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FENIX_OPTION_4\ejam_sokolinskis\EJAM3\EJAM\data-raw\"/>
    </mc:Choice>
  </mc:AlternateContent>
  <bookViews>
    <workbookView xWindow="-105" yWindow="-105" windowWidth="38625" windowHeight="21105" tabRatio="498" activeTab="1"/>
  </bookViews>
  <sheets>
    <sheet name="map_headernames" sheetId="1" r:id="rId1"/>
    <sheet name="Process Notes" sheetId="21" r:id="rId2"/>
    <sheet name="named_strings" sheetId="22" r:id="rId3"/>
    <sheet name="sortorder" sheetId="3" r:id="rId4"/>
    <sheet name="fixing demogindexstate" sheetId="16" r:id="rId5"/>
    <sheet name="template_add" sheetId="10" r:id="rId6"/>
    <sheet name="shortlabelling" sheetId="7" r:id="rId7"/>
    <sheet name="BGsACS" sheetId="6" r:id="rId8"/>
    <sheet name="ejscreen api" sheetId="8" r:id="rId9"/>
    <sheet name="api2.3" sheetId="11" r:id="rId10"/>
    <sheet name="acs22_v2.3" sheetId="13" r:id="rId11"/>
    <sheet name="language" sheetId="14" r:id="rId12"/>
    <sheet name="obsolete" sheetId="17" r:id="rId13"/>
    <sheet name="acsejscreenformulas" sheetId="15" r:id="rId14"/>
    <sheet name="csv ftp US Percentiles Dataset" sheetId="19" r:id="rId15"/>
    <sheet name="csv ftp US Lookup Table" sheetId="20" r:id="rId16"/>
  </sheets>
  <definedNames>
    <definedName name="_xlnm._FilterDatabase" localSheetId="10" hidden="1">acs22_v2.3!$B$1:$O$676</definedName>
    <definedName name="_xlnm._FilterDatabase" localSheetId="13" hidden="1">acsejscreenformulas!$A$1:$L$249</definedName>
    <definedName name="_xlnm._FilterDatabase" localSheetId="9" hidden="1">'api2.3'!$A$4:$N$308</definedName>
    <definedName name="_xlnm._FilterDatabase" localSheetId="7" hidden="1">BGsACS!$A$1:$O$673</definedName>
    <definedName name="_xlnm._FilterDatabase" localSheetId="14" hidden="1">'csv ftp US Percentiles Dataset'!$A$1:$D$234</definedName>
    <definedName name="_xlnm._FilterDatabase" localSheetId="0" hidden="1">map_headernames!$A$1:$BW$636</definedName>
    <definedName name="EJ">named_strings!$B$10</definedName>
    <definedName name="EJ_Supp">named_strings!$B$11</definedName>
    <definedName name="State_ile">named_strings!$B$13</definedName>
    <definedName name="US_ile">named_strings!$B$12</definedName>
  </definedNames>
  <calcPr calcId="162913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3" i="1" l="1"/>
  <c r="BH61" i="1"/>
  <c r="BG61" i="1" s="1"/>
  <c r="BH60" i="1"/>
  <c r="BG60" i="1" s="1"/>
  <c r="BH43" i="1"/>
  <c r="BG43" i="1" s="1"/>
  <c r="BH42" i="1"/>
  <c r="BG42" i="1" s="1"/>
  <c r="BH23" i="1"/>
  <c r="BG23" i="1" s="1"/>
  <c r="BH24" i="1"/>
  <c r="BG24" i="1" s="1"/>
  <c r="BG270" i="1"/>
  <c r="BG269" i="1"/>
  <c r="BG268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18" i="1"/>
  <c r="BG617" i="1"/>
  <c r="BG613" i="1"/>
  <c r="BG590" i="1"/>
  <c r="BG589" i="1"/>
  <c r="BG588" i="1"/>
  <c r="BG587" i="1"/>
  <c r="BH470" i="1"/>
  <c r="BG470" i="1" s="1"/>
  <c r="BH469" i="1"/>
  <c r="BG469" i="1" s="1"/>
  <c r="BH468" i="1"/>
  <c r="BG468" i="1" s="1"/>
  <c r="BH467" i="1"/>
  <c r="BG467" i="1" s="1"/>
  <c r="BH466" i="1"/>
  <c r="BG466" i="1" s="1"/>
  <c r="BH465" i="1"/>
  <c r="BG465" i="1" s="1"/>
  <c r="BH464" i="1"/>
  <c r="BG464" i="1" s="1"/>
  <c r="BH463" i="1"/>
  <c r="BG463" i="1" s="1"/>
  <c r="BH462" i="1"/>
  <c r="BG462" i="1" s="1"/>
  <c r="BH461" i="1"/>
  <c r="BG461" i="1" s="1"/>
  <c r="BH460" i="1"/>
  <c r="BG460" i="1" s="1"/>
  <c r="BH459" i="1"/>
  <c r="BG459" i="1" s="1"/>
  <c r="BH458" i="1"/>
  <c r="BG458" i="1" s="1"/>
  <c r="BH457" i="1"/>
  <c r="BG457" i="1" s="1"/>
  <c r="BH456" i="1"/>
  <c r="BG456" i="1" s="1"/>
  <c r="BH455" i="1"/>
  <c r="BG455" i="1" s="1"/>
  <c r="BH449" i="1"/>
  <c r="BG449" i="1" s="1"/>
  <c r="BH448" i="1"/>
  <c r="BG448" i="1" s="1"/>
  <c r="BH447" i="1"/>
  <c r="BG447" i="1" s="1"/>
  <c r="BH446" i="1"/>
  <c r="BG446" i="1" s="1"/>
  <c r="BH445" i="1"/>
  <c r="BG445" i="1" s="1"/>
  <c r="BH444" i="1"/>
  <c r="BG444" i="1" s="1"/>
  <c r="BH443" i="1"/>
  <c r="BG443" i="1" s="1"/>
  <c r="BH442" i="1"/>
  <c r="BG442" i="1" s="1"/>
  <c r="BH441" i="1"/>
  <c r="BG441" i="1" s="1"/>
  <c r="BH440" i="1"/>
  <c r="BG440" i="1" s="1"/>
  <c r="BH439" i="1"/>
  <c r="BG439" i="1" s="1"/>
  <c r="BH438" i="1"/>
  <c r="BG438" i="1" s="1"/>
  <c r="BH437" i="1"/>
  <c r="BG437" i="1" s="1"/>
  <c r="BH436" i="1"/>
  <c r="BG436" i="1" s="1"/>
  <c r="BH435" i="1"/>
  <c r="BG435" i="1" s="1"/>
  <c r="BH434" i="1"/>
  <c r="BG434" i="1" s="1"/>
  <c r="BH433" i="1"/>
  <c r="BG433" i="1" s="1"/>
  <c r="BH432" i="1"/>
  <c r="BG432" i="1" s="1"/>
  <c r="BH431" i="1"/>
  <c r="BG431" i="1" s="1"/>
  <c r="BH430" i="1"/>
  <c r="BG430" i="1" s="1"/>
  <c r="BH429" i="1"/>
  <c r="BG429" i="1" s="1"/>
  <c r="BH428" i="1"/>
  <c r="BG428" i="1" s="1"/>
  <c r="BH427" i="1"/>
  <c r="BG427" i="1" s="1"/>
  <c r="BH426" i="1"/>
  <c r="BG426" i="1" s="1"/>
  <c r="BH425" i="1"/>
  <c r="BG425" i="1" s="1"/>
  <c r="BH424" i="1"/>
  <c r="BG424" i="1" s="1"/>
  <c r="BH423" i="1"/>
  <c r="BG423" i="1" s="1"/>
  <c r="BH422" i="1"/>
  <c r="BG422" i="1" s="1"/>
  <c r="BH421" i="1"/>
  <c r="BG421" i="1" s="1"/>
  <c r="BH420" i="1"/>
  <c r="BG420" i="1" s="1"/>
  <c r="BH419" i="1"/>
  <c r="BG419" i="1" s="1"/>
  <c r="BH418" i="1"/>
  <c r="BG418" i="1" s="1"/>
  <c r="BH417" i="1"/>
  <c r="BG417" i="1" s="1"/>
  <c r="BH416" i="1"/>
  <c r="BG416" i="1" s="1"/>
  <c r="BH415" i="1"/>
  <c r="BG415" i="1" s="1"/>
  <c r="BH414" i="1"/>
  <c r="BG414" i="1" s="1"/>
  <c r="BH413" i="1"/>
  <c r="BG413" i="1" s="1"/>
  <c r="BH412" i="1"/>
  <c r="BG412" i="1" s="1"/>
  <c r="BH411" i="1"/>
  <c r="BG411" i="1" s="1"/>
  <c r="BH410" i="1"/>
  <c r="BG410" i="1" s="1"/>
  <c r="BH409" i="1"/>
  <c r="BG409" i="1" s="1"/>
  <c r="BH408" i="1"/>
  <c r="BG408" i="1" s="1"/>
  <c r="BH407" i="1"/>
  <c r="BG407" i="1" s="1"/>
  <c r="BH406" i="1"/>
  <c r="BG406" i="1" s="1"/>
  <c r="BH405" i="1"/>
  <c r="BG405" i="1" s="1"/>
  <c r="BH404" i="1"/>
  <c r="BG404" i="1" s="1"/>
  <c r="BH403" i="1"/>
  <c r="BG403" i="1" s="1"/>
  <c r="BH402" i="1"/>
  <c r="BG402" i="1" s="1"/>
  <c r="BH401" i="1"/>
  <c r="BG401" i="1" s="1"/>
  <c r="BH400" i="1"/>
  <c r="BG400" i="1" s="1"/>
  <c r="BH399" i="1"/>
  <c r="BG399" i="1" s="1"/>
  <c r="BH398" i="1"/>
  <c r="BG398" i="1" s="1"/>
  <c r="BH397" i="1"/>
  <c r="BG397" i="1" s="1"/>
  <c r="BH396" i="1"/>
  <c r="BG396" i="1" s="1"/>
  <c r="BH395" i="1"/>
  <c r="BG395" i="1" s="1"/>
  <c r="BH394" i="1"/>
  <c r="BG394" i="1" s="1"/>
  <c r="BH393" i="1"/>
  <c r="BG393" i="1" s="1"/>
  <c r="BH392" i="1"/>
  <c r="BG392" i="1" s="1"/>
  <c r="BH391" i="1"/>
  <c r="BG391" i="1" s="1"/>
  <c r="BH390" i="1"/>
  <c r="BG390" i="1" s="1"/>
  <c r="BH389" i="1"/>
  <c r="BG389" i="1" s="1"/>
  <c r="BH388" i="1"/>
  <c r="BG388" i="1" s="1"/>
  <c r="BH387" i="1"/>
  <c r="BG387" i="1" s="1"/>
  <c r="BH386" i="1"/>
  <c r="BG386" i="1" s="1"/>
  <c r="BH385" i="1"/>
  <c r="BG385" i="1" s="1"/>
  <c r="BH384" i="1"/>
  <c r="BG384" i="1" s="1"/>
  <c r="BH383" i="1"/>
  <c r="BG383" i="1" s="1"/>
  <c r="BH382" i="1"/>
  <c r="BG382" i="1" s="1"/>
  <c r="BH381" i="1"/>
  <c r="BG381" i="1" s="1"/>
  <c r="BH380" i="1"/>
  <c r="BG380" i="1" s="1"/>
  <c r="BH379" i="1"/>
  <c r="BG379" i="1" s="1"/>
  <c r="BH378" i="1"/>
  <c r="BG378" i="1" s="1"/>
  <c r="BH377" i="1"/>
  <c r="BG377" i="1" s="1"/>
  <c r="BH376" i="1"/>
  <c r="BG376" i="1" s="1"/>
  <c r="BH375" i="1"/>
  <c r="BG375" i="1" s="1"/>
  <c r="BH374" i="1"/>
  <c r="BG374" i="1" s="1"/>
  <c r="BH373" i="1"/>
  <c r="BG373" i="1" s="1"/>
  <c r="BH372" i="1"/>
  <c r="BG372" i="1" s="1"/>
  <c r="BH353" i="1"/>
  <c r="BG353" i="1" s="1"/>
  <c r="BH349" i="1"/>
  <c r="BG349" i="1" s="1"/>
  <c r="BH348" i="1"/>
  <c r="BG348" i="1" s="1"/>
  <c r="BH347" i="1"/>
  <c r="BG347" i="1" s="1"/>
  <c r="BH346" i="1"/>
  <c r="BG346" i="1" s="1"/>
  <c r="BH345" i="1"/>
  <c r="BG345" i="1" s="1"/>
  <c r="BH344" i="1"/>
  <c r="BG344" i="1" s="1"/>
  <c r="BH343" i="1"/>
  <c r="BG343" i="1" s="1"/>
  <c r="BH342" i="1"/>
  <c r="BG342" i="1" s="1"/>
  <c r="BH336" i="1"/>
  <c r="BG336" i="1" s="1"/>
  <c r="BH335" i="1"/>
  <c r="BG335" i="1" s="1"/>
  <c r="BH334" i="1"/>
  <c r="BG334" i="1" s="1"/>
  <c r="BH333" i="1"/>
  <c r="BG333" i="1" s="1"/>
  <c r="BH332" i="1"/>
  <c r="BG332" i="1" s="1"/>
  <c r="BH331" i="1"/>
  <c r="BG331" i="1" s="1"/>
  <c r="BH330" i="1"/>
  <c r="BG330" i="1" s="1"/>
  <c r="BH329" i="1"/>
  <c r="BG329" i="1" s="1"/>
  <c r="BH328" i="1"/>
  <c r="BG328" i="1" s="1"/>
  <c r="BH327" i="1"/>
  <c r="BG327" i="1" s="1"/>
  <c r="BH326" i="1"/>
  <c r="BG326" i="1" s="1"/>
  <c r="BH325" i="1"/>
  <c r="BG325" i="1" s="1"/>
  <c r="BH324" i="1"/>
  <c r="BG324" i="1" s="1"/>
  <c r="BH323" i="1"/>
  <c r="BG323" i="1" s="1"/>
  <c r="BH322" i="1"/>
  <c r="BG322" i="1" s="1"/>
  <c r="BH321" i="1"/>
  <c r="BG321" i="1" s="1"/>
  <c r="BH320" i="1"/>
  <c r="BG320" i="1" s="1"/>
  <c r="BH319" i="1"/>
  <c r="BG319" i="1" s="1"/>
  <c r="BH318" i="1"/>
  <c r="BG318" i="1" s="1"/>
  <c r="BH317" i="1"/>
  <c r="BG317" i="1" s="1"/>
  <c r="BH316" i="1"/>
  <c r="BG316" i="1" s="1"/>
  <c r="BH315" i="1"/>
  <c r="BG315" i="1" s="1"/>
  <c r="BH314" i="1"/>
  <c r="BG314" i="1" s="1"/>
  <c r="BH313" i="1"/>
  <c r="BG313" i="1" s="1"/>
  <c r="BH312" i="1"/>
  <c r="BG312" i="1" s="1"/>
  <c r="BH311" i="1"/>
  <c r="BG311" i="1" s="1"/>
  <c r="BH259" i="1"/>
  <c r="BG259" i="1" s="1"/>
  <c r="BH258" i="1"/>
  <c r="BG258" i="1" s="1"/>
  <c r="BH257" i="1"/>
  <c r="BG257" i="1" s="1"/>
  <c r="BH256" i="1"/>
  <c r="BG256" i="1" s="1"/>
  <c r="BH255" i="1"/>
  <c r="BG255" i="1" s="1"/>
  <c r="BH254" i="1"/>
  <c r="BG254" i="1" s="1"/>
  <c r="BH253" i="1"/>
  <c r="BG253" i="1" s="1"/>
  <c r="BH252" i="1"/>
  <c r="BG252" i="1" s="1"/>
  <c r="BH251" i="1"/>
  <c r="BG251" i="1" s="1"/>
  <c r="BH250" i="1"/>
  <c r="BG250" i="1" s="1"/>
  <c r="BH249" i="1"/>
  <c r="BG249" i="1" s="1"/>
  <c r="BH248" i="1"/>
  <c r="BG248" i="1" s="1"/>
  <c r="BH247" i="1"/>
  <c r="BG247" i="1" s="1"/>
  <c r="BH246" i="1"/>
  <c r="BG246" i="1" s="1"/>
  <c r="BH245" i="1"/>
  <c r="BG245" i="1" s="1"/>
  <c r="BH244" i="1"/>
  <c r="BG244" i="1" s="1"/>
  <c r="BH243" i="1"/>
  <c r="BG243" i="1" s="1"/>
  <c r="BH242" i="1"/>
  <c r="BG242" i="1" s="1"/>
  <c r="BH241" i="1"/>
  <c r="BG241" i="1" s="1"/>
  <c r="BH240" i="1"/>
  <c r="BG240" i="1" s="1"/>
  <c r="BH239" i="1"/>
  <c r="BG239" i="1" s="1"/>
  <c r="BH238" i="1"/>
  <c r="BG238" i="1" s="1"/>
  <c r="BH237" i="1"/>
  <c r="BG237" i="1" s="1"/>
  <c r="BH236" i="1"/>
  <c r="BG236" i="1" s="1"/>
  <c r="BH235" i="1"/>
  <c r="BG235" i="1" s="1"/>
  <c r="BH234" i="1"/>
  <c r="BG234" i="1" s="1"/>
  <c r="BH233" i="1"/>
  <c r="BG233" i="1" s="1"/>
  <c r="BH232" i="1"/>
  <c r="BG232" i="1" s="1"/>
  <c r="BH231" i="1"/>
  <c r="BG231" i="1" s="1"/>
  <c r="BH230" i="1"/>
  <c r="BG230" i="1" s="1"/>
  <c r="BH229" i="1"/>
  <c r="BG229" i="1" s="1"/>
  <c r="BH228" i="1"/>
  <c r="BG228" i="1" s="1"/>
  <c r="BH227" i="1"/>
  <c r="BG227" i="1" s="1"/>
  <c r="BH226" i="1"/>
  <c r="BG226" i="1" s="1"/>
  <c r="BH225" i="1"/>
  <c r="BG225" i="1" s="1"/>
  <c r="BH224" i="1"/>
  <c r="BG224" i="1" s="1"/>
  <c r="BH223" i="1"/>
  <c r="BG223" i="1" s="1"/>
  <c r="BH222" i="1"/>
  <c r="BG222" i="1" s="1"/>
  <c r="BH221" i="1"/>
  <c r="BG221" i="1" s="1"/>
  <c r="BH220" i="1"/>
  <c r="BG220" i="1" s="1"/>
  <c r="BH219" i="1"/>
  <c r="BG219" i="1" s="1"/>
  <c r="BH218" i="1"/>
  <c r="BG218" i="1" s="1"/>
  <c r="BH217" i="1"/>
  <c r="BG217" i="1" s="1"/>
  <c r="BH216" i="1"/>
  <c r="BG216" i="1" s="1"/>
  <c r="BH215" i="1"/>
  <c r="BG215" i="1" s="1"/>
  <c r="BH214" i="1"/>
  <c r="BG214" i="1" s="1"/>
  <c r="BH213" i="1"/>
  <c r="BG213" i="1" s="1"/>
  <c r="BH212" i="1"/>
  <c r="BG212" i="1" s="1"/>
  <c r="BH195" i="1"/>
  <c r="BG195" i="1" s="1"/>
  <c r="BH194" i="1"/>
  <c r="BG194" i="1" s="1"/>
  <c r="BH193" i="1"/>
  <c r="BG193" i="1" s="1"/>
  <c r="BH192" i="1"/>
  <c r="BG192" i="1" s="1"/>
  <c r="BH191" i="1"/>
  <c r="BG191" i="1" s="1"/>
  <c r="BH190" i="1"/>
  <c r="BG190" i="1" s="1"/>
  <c r="BH189" i="1"/>
  <c r="BG189" i="1" s="1"/>
  <c r="BH188" i="1"/>
  <c r="BG188" i="1" s="1"/>
  <c r="BH187" i="1"/>
  <c r="BG187" i="1" s="1"/>
  <c r="BH186" i="1"/>
  <c r="BG186" i="1" s="1"/>
  <c r="BH185" i="1"/>
  <c r="BG185" i="1" s="1"/>
  <c r="BH184" i="1"/>
  <c r="BG184" i="1" s="1"/>
  <c r="BH183" i="1"/>
  <c r="BG183" i="1" s="1"/>
  <c r="BH182" i="1"/>
  <c r="BG182" i="1" s="1"/>
  <c r="BH181" i="1"/>
  <c r="BG181" i="1" s="1"/>
  <c r="BH180" i="1"/>
  <c r="BG180" i="1" s="1"/>
  <c r="BH179" i="1"/>
  <c r="BG179" i="1" s="1"/>
  <c r="BH178" i="1"/>
  <c r="BG178" i="1" s="1"/>
  <c r="BH177" i="1"/>
  <c r="BG177" i="1" s="1"/>
  <c r="BH176" i="1"/>
  <c r="BG176" i="1" s="1"/>
  <c r="BH175" i="1"/>
  <c r="BG175" i="1" s="1"/>
  <c r="BH174" i="1"/>
  <c r="BG174" i="1" s="1"/>
  <c r="BH173" i="1"/>
  <c r="BG173" i="1" s="1"/>
  <c r="BH172" i="1"/>
  <c r="BG172" i="1" s="1"/>
  <c r="BH171" i="1"/>
  <c r="BG171" i="1" s="1"/>
  <c r="BH170" i="1"/>
  <c r="BG170" i="1" s="1"/>
  <c r="BH169" i="1"/>
  <c r="BG169" i="1" s="1"/>
  <c r="BH168" i="1"/>
  <c r="BG168" i="1" s="1"/>
  <c r="BH167" i="1"/>
  <c r="BG167" i="1" s="1"/>
  <c r="BH166" i="1"/>
  <c r="BG166" i="1" s="1"/>
  <c r="BH165" i="1"/>
  <c r="BG165" i="1" s="1"/>
  <c r="BH164" i="1"/>
  <c r="BG164" i="1" s="1"/>
  <c r="BH163" i="1"/>
  <c r="BG163" i="1" s="1"/>
  <c r="BH162" i="1"/>
  <c r="BG162" i="1" s="1"/>
  <c r="BH161" i="1"/>
  <c r="BG161" i="1" s="1"/>
  <c r="BH160" i="1"/>
  <c r="BG160" i="1" s="1"/>
  <c r="BH159" i="1"/>
  <c r="BG159" i="1" s="1"/>
  <c r="BH158" i="1"/>
  <c r="BG158" i="1" s="1"/>
  <c r="BH157" i="1"/>
  <c r="BG157" i="1" s="1"/>
  <c r="BH156" i="1"/>
  <c r="BG156" i="1" s="1"/>
  <c r="BH155" i="1"/>
  <c r="BG155" i="1" s="1"/>
  <c r="BH154" i="1"/>
  <c r="BG154" i="1" s="1"/>
  <c r="BH153" i="1"/>
  <c r="BG153" i="1" s="1"/>
  <c r="BH152" i="1"/>
  <c r="BG152" i="1" s="1"/>
  <c r="BH151" i="1"/>
  <c r="BG151" i="1" s="1"/>
  <c r="BH150" i="1"/>
  <c r="BG150" i="1" s="1"/>
  <c r="BH149" i="1"/>
  <c r="BG149" i="1" s="1"/>
  <c r="BH148" i="1"/>
  <c r="BG148" i="1" s="1"/>
  <c r="BH131" i="1"/>
  <c r="BG131" i="1" s="1"/>
  <c r="BH130" i="1"/>
  <c r="BG130" i="1" s="1"/>
  <c r="BH129" i="1"/>
  <c r="BG129" i="1" s="1"/>
  <c r="BH128" i="1"/>
  <c r="BG128" i="1" s="1"/>
  <c r="BH127" i="1"/>
  <c r="BG127" i="1" s="1"/>
  <c r="BH126" i="1"/>
  <c r="BG126" i="1" s="1"/>
  <c r="BH125" i="1"/>
  <c r="BG125" i="1" s="1"/>
  <c r="BH124" i="1"/>
  <c r="BG124" i="1" s="1"/>
  <c r="BH123" i="1"/>
  <c r="BG123" i="1" s="1"/>
  <c r="BH122" i="1"/>
  <c r="BG122" i="1" s="1"/>
  <c r="BH121" i="1"/>
  <c r="BG121" i="1" s="1"/>
  <c r="BH120" i="1"/>
  <c r="BG120" i="1" s="1"/>
  <c r="BH119" i="1"/>
  <c r="BG119" i="1" s="1"/>
  <c r="BH118" i="1"/>
  <c r="BG118" i="1" s="1"/>
  <c r="BH117" i="1"/>
  <c r="BG117" i="1" s="1"/>
  <c r="BH116" i="1"/>
  <c r="BG116" i="1" s="1"/>
  <c r="BH115" i="1"/>
  <c r="BG115" i="1" s="1"/>
  <c r="BH114" i="1"/>
  <c r="BG114" i="1" s="1"/>
  <c r="BH113" i="1"/>
  <c r="BG113" i="1" s="1"/>
  <c r="BH112" i="1"/>
  <c r="BG112" i="1" s="1"/>
  <c r="BH111" i="1"/>
  <c r="BG111" i="1" s="1"/>
  <c r="BH110" i="1"/>
  <c r="BG110" i="1" s="1"/>
  <c r="BH109" i="1"/>
  <c r="BG109" i="1" s="1"/>
  <c r="BH108" i="1"/>
  <c r="BG108" i="1" s="1"/>
  <c r="BH107" i="1"/>
  <c r="BG107" i="1" s="1"/>
  <c r="BH106" i="1"/>
  <c r="BG106" i="1" s="1"/>
  <c r="BH105" i="1"/>
  <c r="BG105" i="1" s="1"/>
  <c r="BH104" i="1"/>
  <c r="BG104" i="1" s="1"/>
  <c r="BH103" i="1"/>
  <c r="BG103" i="1" s="1"/>
  <c r="BH102" i="1"/>
  <c r="BG102" i="1" s="1"/>
  <c r="BH101" i="1"/>
  <c r="BG101" i="1" s="1"/>
  <c r="BH100" i="1"/>
  <c r="BG100" i="1" s="1"/>
  <c r="BH99" i="1"/>
  <c r="BG99" i="1" s="1"/>
  <c r="BH98" i="1"/>
  <c r="BG98" i="1" s="1"/>
  <c r="BH97" i="1"/>
  <c r="BG97" i="1" s="1"/>
  <c r="BH96" i="1"/>
  <c r="BG96" i="1" s="1"/>
  <c r="BH95" i="1"/>
  <c r="BG95" i="1" s="1"/>
  <c r="BH94" i="1"/>
  <c r="BG94" i="1" s="1"/>
  <c r="BH93" i="1"/>
  <c r="BG93" i="1" s="1"/>
  <c r="BH92" i="1"/>
  <c r="BG92" i="1" s="1"/>
  <c r="BH91" i="1"/>
  <c r="BG91" i="1" s="1"/>
  <c r="BH90" i="1"/>
  <c r="BG90" i="1" s="1"/>
  <c r="BH89" i="1"/>
  <c r="BG89" i="1" s="1"/>
  <c r="BH88" i="1"/>
  <c r="BG88" i="1" s="1"/>
  <c r="BH87" i="1"/>
  <c r="BG87" i="1" s="1"/>
  <c r="BH86" i="1"/>
  <c r="BG86" i="1" s="1"/>
  <c r="BH85" i="1"/>
  <c r="BG85" i="1" s="1"/>
  <c r="BH84" i="1"/>
  <c r="BG84" i="1" s="1"/>
  <c r="BH68" i="1"/>
  <c r="BG68" i="1" s="1"/>
  <c r="BH67" i="1"/>
  <c r="BG67" i="1" s="1"/>
  <c r="BH66" i="1"/>
  <c r="BG66" i="1" s="1"/>
  <c r="BH65" i="1"/>
  <c r="BG65" i="1" s="1"/>
  <c r="BH64" i="1"/>
  <c r="BG64" i="1" s="1"/>
  <c r="BH63" i="1"/>
  <c r="BG63" i="1" s="1"/>
  <c r="BH62" i="1"/>
  <c r="BG62" i="1" s="1"/>
  <c r="BH59" i="1"/>
  <c r="BG59" i="1" s="1"/>
  <c r="BH58" i="1"/>
  <c r="BG58" i="1" s="1"/>
  <c r="BH57" i="1"/>
  <c r="BG57" i="1" s="1"/>
  <c r="BH56" i="1"/>
  <c r="BG56" i="1" s="1"/>
  <c r="BH55" i="1"/>
  <c r="BG55" i="1" s="1"/>
  <c r="BH54" i="1"/>
  <c r="BG54" i="1" s="1"/>
  <c r="BH53" i="1"/>
  <c r="BG53" i="1" s="1"/>
  <c r="BH52" i="1"/>
  <c r="BG52" i="1" s="1"/>
  <c r="BH51" i="1"/>
  <c r="BG51" i="1" s="1"/>
  <c r="BG621" i="1"/>
  <c r="BG620" i="1"/>
  <c r="BG619" i="1"/>
  <c r="BG616" i="1"/>
  <c r="BG615" i="1"/>
  <c r="BG614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86" i="1"/>
  <c r="BG585" i="1"/>
  <c r="BG480" i="1"/>
  <c r="BG479" i="1"/>
  <c r="BG478" i="1"/>
  <c r="BG477" i="1"/>
  <c r="BG476" i="1"/>
  <c r="BG475" i="1"/>
  <c r="BG474" i="1"/>
  <c r="BG473" i="1"/>
  <c r="BG472" i="1"/>
  <c r="BG471" i="1"/>
  <c r="BG454" i="1"/>
  <c r="BG453" i="1"/>
  <c r="BG452" i="1"/>
  <c r="BG451" i="1"/>
  <c r="BG450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2" i="1"/>
  <c r="BG351" i="1"/>
  <c r="BG350" i="1"/>
  <c r="BG341" i="1"/>
  <c r="BG340" i="1"/>
  <c r="BG339" i="1"/>
  <c r="BG338" i="1"/>
  <c r="BG337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67" i="1"/>
  <c r="BG266" i="1"/>
  <c r="BG265" i="1"/>
  <c r="BG264" i="1"/>
  <c r="BG263" i="1"/>
  <c r="BG262" i="1"/>
  <c r="BG261" i="1"/>
  <c r="BG260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H50" i="1"/>
  <c r="BG50" i="1" s="1"/>
  <c r="BH49" i="1"/>
  <c r="BG49" i="1" s="1"/>
  <c r="BH48" i="1"/>
  <c r="BG48" i="1" s="1"/>
  <c r="BH47" i="1"/>
  <c r="BG47" i="1" s="1"/>
  <c r="BH46" i="1"/>
  <c r="BG46" i="1" s="1"/>
  <c r="BH45" i="1"/>
  <c r="BG45" i="1" s="1"/>
  <c r="BH44" i="1"/>
  <c r="BG44" i="1" s="1"/>
  <c r="BH41" i="1"/>
  <c r="BG41" i="1" s="1"/>
  <c r="BH40" i="1"/>
  <c r="BG40" i="1" s="1"/>
  <c r="BH39" i="1"/>
  <c r="BG39" i="1" s="1"/>
  <c r="BH38" i="1"/>
  <c r="BG38" i="1" s="1"/>
  <c r="BH37" i="1"/>
  <c r="BG37" i="1" s="1"/>
  <c r="BH36" i="1"/>
  <c r="BG36" i="1" s="1"/>
  <c r="BH35" i="1"/>
  <c r="BG35" i="1" s="1"/>
  <c r="BH34" i="1"/>
  <c r="BG34" i="1" s="1"/>
  <c r="BH33" i="1"/>
  <c r="BG33" i="1" s="1"/>
  <c r="BH32" i="1"/>
  <c r="BG32" i="1" s="1"/>
  <c r="BH31" i="1"/>
  <c r="BG31" i="1" s="1"/>
  <c r="BH30" i="1"/>
  <c r="BG30" i="1" s="1"/>
  <c r="BH29" i="1"/>
  <c r="BG29" i="1" s="1"/>
  <c r="BH28" i="1"/>
  <c r="BG28" i="1" s="1"/>
  <c r="BH27" i="1"/>
  <c r="BG27" i="1" s="1"/>
  <c r="BH26" i="1"/>
  <c r="BG26" i="1" s="1"/>
  <c r="BH25" i="1"/>
  <c r="BG25" i="1" s="1"/>
  <c r="BH22" i="1"/>
  <c r="BG22" i="1" s="1"/>
  <c r="BH21" i="1"/>
  <c r="BG21" i="1" s="1"/>
  <c r="BH20" i="1"/>
  <c r="BG20" i="1" s="1"/>
  <c r="BH19" i="1"/>
  <c r="BG19" i="1" s="1"/>
  <c r="BH18" i="1"/>
  <c r="BG18" i="1" s="1"/>
  <c r="BH17" i="1"/>
  <c r="BG17" i="1" s="1"/>
  <c r="BH16" i="1"/>
  <c r="BG16" i="1" s="1"/>
  <c r="BH15" i="1"/>
  <c r="BG15" i="1" s="1"/>
  <c r="BH14" i="1"/>
  <c r="BG14" i="1" s="1"/>
  <c r="BG13" i="1"/>
  <c r="BG12" i="1"/>
  <c r="BG11" i="1"/>
  <c r="BG10" i="1"/>
  <c r="BG9" i="1"/>
  <c r="BG8" i="1"/>
  <c r="BG7" i="1"/>
  <c r="BG6" i="1"/>
  <c r="BG5" i="1"/>
  <c r="BG4" i="1"/>
  <c r="BG3" i="1"/>
  <c r="BG2" i="1"/>
  <c r="AG28" i="1" l="1"/>
  <c r="AF28" i="1"/>
  <c r="AE28" i="1"/>
  <c r="AD28" i="1"/>
  <c r="AC28" i="1"/>
  <c r="AB28" i="1"/>
  <c r="AA28" i="1"/>
  <c r="Z28" i="1"/>
  <c r="Y28" i="1"/>
  <c r="G28" i="1"/>
  <c r="F28" i="1"/>
  <c r="E28" i="1"/>
  <c r="D28" i="1"/>
  <c r="AG18" i="1"/>
  <c r="AF18" i="1"/>
  <c r="AE18" i="1"/>
  <c r="AD18" i="1"/>
  <c r="AC18" i="1"/>
  <c r="AB18" i="1"/>
  <c r="AA18" i="1"/>
  <c r="Z18" i="1"/>
  <c r="Y18" i="1"/>
  <c r="G18" i="1"/>
  <c r="F18" i="1"/>
  <c r="E18" i="1"/>
  <c r="D18" i="1"/>
  <c r="Y585" i="1"/>
  <c r="Z585" i="1"/>
  <c r="AA585" i="1"/>
  <c r="AB585" i="1"/>
  <c r="AC585" i="1"/>
  <c r="AD585" i="1"/>
  <c r="AE585" i="1"/>
  <c r="AF585" i="1"/>
  <c r="AG585" i="1"/>
  <c r="Y586" i="1"/>
  <c r="Z586" i="1"/>
  <c r="AA586" i="1"/>
  <c r="AB586" i="1"/>
  <c r="AC586" i="1"/>
  <c r="AD586" i="1"/>
  <c r="AE586" i="1"/>
  <c r="AF586" i="1"/>
  <c r="AG586" i="1"/>
  <c r="G586" i="1"/>
  <c r="G585" i="1"/>
  <c r="F586" i="1"/>
  <c r="E586" i="1"/>
  <c r="F585" i="1"/>
  <c r="E585" i="1"/>
  <c r="E119" i="3"/>
  <c r="E118" i="3"/>
  <c r="E117" i="3"/>
  <c r="E116" i="3"/>
  <c r="E115" i="3"/>
  <c r="E114" i="3"/>
  <c r="E113" i="3"/>
  <c r="E112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78" i="3"/>
  <c r="E79" i="3"/>
  <c r="E80" i="3"/>
  <c r="E81" i="3"/>
  <c r="E82" i="3"/>
  <c r="E83" i="3"/>
  <c r="E77" i="3"/>
  <c r="AG283" i="1"/>
  <c r="AF283" i="1"/>
  <c r="AE283" i="1"/>
  <c r="AD283" i="1"/>
  <c r="AC283" i="1"/>
  <c r="AB283" i="1"/>
  <c r="AA283" i="1"/>
  <c r="Z283" i="1"/>
  <c r="Y283" i="1"/>
  <c r="AG286" i="1"/>
  <c r="AF286" i="1"/>
  <c r="AE286" i="1"/>
  <c r="AD286" i="1"/>
  <c r="AC286" i="1"/>
  <c r="AB286" i="1"/>
  <c r="AA286" i="1"/>
  <c r="Z286" i="1"/>
  <c r="Y286" i="1"/>
  <c r="AG270" i="1"/>
  <c r="AF270" i="1"/>
  <c r="AE270" i="1"/>
  <c r="AD270" i="1"/>
  <c r="AC270" i="1"/>
  <c r="AB270" i="1"/>
  <c r="AA270" i="1"/>
  <c r="Z270" i="1"/>
  <c r="Y270" i="1"/>
  <c r="AG269" i="1"/>
  <c r="AF269" i="1"/>
  <c r="AE269" i="1"/>
  <c r="AD269" i="1"/>
  <c r="AC269" i="1"/>
  <c r="AB269" i="1"/>
  <c r="AA269" i="1"/>
  <c r="Z269" i="1"/>
  <c r="Y269" i="1"/>
  <c r="AG268" i="1"/>
  <c r="AF268" i="1"/>
  <c r="AE268" i="1"/>
  <c r="AD268" i="1"/>
  <c r="AC268" i="1"/>
  <c r="AB268" i="1"/>
  <c r="AA268" i="1"/>
  <c r="Z268" i="1"/>
  <c r="Y268" i="1"/>
  <c r="E268" i="1"/>
  <c r="F268" i="1"/>
  <c r="G268" i="1"/>
  <c r="E269" i="1"/>
  <c r="F269" i="1"/>
  <c r="G269" i="1"/>
  <c r="E270" i="1"/>
  <c r="F270" i="1"/>
  <c r="G270" i="1"/>
  <c r="E286" i="1"/>
  <c r="F286" i="1"/>
  <c r="G286" i="1"/>
  <c r="E283" i="1"/>
  <c r="F283" i="1"/>
  <c r="G283" i="1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23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" i="13"/>
  <c r="C28" i="16"/>
  <c r="C29" i="16"/>
  <c r="C30" i="16"/>
  <c r="C27" i="16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G3" i="1"/>
  <c r="G11" i="1"/>
  <c r="G12" i="1"/>
  <c r="G4" i="1"/>
  <c r="G5" i="1"/>
  <c r="G6" i="1"/>
  <c r="G306" i="1"/>
  <c r="G7" i="1"/>
  <c r="G8" i="1"/>
  <c r="G9" i="1"/>
  <c r="G10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13" i="1"/>
  <c r="G38" i="1"/>
  <c r="G39" i="1"/>
  <c r="G40" i="1"/>
  <c r="G41" i="1"/>
  <c r="G42" i="1"/>
  <c r="G43" i="1"/>
  <c r="G44" i="1"/>
  <c r="G45" i="1"/>
  <c r="G46" i="1"/>
  <c r="G319" i="1"/>
  <c r="G47" i="1"/>
  <c r="G48" i="1"/>
  <c r="G49" i="1"/>
  <c r="G50" i="1"/>
  <c r="G51" i="1"/>
  <c r="G52" i="1"/>
  <c r="G53" i="1"/>
  <c r="G54" i="1"/>
  <c r="G55" i="1"/>
  <c r="G325" i="1"/>
  <c r="G56" i="1"/>
  <c r="G57" i="1"/>
  <c r="G58" i="1"/>
  <c r="G59" i="1"/>
  <c r="G60" i="1"/>
  <c r="G61" i="1"/>
  <c r="G62" i="1"/>
  <c r="G63" i="1"/>
  <c r="G64" i="1"/>
  <c r="G331" i="1"/>
  <c r="G65" i="1"/>
  <c r="G66" i="1"/>
  <c r="G67" i="1"/>
  <c r="G68" i="1"/>
  <c r="G69" i="1"/>
  <c r="G70" i="1"/>
  <c r="G71" i="1"/>
  <c r="G350" i="1"/>
  <c r="G35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98" i="1"/>
  <c r="G299" i="1"/>
  <c r="G300" i="1"/>
  <c r="G301" i="1"/>
  <c r="G302" i="1"/>
  <c r="G303" i="1"/>
  <c r="G304" i="1"/>
  <c r="G305" i="1"/>
  <c r="G604" i="1"/>
  <c r="G307" i="1"/>
  <c r="G335" i="1"/>
  <c r="G320" i="1"/>
  <c r="G326" i="1"/>
  <c r="G314" i="1"/>
  <c r="G311" i="1"/>
  <c r="G312" i="1"/>
  <c r="G353" i="1"/>
  <c r="G287" i="1"/>
  <c r="G288" i="1"/>
  <c r="G289" i="1"/>
  <c r="G284" i="1"/>
  <c r="G285" i="1"/>
  <c r="G297" i="1"/>
  <c r="G295" i="1"/>
  <c r="G294" i="1"/>
  <c r="G296" i="1"/>
  <c r="G598" i="1"/>
  <c r="G603" i="1"/>
  <c r="G290" i="1"/>
  <c r="G291" i="1"/>
  <c r="G292" i="1"/>
  <c r="G293" i="1"/>
  <c r="G358" i="1"/>
  <c r="G356" i="1"/>
  <c r="G357" i="1"/>
  <c r="G601" i="1"/>
  <c r="G330" i="1"/>
  <c r="G318" i="1"/>
  <c r="G352" i="1"/>
  <c r="G336" i="1"/>
  <c r="G324" i="1"/>
  <c r="G332" i="1"/>
  <c r="G333" i="1"/>
  <c r="G605" i="1"/>
  <c r="G334" i="1"/>
  <c r="G308" i="1"/>
  <c r="G309" i="1"/>
  <c r="G310" i="1"/>
  <c r="G321" i="1"/>
  <c r="G322" i="1"/>
  <c r="G323" i="1"/>
  <c r="G327" i="1"/>
  <c r="G328" i="1"/>
  <c r="G329" i="1"/>
  <c r="G315" i="1"/>
  <c r="G316" i="1"/>
  <c r="G317" i="1"/>
  <c r="G602" i="1"/>
  <c r="G272" i="1"/>
  <c r="G273" i="1"/>
  <c r="G274" i="1"/>
  <c r="G275" i="1"/>
  <c r="G278" i="1"/>
  <c r="G277" i="1"/>
  <c r="G276" i="1"/>
  <c r="G279" i="1"/>
  <c r="G280" i="1"/>
  <c r="G281" i="1"/>
  <c r="G271" i="1"/>
  <c r="G282" i="1"/>
  <c r="G599" i="1"/>
  <c r="G600" i="1"/>
  <c r="G594" i="1"/>
  <c r="G595" i="1"/>
  <c r="G354" i="1"/>
  <c r="G355" i="1"/>
  <c r="G596" i="1"/>
  <c r="G59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71" i="1"/>
  <c r="G472" i="1"/>
  <c r="G473" i="1"/>
  <c r="G474" i="1"/>
  <c r="G475" i="1"/>
  <c r="G608" i="1"/>
  <c r="G609" i="1"/>
  <c r="G451" i="1"/>
  <c r="G452" i="1"/>
  <c r="G467" i="1"/>
  <c r="G468" i="1"/>
  <c r="G459" i="1"/>
  <c r="G460" i="1"/>
  <c r="G463" i="1"/>
  <c r="G464" i="1"/>
  <c r="G455" i="1"/>
  <c r="G456" i="1"/>
  <c r="G465" i="1"/>
  <c r="G457" i="1"/>
  <c r="G466" i="1"/>
  <c r="G458" i="1"/>
  <c r="G453" i="1"/>
  <c r="G454" i="1"/>
  <c r="G469" i="1"/>
  <c r="G461" i="1"/>
  <c r="G470" i="1"/>
  <c r="G462" i="1"/>
  <c r="G480" i="1"/>
  <c r="G479" i="1"/>
  <c r="G478" i="1"/>
  <c r="G477" i="1"/>
  <c r="G476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90" i="1"/>
  <c r="G589" i="1"/>
  <c r="G588" i="1"/>
  <c r="G587" i="1"/>
  <c r="G612" i="1"/>
  <c r="G613" i="1"/>
  <c r="G591" i="1"/>
  <c r="G592" i="1"/>
  <c r="G593" i="1"/>
  <c r="G610" i="1"/>
  <c r="G611" i="1"/>
  <c r="G338" i="1"/>
  <c r="G339" i="1"/>
  <c r="G348" i="1"/>
  <c r="G349" i="1"/>
  <c r="G344" i="1"/>
  <c r="G345" i="1"/>
  <c r="G346" i="1"/>
  <c r="G347" i="1"/>
  <c r="G342" i="1"/>
  <c r="G343" i="1"/>
  <c r="G340" i="1"/>
  <c r="G341" i="1"/>
  <c r="G337" i="1"/>
  <c r="G636" i="1"/>
  <c r="G635" i="1"/>
  <c r="G634" i="1"/>
  <c r="G633" i="1"/>
  <c r="G622" i="1"/>
  <c r="G621" i="1"/>
  <c r="G620" i="1"/>
  <c r="G619" i="1"/>
  <c r="G618" i="1"/>
  <c r="G632" i="1"/>
  <c r="G631" i="1"/>
  <c r="G617" i="1"/>
  <c r="G630" i="1"/>
  <c r="G629" i="1"/>
  <c r="G628" i="1"/>
  <c r="G626" i="1"/>
  <c r="G625" i="1"/>
  <c r="G624" i="1"/>
  <c r="G623" i="1"/>
  <c r="G616" i="1"/>
  <c r="G615" i="1"/>
  <c r="G614" i="1"/>
  <c r="G627" i="1"/>
  <c r="G607" i="1"/>
  <c r="G606" i="1"/>
  <c r="G2" i="1"/>
  <c r="E3" i="1"/>
  <c r="E11" i="1"/>
  <c r="E12" i="1"/>
  <c r="E4" i="1"/>
  <c r="E5" i="1"/>
  <c r="E6" i="1"/>
  <c r="E306" i="1"/>
  <c r="E7" i="1"/>
  <c r="E8" i="1"/>
  <c r="E9" i="1"/>
  <c r="E10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13" i="1"/>
  <c r="E38" i="1"/>
  <c r="E39" i="1"/>
  <c r="E40" i="1"/>
  <c r="E41" i="1"/>
  <c r="E42" i="1"/>
  <c r="E43" i="1"/>
  <c r="E44" i="1"/>
  <c r="E45" i="1"/>
  <c r="E46" i="1"/>
  <c r="E319" i="1"/>
  <c r="E47" i="1"/>
  <c r="E48" i="1"/>
  <c r="E49" i="1"/>
  <c r="E50" i="1"/>
  <c r="E51" i="1"/>
  <c r="E52" i="1"/>
  <c r="E53" i="1"/>
  <c r="E54" i="1"/>
  <c r="E55" i="1"/>
  <c r="E325" i="1"/>
  <c r="E56" i="1"/>
  <c r="E57" i="1"/>
  <c r="E58" i="1"/>
  <c r="E59" i="1"/>
  <c r="E60" i="1"/>
  <c r="E61" i="1"/>
  <c r="E62" i="1"/>
  <c r="E63" i="1"/>
  <c r="E64" i="1"/>
  <c r="E331" i="1"/>
  <c r="E65" i="1"/>
  <c r="E66" i="1"/>
  <c r="E67" i="1"/>
  <c r="E68" i="1"/>
  <c r="E69" i="1"/>
  <c r="E70" i="1"/>
  <c r="E71" i="1"/>
  <c r="E350" i="1"/>
  <c r="E35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98" i="1"/>
  <c r="E299" i="1"/>
  <c r="E300" i="1"/>
  <c r="E301" i="1"/>
  <c r="E302" i="1"/>
  <c r="E303" i="1"/>
  <c r="E304" i="1"/>
  <c r="E305" i="1"/>
  <c r="E604" i="1"/>
  <c r="E307" i="1"/>
  <c r="E335" i="1"/>
  <c r="E320" i="1"/>
  <c r="E326" i="1"/>
  <c r="E314" i="1"/>
  <c r="E311" i="1"/>
  <c r="E312" i="1"/>
  <c r="E353" i="1"/>
  <c r="E287" i="1"/>
  <c r="E288" i="1"/>
  <c r="E289" i="1"/>
  <c r="E284" i="1"/>
  <c r="E285" i="1"/>
  <c r="E297" i="1"/>
  <c r="E295" i="1"/>
  <c r="E294" i="1"/>
  <c r="E296" i="1"/>
  <c r="E598" i="1"/>
  <c r="E603" i="1"/>
  <c r="E290" i="1"/>
  <c r="E291" i="1"/>
  <c r="E292" i="1"/>
  <c r="E293" i="1"/>
  <c r="E358" i="1"/>
  <c r="E356" i="1"/>
  <c r="E357" i="1"/>
  <c r="E601" i="1"/>
  <c r="E330" i="1"/>
  <c r="E318" i="1"/>
  <c r="E352" i="1"/>
  <c r="E336" i="1"/>
  <c r="E324" i="1"/>
  <c r="E332" i="1"/>
  <c r="E333" i="1"/>
  <c r="E605" i="1"/>
  <c r="E334" i="1"/>
  <c r="E308" i="1"/>
  <c r="E309" i="1"/>
  <c r="E310" i="1"/>
  <c r="E321" i="1"/>
  <c r="E322" i="1"/>
  <c r="E323" i="1"/>
  <c r="E327" i="1"/>
  <c r="E328" i="1"/>
  <c r="E329" i="1"/>
  <c r="E315" i="1"/>
  <c r="E316" i="1"/>
  <c r="E317" i="1"/>
  <c r="E602" i="1"/>
  <c r="E277" i="1"/>
  <c r="E276" i="1"/>
  <c r="E599" i="1"/>
  <c r="E600" i="1"/>
  <c r="E594" i="1"/>
  <c r="E595" i="1"/>
  <c r="E354" i="1"/>
  <c r="E355" i="1"/>
  <c r="E596" i="1"/>
  <c r="E597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71" i="1"/>
  <c r="E472" i="1"/>
  <c r="E473" i="1"/>
  <c r="E474" i="1"/>
  <c r="E475" i="1"/>
  <c r="E608" i="1"/>
  <c r="E609" i="1"/>
  <c r="E451" i="1"/>
  <c r="E452" i="1"/>
  <c r="E467" i="1"/>
  <c r="E468" i="1"/>
  <c r="E459" i="1"/>
  <c r="E460" i="1"/>
  <c r="E463" i="1"/>
  <c r="E464" i="1"/>
  <c r="E455" i="1"/>
  <c r="E456" i="1"/>
  <c r="E465" i="1"/>
  <c r="E457" i="1"/>
  <c r="E466" i="1"/>
  <c r="E458" i="1"/>
  <c r="E453" i="1"/>
  <c r="E454" i="1"/>
  <c r="E469" i="1"/>
  <c r="E461" i="1"/>
  <c r="E470" i="1"/>
  <c r="E462" i="1"/>
  <c r="E480" i="1"/>
  <c r="E479" i="1"/>
  <c r="E478" i="1"/>
  <c r="E477" i="1"/>
  <c r="E476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90" i="1"/>
  <c r="E589" i="1"/>
  <c r="E588" i="1"/>
  <c r="E587" i="1"/>
  <c r="E612" i="1"/>
  <c r="E613" i="1"/>
  <c r="E591" i="1"/>
  <c r="E592" i="1"/>
  <c r="E593" i="1"/>
  <c r="E610" i="1"/>
  <c r="E611" i="1"/>
  <c r="E338" i="1"/>
  <c r="E339" i="1"/>
  <c r="E348" i="1"/>
  <c r="E349" i="1"/>
  <c r="E344" i="1"/>
  <c r="E345" i="1"/>
  <c r="E346" i="1"/>
  <c r="E347" i="1"/>
  <c r="E342" i="1"/>
  <c r="E343" i="1"/>
  <c r="E340" i="1"/>
  <c r="E341" i="1"/>
  <c r="E337" i="1"/>
  <c r="E636" i="1"/>
  <c r="E635" i="1"/>
  <c r="E634" i="1"/>
  <c r="E633" i="1"/>
  <c r="E622" i="1"/>
  <c r="E621" i="1"/>
  <c r="E620" i="1"/>
  <c r="E619" i="1"/>
  <c r="E618" i="1"/>
  <c r="E632" i="1"/>
  <c r="E631" i="1"/>
  <c r="E617" i="1"/>
  <c r="E630" i="1"/>
  <c r="E629" i="1"/>
  <c r="E628" i="1"/>
  <c r="E626" i="1"/>
  <c r="E625" i="1"/>
  <c r="E624" i="1"/>
  <c r="E623" i="1"/>
  <c r="E616" i="1"/>
  <c r="E615" i="1"/>
  <c r="E614" i="1"/>
  <c r="E627" i="1"/>
  <c r="E607" i="1"/>
  <c r="E606" i="1"/>
  <c r="E2" i="1"/>
  <c r="F3" i="1"/>
  <c r="F11" i="1"/>
  <c r="F12" i="1"/>
  <c r="F4" i="1"/>
  <c r="F5" i="1"/>
  <c r="F6" i="1"/>
  <c r="F306" i="1"/>
  <c r="F7" i="1"/>
  <c r="F8" i="1"/>
  <c r="F9" i="1"/>
  <c r="F10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13" i="1"/>
  <c r="F38" i="1"/>
  <c r="F39" i="1"/>
  <c r="F40" i="1"/>
  <c r="F41" i="1"/>
  <c r="F42" i="1"/>
  <c r="F43" i="1"/>
  <c r="F44" i="1"/>
  <c r="F45" i="1"/>
  <c r="F46" i="1"/>
  <c r="F319" i="1"/>
  <c r="F47" i="1"/>
  <c r="F48" i="1"/>
  <c r="F49" i="1"/>
  <c r="F50" i="1"/>
  <c r="F51" i="1"/>
  <c r="F52" i="1"/>
  <c r="F53" i="1"/>
  <c r="F54" i="1"/>
  <c r="F55" i="1"/>
  <c r="F325" i="1"/>
  <c r="F56" i="1"/>
  <c r="F57" i="1"/>
  <c r="F58" i="1"/>
  <c r="F59" i="1"/>
  <c r="F60" i="1"/>
  <c r="F61" i="1"/>
  <c r="F62" i="1"/>
  <c r="F63" i="1"/>
  <c r="F64" i="1"/>
  <c r="F331" i="1"/>
  <c r="F65" i="1"/>
  <c r="F66" i="1"/>
  <c r="F67" i="1"/>
  <c r="F68" i="1"/>
  <c r="F69" i="1"/>
  <c r="F70" i="1"/>
  <c r="F71" i="1"/>
  <c r="F350" i="1"/>
  <c r="F35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98" i="1"/>
  <c r="F299" i="1"/>
  <c r="F300" i="1"/>
  <c r="F301" i="1"/>
  <c r="F302" i="1"/>
  <c r="F303" i="1"/>
  <c r="F304" i="1"/>
  <c r="F305" i="1"/>
  <c r="F604" i="1"/>
  <c r="F307" i="1"/>
  <c r="F335" i="1"/>
  <c r="F320" i="1"/>
  <c r="F326" i="1"/>
  <c r="F314" i="1"/>
  <c r="F311" i="1"/>
  <c r="F312" i="1"/>
  <c r="F353" i="1"/>
  <c r="F287" i="1"/>
  <c r="F288" i="1"/>
  <c r="F289" i="1"/>
  <c r="F284" i="1"/>
  <c r="F285" i="1"/>
  <c r="F297" i="1"/>
  <c r="F295" i="1"/>
  <c r="F294" i="1"/>
  <c r="F296" i="1"/>
  <c r="F598" i="1"/>
  <c r="F603" i="1"/>
  <c r="F290" i="1"/>
  <c r="F291" i="1"/>
  <c r="F292" i="1"/>
  <c r="F293" i="1"/>
  <c r="F358" i="1"/>
  <c r="F356" i="1"/>
  <c r="F357" i="1"/>
  <c r="F601" i="1"/>
  <c r="F330" i="1"/>
  <c r="F318" i="1"/>
  <c r="F352" i="1"/>
  <c r="F336" i="1"/>
  <c r="F324" i="1"/>
  <c r="F332" i="1"/>
  <c r="F333" i="1"/>
  <c r="F605" i="1"/>
  <c r="F334" i="1"/>
  <c r="F308" i="1"/>
  <c r="F309" i="1"/>
  <c r="F310" i="1"/>
  <c r="F321" i="1"/>
  <c r="F322" i="1"/>
  <c r="F323" i="1"/>
  <c r="F327" i="1"/>
  <c r="F328" i="1"/>
  <c r="F329" i="1"/>
  <c r="F315" i="1"/>
  <c r="F316" i="1"/>
  <c r="F317" i="1"/>
  <c r="F602" i="1"/>
  <c r="F272" i="1"/>
  <c r="F273" i="1"/>
  <c r="F274" i="1"/>
  <c r="F275" i="1"/>
  <c r="F278" i="1"/>
  <c r="F277" i="1"/>
  <c r="F276" i="1"/>
  <c r="F279" i="1"/>
  <c r="F280" i="1"/>
  <c r="F281" i="1"/>
  <c r="F271" i="1"/>
  <c r="F282" i="1"/>
  <c r="F599" i="1"/>
  <c r="F600" i="1"/>
  <c r="F594" i="1"/>
  <c r="F595" i="1"/>
  <c r="F354" i="1"/>
  <c r="F355" i="1"/>
  <c r="F596" i="1"/>
  <c r="F597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71" i="1"/>
  <c r="F472" i="1"/>
  <c r="F473" i="1"/>
  <c r="F474" i="1"/>
  <c r="F475" i="1"/>
  <c r="F608" i="1"/>
  <c r="F609" i="1"/>
  <c r="F451" i="1"/>
  <c r="F452" i="1"/>
  <c r="F467" i="1"/>
  <c r="F468" i="1"/>
  <c r="F459" i="1"/>
  <c r="F460" i="1"/>
  <c r="F463" i="1"/>
  <c r="F464" i="1"/>
  <c r="F455" i="1"/>
  <c r="F456" i="1"/>
  <c r="F465" i="1"/>
  <c r="F457" i="1"/>
  <c r="F466" i="1"/>
  <c r="F458" i="1"/>
  <c r="F453" i="1"/>
  <c r="F454" i="1"/>
  <c r="F469" i="1"/>
  <c r="F461" i="1"/>
  <c r="F470" i="1"/>
  <c r="F462" i="1"/>
  <c r="F480" i="1"/>
  <c r="F479" i="1"/>
  <c r="F478" i="1"/>
  <c r="F477" i="1"/>
  <c r="F476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90" i="1"/>
  <c r="F589" i="1"/>
  <c r="F588" i="1"/>
  <c r="F587" i="1"/>
  <c r="F612" i="1"/>
  <c r="F613" i="1"/>
  <c r="F591" i="1"/>
  <c r="F592" i="1"/>
  <c r="F593" i="1"/>
  <c r="F610" i="1"/>
  <c r="F611" i="1"/>
  <c r="F338" i="1"/>
  <c r="F339" i="1"/>
  <c r="F348" i="1"/>
  <c r="F349" i="1"/>
  <c r="F344" i="1"/>
  <c r="F345" i="1"/>
  <c r="F346" i="1"/>
  <c r="F347" i="1"/>
  <c r="F342" i="1"/>
  <c r="F343" i="1"/>
  <c r="F340" i="1"/>
  <c r="F341" i="1"/>
  <c r="F337" i="1"/>
  <c r="F636" i="1"/>
  <c r="F635" i="1"/>
  <c r="F634" i="1"/>
  <c r="F633" i="1"/>
  <c r="F622" i="1"/>
  <c r="F621" i="1"/>
  <c r="F620" i="1"/>
  <c r="F619" i="1"/>
  <c r="F618" i="1"/>
  <c r="F632" i="1"/>
  <c r="F631" i="1"/>
  <c r="F617" i="1"/>
  <c r="F630" i="1"/>
  <c r="F629" i="1"/>
  <c r="F628" i="1"/>
  <c r="F626" i="1"/>
  <c r="F625" i="1"/>
  <c r="F624" i="1"/>
  <c r="F623" i="1"/>
  <c r="F616" i="1"/>
  <c r="F615" i="1"/>
  <c r="F614" i="1"/>
  <c r="F627" i="1"/>
  <c r="F607" i="1"/>
  <c r="F606" i="1"/>
  <c r="F2" i="1"/>
  <c r="D3" i="1"/>
  <c r="D11" i="1"/>
  <c r="D12" i="1"/>
  <c r="D4" i="1"/>
  <c r="D5" i="1"/>
  <c r="D6" i="1"/>
  <c r="D306" i="1"/>
  <c r="D7" i="1"/>
  <c r="D8" i="1"/>
  <c r="D9" i="1"/>
  <c r="D10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13" i="1"/>
  <c r="D38" i="1"/>
  <c r="D39" i="1"/>
  <c r="D40" i="1"/>
  <c r="D41" i="1"/>
  <c r="D42" i="1"/>
  <c r="D43" i="1"/>
  <c r="D44" i="1"/>
  <c r="D45" i="1"/>
  <c r="D46" i="1"/>
  <c r="D319" i="1"/>
  <c r="D47" i="1"/>
  <c r="D48" i="1"/>
  <c r="D49" i="1"/>
  <c r="D50" i="1"/>
  <c r="D51" i="1"/>
  <c r="D52" i="1"/>
  <c r="D53" i="1"/>
  <c r="D54" i="1"/>
  <c r="D55" i="1"/>
  <c r="D325" i="1"/>
  <c r="D56" i="1"/>
  <c r="D57" i="1"/>
  <c r="D58" i="1"/>
  <c r="D59" i="1"/>
  <c r="D60" i="1"/>
  <c r="D61" i="1"/>
  <c r="D62" i="1"/>
  <c r="D63" i="1"/>
  <c r="D64" i="1"/>
  <c r="D331" i="1"/>
  <c r="D65" i="1"/>
  <c r="D66" i="1"/>
  <c r="D67" i="1"/>
  <c r="D68" i="1"/>
  <c r="D69" i="1"/>
  <c r="D70" i="1"/>
  <c r="D71" i="1"/>
  <c r="D350" i="1"/>
  <c r="D35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  <c r="E282" i="1"/>
  <c r="E271" i="1"/>
  <c r="E281" i="1"/>
  <c r="E280" i="1"/>
  <c r="E279" i="1"/>
  <c r="E278" i="1"/>
  <c r="E275" i="1"/>
  <c r="E274" i="1"/>
  <c r="E273" i="1"/>
  <c r="E272" i="1"/>
  <c r="A76" i="14"/>
  <c r="A77" i="14"/>
  <c r="A78" i="14"/>
  <c r="A79" i="14"/>
  <c r="A80" i="14"/>
  <c r="A81" i="14"/>
  <c r="A82" i="14"/>
  <c r="A83" i="14"/>
  <c r="A84" i="14"/>
  <c r="A75" i="14"/>
  <c r="O61" i="14"/>
  <c r="O62" i="14"/>
  <c r="O63" i="14"/>
  <c r="O64" i="14"/>
  <c r="O65" i="14"/>
  <c r="O66" i="14"/>
  <c r="O67" i="14"/>
  <c r="O68" i="14"/>
  <c r="O69" i="14"/>
  <c r="O60" i="14"/>
  <c r="N61" i="14"/>
  <c r="N62" i="14"/>
  <c r="N63" i="14"/>
  <c r="N64" i="14"/>
  <c r="N65" i="14"/>
  <c r="N66" i="14"/>
  <c r="N67" i="14"/>
  <c r="N68" i="14"/>
  <c r="N69" i="14"/>
  <c r="N60" i="14"/>
  <c r="M61" i="14"/>
  <c r="M62" i="14"/>
  <c r="M63" i="14"/>
  <c r="M64" i="14"/>
  <c r="M65" i="14"/>
  <c r="M66" i="14"/>
  <c r="M67" i="14"/>
  <c r="M68" i="14"/>
  <c r="M69" i="14"/>
  <c r="M60" i="14"/>
  <c r="L61" i="14"/>
  <c r="L62" i="14"/>
  <c r="L63" i="14"/>
  <c r="L64" i="14"/>
  <c r="L65" i="14"/>
  <c r="L66" i="14"/>
  <c r="L67" i="14"/>
  <c r="L68" i="14"/>
  <c r="L69" i="14"/>
  <c r="L60" i="14"/>
  <c r="L24" i="14"/>
  <c r="L25" i="14"/>
  <c r="L26" i="14"/>
  <c r="L27" i="14"/>
  <c r="L28" i="14"/>
  <c r="L29" i="14"/>
  <c r="L30" i="14"/>
  <c r="L31" i="14"/>
  <c r="L32" i="14"/>
  <c r="L23" i="14"/>
  <c r="K24" i="14"/>
  <c r="K25" i="14"/>
  <c r="K26" i="14"/>
  <c r="K27" i="14"/>
  <c r="K28" i="14"/>
  <c r="K29" i="14"/>
  <c r="K30" i="14"/>
  <c r="K31" i="14"/>
  <c r="K32" i="14"/>
  <c r="K23" i="14"/>
  <c r="J24" i="14"/>
  <c r="J25" i="14"/>
  <c r="J26" i="14"/>
  <c r="J27" i="14"/>
  <c r="J28" i="14"/>
  <c r="J29" i="14"/>
  <c r="J30" i="14"/>
  <c r="J31" i="14"/>
  <c r="J32" i="14"/>
  <c r="J23" i="14"/>
  <c r="I24" i="14"/>
  <c r="I25" i="14"/>
  <c r="I26" i="14"/>
  <c r="I27" i="14"/>
  <c r="I28" i="14"/>
  <c r="I29" i="14"/>
  <c r="I30" i="14"/>
  <c r="I31" i="14"/>
  <c r="I32" i="14"/>
  <c r="I23" i="14"/>
  <c r="AG60" i="1"/>
  <c r="AF60" i="1"/>
  <c r="AE60" i="1"/>
  <c r="AD60" i="1"/>
  <c r="AC60" i="1"/>
  <c r="AB60" i="1"/>
  <c r="AA60" i="1"/>
  <c r="Z60" i="1"/>
  <c r="Y60" i="1"/>
  <c r="AG42" i="1"/>
  <c r="AF42" i="1"/>
  <c r="AE42" i="1"/>
  <c r="AD42" i="1"/>
  <c r="AC42" i="1"/>
  <c r="AB42" i="1"/>
  <c r="AA42" i="1"/>
  <c r="AR42" i="1" s="1"/>
  <c r="AT42" i="1" s="1"/>
  <c r="Z42" i="1"/>
  <c r="Y42" i="1"/>
  <c r="AG23" i="1"/>
  <c r="AF23" i="1"/>
  <c r="AE23" i="1"/>
  <c r="AD23" i="1"/>
  <c r="AC23" i="1"/>
  <c r="AB23" i="1"/>
  <c r="AA23" i="1"/>
  <c r="Z23" i="1"/>
  <c r="Y23" i="1"/>
  <c r="Y24" i="1"/>
  <c r="Z24" i="1"/>
  <c r="AA24" i="1"/>
  <c r="AB24" i="1"/>
  <c r="AC24" i="1"/>
  <c r="AD24" i="1"/>
  <c r="AE24" i="1"/>
  <c r="AF24" i="1"/>
  <c r="AG24" i="1"/>
  <c r="Y43" i="1"/>
  <c r="Z43" i="1"/>
  <c r="AA43" i="1"/>
  <c r="AR43" i="1" s="1"/>
  <c r="AT43" i="1" s="1"/>
  <c r="AB43" i="1"/>
  <c r="AC43" i="1"/>
  <c r="AD43" i="1"/>
  <c r="AE43" i="1"/>
  <c r="AF43" i="1"/>
  <c r="AG43" i="1"/>
  <c r="Y61" i="1"/>
  <c r="Z61" i="1"/>
  <c r="AA61" i="1"/>
  <c r="AB61" i="1"/>
  <c r="AC61" i="1"/>
  <c r="AD61" i="1"/>
  <c r="AE61" i="1"/>
  <c r="AF61" i="1"/>
  <c r="AG61" i="1"/>
  <c r="Y276" i="1"/>
  <c r="Z276" i="1"/>
  <c r="AA276" i="1"/>
  <c r="AB276" i="1"/>
  <c r="AC276" i="1"/>
  <c r="AD276" i="1"/>
  <c r="AE276" i="1"/>
  <c r="AF276" i="1"/>
  <c r="AG276" i="1"/>
  <c r="Y277" i="1"/>
  <c r="Z277" i="1"/>
  <c r="AA277" i="1"/>
  <c r="AB277" i="1"/>
  <c r="AC277" i="1"/>
  <c r="AD277" i="1"/>
  <c r="AE277" i="1"/>
  <c r="AF277" i="1"/>
  <c r="AG277" i="1"/>
  <c r="Y278" i="1"/>
  <c r="Z278" i="1"/>
  <c r="AA278" i="1"/>
  <c r="AB278" i="1"/>
  <c r="AC278" i="1"/>
  <c r="AD278" i="1"/>
  <c r="AE278" i="1"/>
  <c r="AF278" i="1"/>
  <c r="AG278" i="1"/>
  <c r="AG12" i="1"/>
  <c r="AF12" i="1"/>
  <c r="AE12" i="1"/>
  <c r="AD12" i="1"/>
  <c r="AC12" i="1"/>
  <c r="AB12" i="1"/>
  <c r="AA12" i="1"/>
  <c r="Z12" i="1"/>
  <c r="Y12" i="1"/>
  <c r="AG11" i="1"/>
  <c r="AF11" i="1"/>
  <c r="AE11" i="1"/>
  <c r="AD11" i="1"/>
  <c r="AC11" i="1"/>
  <c r="AB11" i="1"/>
  <c r="AA11" i="1"/>
  <c r="Z11" i="1"/>
  <c r="Y11" i="1"/>
  <c r="AG606" i="1"/>
  <c r="AF606" i="1"/>
  <c r="AE606" i="1"/>
  <c r="AD606" i="1"/>
  <c r="AC606" i="1"/>
  <c r="AB606" i="1"/>
  <c r="AA606" i="1"/>
  <c r="Z606" i="1"/>
  <c r="Y606" i="1"/>
  <c r="AG607" i="1"/>
  <c r="AF607" i="1"/>
  <c r="AE607" i="1"/>
  <c r="AD607" i="1"/>
  <c r="AC607" i="1"/>
  <c r="AB607" i="1"/>
  <c r="AA607" i="1"/>
  <c r="Z607" i="1"/>
  <c r="Y607" i="1"/>
  <c r="AG627" i="1"/>
  <c r="AF627" i="1"/>
  <c r="AE627" i="1"/>
  <c r="AD627" i="1"/>
  <c r="AC627" i="1"/>
  <c r="AB627" i="1"/>
  <c r="AA627" i="1"/>
  <c r="Z627" i="1"/>
  <c r="Y627" i="1"/>
  <c r="AG614" i="1"/>
  <c r="AF614" i="1"/>
  <c r="AE614" i="1"/>
  <c r="AD614" i="1"/>
  <c r="AC614" i="1"/>
  <c r="AB614" i="1"/>
  <c r="AA614" i="1"/>
  <c r="Z614" i="1"/>
  <c r="Y614" i="1"/>
  <c r="AG615" i="1"/>
  <c r="AF615" i="1"/>
  <c r="AE615" i="1"/>
  <c r="AD615" i="1"/>
  <c r="AC615" i="1"/>
  <c r="AB615" i="1"/>
  <c r="AA615" i="1"/>
  <c r="Z615" i="1"/>
  <c r="Y615" i="1"/>
  <c r="AG616" i="1"/>
  <c r="AF616" i="1"/>
  <c r="AE616" i="1"/>
  <c r="AD616" i="1"/>
  <c r="AC616" i="1"/>
  <c r="AB616" i="1"/>
  <c r="AA616" i="1"/>
  <c r="Z616" i="1"/>
  <c r="Y616" i="1"/>
  <c r="AG623" i="1"/>
  <c r="AF623" i="1"/>
  <c r="AE623" i="1"/>
  <c r="AD623" i="1"/>
  <c r="AC623" i="1"/>
  <c r="AB623" i="1"/>
  <c r="AA623" i="1"/>
  <c r="Z623" i="1"/>
  <c r="Y623" i="1"/>
  <c r="AG624" i="1"/>
  <c r="AF624" i="1"/>
  <c r="AE624" i="1"/>
  <c r="AD624" i="1"/>
  <c r="AC624" i="1"/>
  <c r="AB624" i="1"/>
  <c r="AA624" i="1"/>
  <c r="Z624" i="1"/>
  <c r="Y624" i="1"/>
  <c r="AG625" i="1"/>
  <c r="AF625" i="1"/>
  <c r="AE625" i="1"/>
  <c r="AD625" i="1"/>
  <c r="AC625" i="1"/>
  <c r="AB625" i="1"/>
  <c r="AA625" i="1"/>
  <c r="Z625" i="1"/>
  <c r="Y625" i="1"/>
  <c r="AG626" i="1"/>
  <c r="AF626" i="1"/>
  <c r="AE626" i="1"/>
  <c r="AD626" i="1"/>
  <c r="AC626" i="1"/>
  <c r="AB626" i="1"/>
  <c r="AA626" i="1"/>
  <c r="Z626" i="1"/>
  <c r="Y626" i="1"/>
  <c r="AG628" i="1"/>
  <c r="AF628" i="1"/>
  <c r="AE628" i="1"/>
  <c r="AD628" i="1"/>
  <c r="AC628" i="1"/>
  <c r="AB628" i="1"/>
  <c r="AA628" i="1"/>
  <c r="Z628" i="1"/>
  <c r="Y628" i="1"/>
  <c r="AG629" i="1"/>
  <c r="AF629" i="1"/>
  <c r="AE629" i="1"/>
  <c r="AD629" i="1"/>
  <c r="AC629" i="1"/>
  <c r="AB629" i="1"/>
  <c r="AA629" i="1"/>
  <c r="Z629" i="1"/>
  <c r="Y629" i="1"/>
  <c r="AG630" i="1"/>
  <c r="AF630" i="1"/>
  <c r="AE630" i="1"/>
  <c r="AD630" i="1"/>
  <c r="AC630" i="1"/>
  <c r="AB630" i="1"/>
  <c r="AA630" i="1"/>
  <c r="Z630" i="1"/>
  <c r="Y630" i="1"/>
  <c r="AG617" i="1"/>
  <c r="AF617" i="1"/>
  <c r="AE617" i="1"/>
  <c r="AD617" i="1"/>
  <c r="AC617" i="1"/>
  <c r="AB617" i="1"/>
  <c r="AA617" i="1"/>
  <c r="Z617" i="1"/>
  <c r="Y617" i="1"/>
  <c r="AG631" i="1"/>
  <c r="AF631" i="1"/>
  <c r="AE631" i="1"/>
  <c r="AD631" i="1"/>
  <c r="AC631" i="1"/>
  <c r="AB631" i="1"/>
  <c r="AA631" i="1"/>
  <c r="Z631" i="1"/>
  <c r="Y631" i="1"/>
  <c r="AG632" i="1"/>
  <c r="AF632" i="1"/>
  <c r="AE632" i="1"/>
  <c r="AD632" i="1"/>
  <c r="AC632" i="1"/>
  <c r="AB632" i="1"/>
  <c r="AA632" i="1"/>
  <c r="Z632" i="1"/>
  <c r="Y632" i="1"/>
  <c r="AG618" i="1"/>
  <c r="AF618" i="1"/>
  <c r="AE618" i="1"/>
  <c r="AD618" i="1"/>
  <c r="AC618" i="1"/>
  <c r="AB618" i="1"/>
  <c r="AA618" i="1"/>
  <c r="Z618" i="1"/>
  <c r="Y618" i="1"/>
  <c r="AG619" i="1"/>
  <c r="AF619" i="1"/>
  <c r="AE619" i="1"/>
  <c r="AD619" i="1"/>
  <c r="AC619" i="1"/>
  <c r="AB619" i="1"/>
  <c r="AA619" i="1"/>
  <c r="Z619" i="1"/>
  <c r="Y619" i="1"/>
  <c r="AG620" i="1"/>
  <c r="AF620" i="1"/>
  <c r="AE620" i="1"/>
  <c r="AD620" i="1"/>
  <c r="AC620" i="1"/>
  <c r="AB620" i="1"/>
  <c r="AA620" i="1"/>
  <c r="Z620" i="1"/>
  <c r="Y620" i="1"/>
  <c r="AG621" i="1"/>
  <c r="AF621" i="1"/>
  <c r="AE621" i="1"/>
  <c r="AD621" i="1"/>
  <c r="AC621" i="1"/>
  <c r="AB621" i="1"/>
  <c r="AA621" i="1"/>
  <c r="Z621" i="1"/>
  <c r="Y621" i="1"/>
  <c r="AG622" i="1"/>
  <c r="AF622" i="1"/>
  <c r="AE622" i="1"/>
  <c r="AD622" i="1"/>
  <c r="AC622" i="1"/>
  <c r="AB622" i="1"/>
  <c r="AA622" i="1"/>
  <c r="Z622" i="1"/>
  <c r="Y622" i="1"/>
  <c r="AG633" i="1"/>
  <c r="AF633" i="1"/>
  <c r="AE633" i="1"/>
  <c r="AD633" i="1"/>
  <c r="AC633" i="1"/>
  <c r="AB633" i="1"/>
  <c r="AA633" i="1"/>
  <c r="Z633" i="1"/>
  <c r="Y633" i="1"/>
  <c r="AG634" i="1"/>
  <c r="AF634" i="1"/>
  <c r="AE634" i="1"/>
  <c r="AD634" i="1"/>
  <c r="AC634" i="1"/>
  <c r="AB634" i="1"/>
  <c r="AA634" i="1"/>
  <c r="Z634" i="1"/>
  <c r="Y634" i="1"/>
  <c r="AG635" i="1"/>
  <c r="AF635" i="1"/>
  <c r="AE635" i="1"/>
  <c r="AD635" i="1"/>
  <c r="AC635" i="1"/>
  <c r="AB635" i="1"/>
  <c r="AA635" i="1"/>
  <c r="Z635" i="1"/>
  <c r="Y635" i="1"/>
  <c r="AG636" i="1"/>
  <c r="AF636" i="1"/>
  <c r="AE636" i="1"/>
  <c r="AD636" i="1"/>
  <c r="AC636" i="1"/>
  <c r="AB636" i="1"/>
  <c r="AA636" i="1"/>
  <c r="Z636" i="1"/>
  <c r="Y636" i="1"/>
  <c r="AG337" i="1"/>
  <c r="AF337" i="1"/>
  <c r="AE337" i="1"/>
  <c r="AD337" i="1"/>
  <c r="AC337" i="1"/>
  <c r="AB337" i="1"/>
  <c r="AA337" i="1"/>
  <c r="Z337" i="1"/>
  <c r="Y337" i="1"/>
  <c r="AG341" i="1"/>
  <c r="AF341" i="1"/>
  <c r="AE341" i="1"/>
  <c r="AD341" i="1"/>
  <c r="AC341" i="1"/>
  <c r="AB341" i="1"/>
  <c r="AA341" i="1"/>
  <c r="Z341" i="1"/>
  <c r="Y341" i="1"/>
  <c r="AG340" i="1"/>
  <c r="AF340" i="1"/>
  <c r="AE340" i="1"/>
  <c r="AD340" i="1"/>
  <c r="AC340" i="1"/>
  <c r="AB340" i="1"/>
  <c r="AA340" i="1"/>
  <c r="Z340" i="1"/>
  <c r="Y340" i="1"/>
  <c r="AG343" i="1"/>
  <c r="AF343" i="1"/>
  <c r="AE343" i="1"/>
  <c r="AD343" i="1"/>
  <c r="AC343" i="1"/>
  <c r="AB343" i="1"/>
  <c r="AA343" i="1"/>
  <c r="AR343" i="1" s="1"/>
  <c r="AT343" i="1" s="1"/>
  <c r="Z343" i="1"/>
  <c r="Y343" i="1"/>
  <c r="AG342" i="1"/>
  <c r="AF342" i="1"/>
  <c r="AE342" i="1"/>
  <c r="AD342" i="1"/>
  <c r="AC342" i="1"/>
  <c r="AB342" i="1"/>
  <c r="AA342" i="1"/>
  <c r="Z342" i="1"/>
  <c r="Y342" i="1"/>
  <c r="AG347" i="1"/>
  <c r="AF347" i="1"/>
  <c r="AE347" i="1"/>
  <c r="AD347" i="1"/>
  <c r="AC347" i="1"/>
  <c r="AB347" i="1"/>
  <c r="AA347" i="1"/>
  <c r="Z347" i="1"/>
  <c r="Y347" i="1"/>
  <c r="AG346" i="1"/>
  <c r="AF346" i="1"/>
  <c r="AE346" i="1"/>
  <c r="AD346" i="1"/>
  <c r="AC346" i="1"/>
  <c r="AB346" i="1"/>
  <c r="AA346" i="1"/>
  <c r="Z346" i="1"/>
  <c r="Y346" i="1"/>
  <c r="AG345" i="1"/>
  <c r="AF345" i="1"/>
  <c r="AE345" i="1"/>
  <c r="AD345" i="1"/>
  <c r="AC345" i="1"/>
  <c r="AB345" i="1"/>
  <c r="AA345" i="1"/>
  <c r="Z345" i="1"/>
  <c r="Y345" i="1"/>
  <c r="AG344" i="1"/>
  <c r="AF344" i="1"/>
  <c r="AE344" i="1"/>
  <c r="AD344" i="1"/>
  <c r="AC344" i="1"/>
  <c r="AB344" i="1"/>
  <c r="AA344" i="1"/>
  <c r="Z344" i="1"/>
  <c r="Y344" i="1"/>
  <c r="AG349" i="1"/>
  <c r="AF349" i="1"/>
  <c r="AE349" i="1"/>
  <c r="AD349" i="1"/>
  <c r="AC349" i="1"/>
  <c r="AB349" i="1"/>
  <c r="AA349" i="1"/>
  <c r="Z349" i="1"/>
  <c r="Y349" i="1"/>
  <c r="AG348" i="1"/>
  <c r="AF348" i="1"/>
  <c r="AE348" i="1"/>
  <c r="AD348" i="1"/>
  <c r="AC348" i="1"/>
  <c r="AB348" i="1"/>
  <c r="AA348" i="1"/>
  <c r="Z348" i="1"/>
  <c r="Y348" i="1"/>
  <c r="AG339" i="1"/>
  <c r="AF339" i="1"/>
  <c r="AE339" i="1"/>
  <c r="AD339" i="1"/>
  <c r="AC339" i="1"/>
  <c r="AB339" i="1"/>
  <c r="AA339" i="1"/>
  <c r="Z339" i="1"/>
  <c r="Y339" i="1"/>
  <c r="AG338" i="1"/>
  <c r="AF338" i="1"/>
  <c r="AE338" i="1"/>
  <c r="AD338" i="1"/>
  <c r="AC338" i="1"/>
  <c r="AB338" i="1"/>
  <c r="AA338" i="1"/>
  <c r="Z338" i="1"/>
  <c r="Y338" i="1"/>
  <c r="AG611" i="1"/>
  <c r="AF611" i="1"/>
  <c r="AE611" i="1"/>
  <c r="AD611" i="1"/>
  <c r="AC611" i="1"/>
  <c r="AB611" i="1"/>
  <c r="AA611" i="1"/>
  <c r="Z611" i="1"/>
  <c r="Y611" i="1"/>
  <c r="AG610" i="1"/>
  <c r="AF610" i="1"/>
  <c r="AE610" i="1"/>
  <c r="AD610" i="1"/>
  <c r="AC610" i="1"/>
  <c r="AB610" i="1"/>
  <c r="AA610" i="1"/>
  <c r="Z610" i="1"/>
  <c r="Y610" i="1"/>
  <c r="AG593" i="1"/>
  <c r="AF593" i="1"/>
  <c r="AE593" i="1"/>
  <c r="AD593" i="1"/>
  <c r="AC593" i="1"/>
  <c r="AB593" i="1"/>
  <c r="AA593" i="1"/>
  <c r="Z593" i="1"/>
  <c r="Y593" i="1"/>
  <c r="AG592" i="1"/>
  <c r="AF592" i="1"/>
  <c r="AE592" i="1"/>
  <c r="AD592" i="1"/>
  <c r="AC592" i="1"/>
  <c r="AB592" i="1"/>
  <c r="AA592" i="1"/>
  <c r="Z592" i="1"/>
  <c r="Y592" i="1"/>
  <c r="AG591" i="1"/>
  <c r="AF591" i="1"/>
  <c r="AE591" i="1"/>
  <c r="AD591" i="1"/>
  <c r="AC591" i="1"/>
  <c r="AB591" i="1"/>
  <c r="AA591" i="1"/>
  <c r="Z591" i="1"/>
  <c r="Y591" i="1"/>
  <c r="AG613" i="1"/>
  <c r="AF613" i="1"/>
  <c r="AE613" i="1"/>
  <c r="AD613" i="1"/>
  <c r="AC613" i="1"/>
  <c r="AB613" i="1"/>
  <c r="AA613" i="1"/>
  <c r="Z613" i="1"/>
  <c r="Y613" i="1"/>
  <c r="AG612" i="1"/>
  <c r="AF612" i="1"/>
  <c r="AE612" i="1"/>
  <c r="AD612" i="1"/>
  <c r="AC612" i="1"/>
  <c r="AB612" i="1"/>
  <c r="AA612" i="1"/>
  <c r="Z612" i="1"/>
  <c r="Y612" i="1"/>
  <c r="AG587" i="1"/>
  <c r="AF587" i="1"/>
  <c r="AE587" i="1"/>
  <c r="AD587" i="1"/>
  <c r="AC587" i="1"/>
  <c r="AB587" i="1"/>
  <c r="AA587" i="1"/>
  <c r="Z587" i="1"/>
  <c r="Y587" i="1"/>
  <c r="AG588" i="1"/>
  <c r="AF588" i="1"/>
  <c r="AE588" i="1"/>
  <c r="AD588" i="1"/>
  <c r="AC588" i="1"/>
  <c r="AB588" i="1"/>
  <c r="AA588" i="1"/>
  <c r="Z588" i="1"/>
  <c r="Y588" i="1"/>
  <c r="AG589" i="1"/>
  <c r="AF589" i="1"/>
  <c r="AE589" i="1"/>
  <c r="AD589" i="1"/>
  <c r="AC589" i="1"/>
  <c r="AB589" i="1"/>
  <c r="AA589" i="1"/>
  <c r="Z589" i="1"/>
  <c r="Y589" i="1"/>
  <c r="AG590" i="1"/>
  <c r="AF590" i="1"/>
  <c r="AE590" i="1"/>
  <c r="AD590" i="1"/>
  <c r="AC590" i="1"/>
  <c r="AB590" i="1"/>
  <c r="AA590" i="1"/>
  <c r="Z590" i="1"/>
  <c r="Y590" i="1"/>
  <c r="AG574" i="1"/>
  <c r="AF574" i="1"/>
  <c r="BH574" i="1" s="1"/>
  <c r="BG574" i="1" s="1"/>
  <c r="AE574" i="1"/>
  <c r="AD574" i="1"/>
  <c r="AC574" i="1"/>
  <c r="AB574" i="1"/>
  <c r="AA574" i="1"/>
  <c r="AR574" i="1" s="1"/>
  <c r="AT574" i="1" s="1"/>
  <c r="Z574" i="1"/>
  <c r="Y574" i="1"/>
  <c r="AG584" i="1"/>
  <c r="AF584" i="1"/>
  <c r="BH584" i="1" s="1"/>
  <c r="BG584" i="1" s="1"/>
  <c r="AE584" i="1"/>
  <c r="AD584" i="1"/>
  <c r="AC584" i="1"/>
  <c r="AB584" i="1"/>
  <c r="AA584" i="1"/>
  <c r="AR584" i="1" s="1"/>
  <c r="AT584" i="1" s="1"/>
  <c r="Z584" i="1"/>
  <c r="Y584" i="1"/>
  <c r="AG583" i="1"/>
  <c r="AF583" i="1"/>
  <c r="AE583" i="1"/>
  <c r="AD583" i="1"/>
  <c r="AC583" i="1"/>
  <c r="AB583" i="1"/>
  <c r="AA583" i="1"/>
  <c r="AR583" i="1" s="1"/>
  <c r="AT583" i="1" s="1"/>
  <c r="Z583" i="1"/>
  <c r="Y583" i="1"/>
  <c r="AG582" i="1"/>
  <c r="AF582" i="1"/>
  <c r="AE582" i="1"/>
  <c r="AD582" i="1"/>
  <c r="AC582" i="1"/>
  <c r="AB582" i="1"/>
  <c r="AA582" i="1"/>
  <c r="AR582" i="1" s="1"/>
  <c r="AT582" i="1" s="1"/>
  <c r="Z582" i="1"/>
  <c r="Y582" i="1"/>
  <c r="AG581" i="1"/>
  <c r="AF581" i="1"/>
  <c r="AE581" i="1"/>
  <c r="AD581" i="1"/>
  <c r="AC581" i="1"/>
  <c r="AB581" i="1"/>
  <c r="AA581" i="1"/>
  <c r="AR581" i="1" s="1"/>
  <c r="AT581" i="1" s="1"/>
  <c r="Z581" i="1"/>
  <c r="Y581" i="1"/>
  <c r="AG580" i="1"/>
  <c r="AF580" i="1"/>
  <c r="AE580" i="1"/>
  <c r="AD580" i="1"/>
  <c r="AC580" i="1"/>
  <c r="AB580" i="1"/>
  <c r="AA580" i="1"/>
  <c r="AR580" i="1" s="1"/>
  <c r="AT580" i="1" s="1"/>
  <c r="Z580" i="1"/>
  <c r="Y580" i="1"/>
  <c r="AG579" i="1"/>
  <c r="AF579" i="1"/>
  <c r="AE579" i="1"/>
  <c r="AD579" i="1"/>
  <c r="AC579" i="1"/>
  <c r="AB579" i="1"/>
  <c r="AA579" i="1"/>
  <c r="AR579" i="1" s="1"/>
  <c r="AT579" i="1" s="1"/>
  <c r="Z579" i="1"/>
  <c r="Y579" i="1"/>
  <c r="AG578" i="1"/>
  <c r="AF578" i="1"/>
  <c r="AE578" i="1"/>
  <c r="AD578" i="1"/>
  <c r="AC578" i="1"/>
  <c r="AB578" i="1"/>
  <c r="AA578" i="1"/>
  <c r="AR578" i="1" s="1"/>
  <c r="AT578" i="1" s="1"/>
  <c r="Z578" i="1"/>
  <c r="Y578" i="1"/>
  <c r="AG577" i="1"/>
  <c r="AF577" i="1"/>
  <c r="AE577" i="1"/>
  <c r="AD577" i="1"/>
  <c r="AC577" i="1"/>
  <c r="AB577" i="1"/>
  <c r="AA577" i="1"/>
  <c r="AR577" i="1" s="1"/>
  <c r="AT577" i="1" s="1"/>
  <c r="Z577" i="1"/>
  <c r="Y577" i="1"/>
  <c r="AG576" i="1"/>
  <c r="AF576" i="1"/>
  <c r="AE576" i="1"/>
  <c r="AD576" i="1"/>
  <c r="AC576" i="1"/>
  <c r="AB576" i="1"/>
  <c r="AA576" i="1"/>
  <c r="AR576" i="1" s="1"/>
  <c r="AT576" i="1" s="1"/>
  <c r="Z576" i="1"/>
  <c r="Y576" i="1"/>
  <c r="AG575" i="1"/>
  <c r="AF575" i="1"/>
  <c r="AE575" i="1"/>
  <c r="AD575" i="1"/>
  <c r="AC575" i="1"/>
  <c r="AB575" i="1"/>
  <c r="AA575" i="1"/>
  <c r="AR575" i="1" s="1"/>
  <c r="AT575" i="1" s="1"/>
  <c r="Z575" i="1"/>
  <c r="Y575" i="1"/>
  <c r="AG573" i="1"/>
  <c r="AF573" i="1"/>
  <c r="BH573" i="1" s="1"/>
  <c r="BG573" i="1" s="1"/>
  <c r="AE573" i="1"/>
  <c r="AD573" i="1"/>
  <c r="AC573" i="1"/>
  <c r="AB573" i="1"/>
  <c r="AA573" i="1"/>
  <c r="AR573" i="1" s="1"/>
  <c r="AT573" i="1" s="1"/>
  <c r="Z573" i="1"/>
  <c r="Y573" i="1"/>
  <c r="AG572" i="1"/>
  <c r="AF572" i="1"/>
  <c r="AE572" i="1"/>
  <c r="AD572" i="1"/>
  <c r="AC572" i="1"/>
  <c r="AB572" i="1"/>
  <c r="AA572" i="1"/>
  <c r="AR572" i="1" s="1"/>
  <c r="AT572" i="1" s="1"/>
  <c r="Z572" i="1"/>
  <c r="Y572" i="1"/>
  <c r="AG561" i="1"/>
  <c r="AF561" i="1"/>
  <c r="AE561" i="1"/>
  <c r="AD561" i="1"/>
  <c r="AC561" i="1"/>
  <c r="AB561" i="1"/>
  <c r="AA561" i="1"/>
  <c r="AR561" i="1" s="1"/>
  <c r="AT561" i="1" s="1"/>
  <c r="Z561" i="1"/>
  <c r="Y561" i="1"/>
  <c r="AG571" i="1"/>
  <c r="AF571" i="1"/>
  <c r="AE571" i="1"/>
  <c r="AD571" i="1"/>
  <c r="AC571" i="1"/>
  <c r="AB571" i="1"/>
  <c r="AA571" i="1"/>
  <c r="AR571" i="1" s="1"/>
  <c r="AT571" i="1" s="1"/>
  <c r="Z571" i="1"/>
  <c r="Y571" i="1"/>
  <c r="AG570" i="1"/>
  <c r="AF570" i="1"/>
  <c r="BH570" i="1" s="1"/>
  <c r="BG570" i="1" s="1"/>
  <c r="AE570" i="1"/>
  <c r="AD570" i="1"/>
  <c r="AC570" i="1"/>
  <c r="AB570" i="1"/>
  <c r="AA570" i="1"/>
  <c r="AR570" i="1" s="1"/>
  <c r="AT570" i="1" s="1"/>
  <c r="Z570" i="1"/>
  <c r="Y570" i="1"/>
  <c r="AG569" i="1"/>
  <c r="AF569" i="1"/>
  <c r="BH569" i="1" s="1"/>
  <c r="BG569" i="1" s="1"/>
  <c r="AE569" i="1"/>
  <c r="AD569" i="1"/>
  <c r="AC569" i="1"/>
  <c r="AB569" i="1"/>
  <c r="AA569" i="1"/>
  <c r="AR569" i="1" s="1"/>
  <c r="AT569" i="1" s="1"/>
  <c r="Z569" i="1"/>
  <c r="Y569" i="1"/>
  <c r="AG568" i="1"/>
  <c r="AF568" i="1"/>
  <c r="BH568" i="1" s="1"/>
  <c r="BG568" i="1" s="1"/>
  <c r="AE568" i="1"/>
  <c r="AD568" i="1"/>
  <c r="AC568" i="1"/>
  <c r="AB568" i="1"/>
  <c r="AA568" i="1"/>
  <c r="AR568" i="1" s="1"/>
  <c r="AT568" i="1" s="1"/>
  <c r="Z568" i="1"/>
  <c r="Y568" i="1"/>
  <c r="AG567" i="1"/>
  <c r="AF567" i="1"/>
  <c r="AE567" i="1"/>
  <c r="AD567" i="1"/>
  <c r="AC567" i="1"/>
  <c r="AB567" i="1"/>
  <c r="AA567" i="1"/>
  <c r="AR567" i="1" s="1"/>
  <c r="AT567" i="1" s="1"/>
  <c r="Z567" i="1"/>
  <c r="Y567" i="1"/>
  <c r="AG566" i="1"/>
  <c r="AF566" i="1"/>
  <c r="BH566" i="1" s="1"/>
  <c r="BG566" i="1" s="1"/>
  <c r="AE566" i="1"/>
  <c r="AD566" i="1"/>
  <c r="AC566" i="1"/>
  <c r="AB566" i="1"/>
  <c r="AA566" i="1"/>
  <c r="AR566" i="1" s="1"/>
  <c r="AT566" i="1" s="1"/>
  <c r="Z566" i="1"/>
  <c r="Y566" i="1"/>
  <c r="AG565" i="1"/>
  <c r="AF565" i="1"/>
  <c r="AE565" i="1"/>
  <c r="AD565" i="1"/>
  <c r="AC565" i="1"/>
  <c r="AB565" i="1"/>
  <c r="AA565" i="1"/>
  <c r="AR565" i="1" s="1"/>
  <c r="AT565" i="1" s="1"/>
  <c r="Z565" i="1"/>
  <c r="Y565" i="1"/>
  <c r="AG564" i="1"/>
  <c r="AF564" i="1"/>
  <c r="AE564" i="1"/>
  <c r="AD564" i="1"/>
  <c r="AC564" i="1"/>
  <c r="AB564" i="1"/>
  <c r="AA564" i="1"/>
  <c r="AR564" i="1" s="1"/>
  <c r="AT564" i="1" s="1"/>
  <c r="Z564" i="1"/>
  <c r="Y564" i="1"/>
  <c r="AG563" i="1"/>
  <c r="AF563" i="1"/>
  <c r="BH563" i="1" s="1"/>
  <c r="BG563" i="1" s="1"/>
  <c r="AE563" i="1"/>
  <c r="AD563" i="1"/>
  <c r="AC563" i="1"/>
  <c r="AB563" i="1"/>
  <c r="AA563" i="1"/>
  <c r="AR563" i="1" s="1"/>
  <c r="AT563" i="1" s="1"/>
  <c r="Z563" i="1"/>
  <c r="Y563" i="1"/>
  <c r="AG562" i="1"/>
  <c r="AF562" i="1"/>
  <c r="AE562" i="1"/>
  <c r="AD562" i="1"/>
  <c r="AC562" i="1"/>
  <c r="AB562" i="1"/>
  <c r="AA562" i="1"/>
  <c r="AR562" i="1" s="1"/>
  <c r="AT562" i="1" s="1"/>
  <c r="Z562" i="1"/>
  <c r="Y562" i="1"/>
  <c r="AG560" i="1"/>
  <c r="AF560" i="1"/>
  <c r="BH560" i="1" s="1"/>
  <c r="BG560" i="1" s="1"/>
  <c r="AE560" i="1"/>
  <c r="AD560" i="1"/>
  <c r="AC560" i="1"/>
  <c r="AB560" i="1"/>
  <c r="AA560" i="1"/>
  <c r="AR560" i="1" s="1"/>
  <c r="AT560" i="1" s="1"/>
  <c r="Z560" i="1"/>
  <c r="Y560" i="1"/>
  <c r="AG559" i="1"/>
  <c r="AF559" i="1"/>
  <c r="AE559" i="1"/>
  <c r="AD559" i="1"/>
  <c r="AC559" i="1"/>
  <c r="AB559" i="1"/>
  <c r="AA559" i="1"/>
  <c r="AR559" i="1" s="1"/>
  <c r="AT559" i="1" s="1"/>
  <c r="Z559" i="1"/>
  <c r="Y559" i="1"/>
  <c r="AG522" i="1"/>
  <c r="AF522" i="1"/>
  <c r="BH522" i="1" s="1"/>
  <c r="BG522" i="1" s="1"/>
  <c r="AE522" i="1"/>
  <c r="AD522" i="1"/>
  <c r="AC522" i="1"/>
  <c r="AB522" i="1"/>
  <c r="AA522" i="1"/>
  <c r="AR522" i="1" s="1"/>
  <c r="AT522" i="1" s="1"/>
  <c r="Z522" i="1"/>
  <c r="Y522" i="1"/>
  <c r="AG532" i="1"/>
  <c r="AF532" i="1"/>
  <c r="AE532" i="1"/>
  <c r="AD532" i="1"/>
  <c r="AC532" i="1"/>
  <c r="AB532" i="1"/>
  <c r="AA532" i="1"/>
  <c r="AR532" i="1" s="1"/>
  <c r="AT532" i="1" s="1"/>
  <c r="Z532" i="1"/>
  <c r="Y532" i="1"/>
  <c r="AG531" i="1"/>
  <c r="AF531" i="1"/>
  <c r="BH531" i="1" s="1"/>
  <c r="BG531" i="1" s="1"/>
  <c r="AE531" i="1"/>
  <c r="AD531" i="1"/>
  <c r="AC531" i="1"/>
  <c r="AB531" i="1"/>
  <c r="AA531" i="1"/>
  <c r="AR531" i="1" s="1"/>
  <c r="AT531" i="1" s="1"/>
  <c r="Z531" i="1"/>
  <c r="Y531" i="1"/>
  <c r="AG530" i="1"/>
  <c r="AF530" i="1"/>
  <c r="BH530" i="1" s="1"/>
  <c r="BG530" i="1" s="1"/>
  <c r="AE530" i="1"/>
  <c r="AD530" i="1"/>
  <c r="AC530" i="1"/>
  <c r="AB530" i="1"/>
  <c r="AA530" i="1"/>
  <c r="AR530" i="1" s="1"/>
  <c r="AT530" i="1" s="1"/>
  <c r="Z530" i="1"/>
  <c r="Y530" i="1"/>
  <c r="AG529" i="1"/>
  <c r="AF529" i="1"/>
  <c r="BH529" i="1" s="1"/>
  <c r="BG529" i="1" s="1"/>
  <c r="AE529" i="1"/>
  <c r="AD529" i="1"/>
  <c r="AC529" i="1"/>
  <c r="AB529" i="1"/>
  <c r="AA529" i="1"/>
  <c r="AR529" i="1" s="1"/>
  <c r="AT529" i="1" s="1"/>
  <c r="Z529" i="1"/>
  <c r="Y529" i="1"/>
  <c r="AG528" i="1"/>
  <c r="AF528" i="1"/>
  <c r="BH528" i="1" s="1"/>
  <c r="BG528" i="1" s="1"/>
  <c r="AE528" i="1"/>
  <c r="AD528" i="1"/>
  <c r="AC528" i="1"/>
  <c r="AB528" i="1"/>
  <c r="AA528" i="1"/>
  <c r="AR528" i="1" s="1"/>
  <c r="AT528" i="1" s="1"/>
  <c r="Z528" i="1"/>
  <c r="Y528" i="1"/>
  <c r="AG527" i="1"/>
  <c r="AF527" i="1"/>
  <c r="BH527" i="1" s="1"/>
  <c r="BG527" i="1" s="1"/>
  <c r="AE527" i="1"/>
  <c r="AD527" i="1"/>
  <c r="AC527" i="1"/>
  <c r="AB527" i="1"/>
  <c r="AA527" i="1"/>
  <c r="AR527" i="1" s="1"/>
  <c r="AT527" i="1" s="1"/>
  <c r="Z527" i="1"/>
  <c r="Y527" i="1"/>
  <c r="AG526" i="1"/>
  <c r="AF526" i="1"/>
  <c r="BH526" i="1" s="1"/>
  <c r="BG526" i="1" s="1"/>
  <c r="AE526" i="1"/>
  <c r="AD526" i="1"/>
  <c r="AC526" i="1"/>
  <c r="AB526" i="1"/>
  <c r="AA526" i="1"/>
  <c r="AR526" i="1" s="1"/>
  <c r="AT526" i="1" s="1"/>
  <c r="Z526" i="1"/>
  <c r="Y526" i="1"/>
  <c r="AG525" i="1"/>
  <c r="AF525" i="1"/>
  <c r="BH525" i="1" s="1"/>
  <c r="BG525" i="1" s="1"/>
  <c r="AE525" i="1"/>
  <c r="AD525" i="1"/>
  <c r="AC525" i="1"/>
  <c r="AB525" i="1"/>
  <c r="AA525" i="1"/>
  <c r="AR525" i="1" s="1"/>
  <c r="AT525" i="1" s="1"/>
  <c r="Z525" i="1"/>
  <c r="Y525" i="1"/>
  <c r="AG524" i="1"/>
  <c r="AF524" i="1"/>
  <c r="BH524" i="1" s="1"/>
  <c r="BG524" i="1" s="1"/>
  <c r="AE524" i="1"/>
  <c r="AD524" i="1"/>
  <c r="AC524" i="1"/>
  <c r="AB524" i="1"/>
  <c r="AA524" i="1"/>
  <c r="AR524" i="1" s="1"/>
  <c r="AT524" i="1" s="1"/>
  <c r="Z524" i="1"/>
  <c r="Y524" i="1"/>
  <c r="AG523" i="1"/>
  <c r="AF523" i="1"/>
  <c r="BH523" i="1" s="1"/>
  <c r="BG523" i="1" s="1"/>
  <c r="AE523" i="1"/>
  <c r="AD523" i="1"/>
  <c r="AC523" i="1"/>
  <c r="AB523" i="1"/>
  <c r="AA523" i="1"/>
  <c r="AR523" i="1" s="1"/>
  <c r="AT523" i="1" s="1"/>
  <c r="Z523" i="1"/>
  <c r="Y523" i="1"/>
  <c r="AG521" i="1"/>
  <c r="AF521" i="1"/>
  <c r="BH521" i="1" s="1"/>
  <c r="BG521" i="1" s="1"/>
  <c r="AE521" i="1"/>
  <c r="AD521" i="1"/>
  <c r="AC521" i="1"/>
  <c r="AB521" i="1"/>
  <c r="AA521" i="1"/>
  <c r="AR521" i="1" s="1"/>
  <c r="AT521" i="1" s="1"/>
  <c r="Z521" i="1"/>
  <c r="Y521" i="1"/>
  <c r="AG520" i="1"/>
  <c r="AF520" i="1"/>
  <c r="BH520" i="1" s="1"/>
  <c r="BG520" i="1" s="1"/>
  <c r="AE520" i="1"/>
  <c r="AD520" i="1"/>
  <c r="AC520" i="1"/>
  <c r="AB520" i="1"/>
  <c r="AA520" i="1"/>
  <c r="AR520" i="1" s="1"/>
  <c r="AT520" i="1" s="1"/>
  <c r="Z520" i="1"/>
  <c r="Y520" i="1"/>
  <c r="AG509" i="1"/>
  <c r="AF509" i="1"/>
  <c r="BH509" i="1" s="1"/>
  <c r="BG509" i="1" s="1"/>
  <c r="AE509" i="1"/>
  <c r="AD509" i="1"/>
  <c r="AC509" i="1"/>
  <c r="AB509" i="1"/>
  <c r="AA509" i="1"/>
  <c r="AR509" i="1" s="1"/>
  <c r="AT509" i="1" s="1"/>
  <c r="Z509" i="1"/>
  <c r="Y509" i="1"/>
  <c r="AG519" i="1"/>
  <c r="AF519" i="1"/>
  <c r="BH519" i="1" s="1"/>
  <c r="BG519" i="1" s="1"/>
  <c r="AE519" i="1"/>
  <c r="AD519" i="1"/>
  <c r="AC519" i="1"/>
  <c r="AB519" i="1"/>
  <c r="AA519" i="1"/>
  <c r="AR519" i="1" s="1"/>
  <c r="AT519" i="1" s="1"/>
  <c r="Z519" i="1"/>
  <c r="Y519" i="1"/>
  <c r="AG518" i="1"/>
  <c r="AF518" i="1"/>
  <c r="BH518" i="1" s="1"/>
  <c r="BG518" i="1" s="1"/>
  <c r="AE518" i="1"/>
  <c r="AD518" i="1"/>
  <c r="AC518" i="1"/>
  <c r="AB518" i="1"/>
  <c r="AA518" i="1"/>
  <c r="AR518" i="1" s="1"/>
  <c r="AT518" i="1" s="1"/>
  <c r="Z518" i="1"/>
  <c r="Y518" i="1"/>
  <c r="AG517" i="1"/>
  <c r="AF517" i="1"/>
  <c r="BH517" i="1" s="1"/>
  <c r="BG517" i="1" s="1"/>
  <c r="AE517" i="1"/>
  <c r="AD517" i="1"/>
  <c r="AC517" i="1"/>
  <c r="AB517" i="1"/>
  <c r="AA517" i="1"/>
  <c r="AR517" i="1" s="1"/>
  <c r="AT517" i="1" s="1"/>
  <c r="Z517" i="1"/>
  <c r="Y517" i="1"/>
  <c r="AG516" i="1"/>
  <c r="AF516" i="1"/>
  <c r="BH516" i="1" s="1"/>
  <c r="BG516" i="1" s="1"/>
  <c r="AE516" i="1"/>
  <c r="AD516" i="1"/>
  <c r="AC516" i="1"/>
  <c r="AB516" i="1"/>
  <c r="AA516" i="1"/>
  <c r="AR516" i="1" s="1"/>
  <c r="AT516" i="1" s="1"/>
  <c r="Z516" i="1"/>
  <c r="Y516" i="1"/>
  <c r="AG515" i="1"/>
  <c r="AF515" i="1"/>
  <c r="BH515" i="1" s="1"/>
  <c r="BG515" i="1" s="1"/>
  <c r="AE515" i="1"/>
  <c r="AD515" i="1"/>
  <c r="AC515" i="1"/>
  <c r="AB515" i="1"/>
  <c r="AA515" i="1"/>
  <c r="AR515" i="1" s="1"/>
  <c r="AT515" i="1" s="1"/>
  <c r="Z515" i="1"/>
  <c r="Y515" i="1"/>
  <c r="AG514" i="1"/>
  <c r="AF514" i="1"/>
  <c r="BH514" i="1" s="1"/>
  <c r="BG514" i="1" s="1"/>
  <c r="AE514" i="1"/>
  <c r="AD514" i="1"/>
  <c r="AC514" i="1"/>
  <c r="AB514" i="1"/>
  <c r="AA514" i="1"/>
  <c r="AR514" i="1" s="1"/>
  <c r="AT514" i="1" s="1"/>
  <c r="Z514" i="1"/>
  <c r="Y514" i="1"/>
  <c r="AG513" i="1"/>
  <c r="AF513" i="1"/>
  <c r="BH513" i="1" s="1"/>
  <c r="BG513" i="1" s="1"/>
  <c r="AE513" i="1"/>
  <c r="AD513" i="1"/>
  <c r="AC513" i="1"/>
  <c r="AB513" i="1"/>
  <c r="AA513" i="1"/>
  <c r="AR513" i="1" s="1"/>
  <c r="AT513" i="1" s="1"/>
  <c r="Z513" i="1"/>
  <c r="Y513" i="1"/>
  <c r="AG512" i="1"/>
  <c r="AF512" i="1"/>
  <c r="BH512" i="1" s="1"/>
  <c r="BG512" i="1" s="1"/>
  <c r="AE512" i="1"/>
  <c r="AD512" i="1"/>
  <c r="AC512" i="1"/>
  <c r="AB512" i="1"/>
  <c r="AA512" i="1"/>
  <c r="AR512" i="1" s="1"/>
  <c r="AT512" i="1" s="1"/>
  <c r="Z512" i="1"/>
  <c r="Y512" i="1"/>
  <c r="AG511" i="1"/>
  <c r="AF511" i="1"/>
  <c r="BH511" i="1" s="1"/>
  <c r="BG511" i="1" s="1"/>
  <c r="AE511" i="1"/>
  <c r="AD511" i="1"/>
  <c r="AC511" i="1"/>
  <c r="AB511" i="1"/>
  <c r="AA511" i="1"/>
  <c r="AR511" i="1" s="1"/>
  <c r="AT511" i="1" s="1"/>
  <c r="Z511" i="1"/>
  <c r="Y511" i="1"/>
  <c r="AG510" i="1"/>
  <c r="AF510" i="1"/>
  <c r="BH510" i="1" s="1"/>
  <c r="BG510" i="1" s="1"/>
  <c r="AE510" i="1"/>
  <c r="AD510" i="1"/>
  <c r="AC510" i="1"/>
  <c r="AB510" i="1"/>
  <c r="AA510" i="1"/>
  <c r="AR510" i="1" s="1"/>
  <c r="AT510" i="1" s="1"/>
  <c r="Z510" i="1"/>
  <c r="Y510" i="1"/>
  <c r="AG508" i="1"/>
  <c r="AF508" i="1"/>
  <c r="BH508" i="1" s="1"/>
  <c r="BG508" i="1" s="1"/>
  <c r="AE508" i="1"/>
  <c r="AD508" i="1"/>
  <c r="AC508" i="1"/>
  <c r="AB508" i="1"/>
  <c r="AA508" i="1"/>
  <c r="AR508" i="1" s="1"/>
  <c r="AT508" i="1" s="1"/>
  <c r="Z508" i="1"/>
  <c r="Y508" i="1"/>
  <c r="AG507" i="1"/>
  <c r="AF507" i="1"/>
  <c r="AE507" i="1"/>
  <c r="AD507" i="1"/>
  <c r="AC507" i="1"/>
  <c r="AB507" i="1"/>
  <c r="AA507" i="1"/>
  <c r="AR507" i="1" s="1"/>
  <c r="AT507" i="1" s="1"/>
  <c r="Z507" i="1"/>
  <c r="Y507" i="1"/>
  <c r="AG548" i="1"/>
  <c r="AF548" i="1"/>
  <c r="AE548" i="1"/>
  <c r="AD548" i="1"/>
  <c r="AC548" i="1"/>
  <c r="AB548" i="1"/>
  <c r="AA548" i="1"/>
  <c r="Z548" i="1"/>
  <c r="Y548" i="1"/>
  <c r="AG558" i="1"/>
  <c r="AF558" i="1"/>
  <c r="AE558" i="1"/>
  <c r="AD558" i="1"/>
  <c r="AC558" i="1"/>
  <c r="AB558" i="1"/>
  <c r="AA558" i="1"/>
  <c r="Z558" i="1"/>
  <c r="Y558" i="1"/>
  <c r="AG557" i="1"/>
  <c r="AF557" i="1"/>
  <c r="AE557" i="1"/>
  <c r="AD557" i="1"/>
  <c r="AC557" i="1"/>
  <c r="AB557" i="1"/>
  <c r="AA557" i="1"/>
  <c r="Z557" i="1"/>
  <c r="Y557" i="1"/>
  <c r="AG556" i="1"/>
  <c r="AF556" i="1"/>
  <c r="AE556" i="1"/>
  <c r="AD556" i="1"/>
  <c r="AC556" i="1"/>
  <c r="AB556" i="1"/>
  <c r="AA556" i="1"/>
  <c r="Z556" i="1"/>
  <c r="Y556" i="1"/>
  <c r="AG555" i="1"/>
  <c r="AF555" i="1"/>
  <c r="AE555" i="1"/>
  <c r="AD555" i="1"/>
  <c r="AC555" i="1"/>
  <c r="AB555" i="1"/>
  <c r="AA555" i="1"/>
  <c r="Z555" i="1"/>
  <c r="Y555" i="1"/>
  <c r="AG554" i="1"/>
  <c r="AF554" i="1"/>
  <c r="AE554" i="1"/>
  <c r="AD554" i="1"/>
  <c r="AC554" i="1"/>
  <c r="AB554" i="1"/>
  <c r="AA554" i="1"/>
  <c r="Z554" i="1"/>
  <c r="Y554" i="1"/>
  <c r="AG553" i="1"/>
  <c r="AF553" i="1"/>
  <c r="AE553" i="1"/>
  <c r="AD553" i="1"/>
  <c r="AC553" i="1"/>
  <c r="AB553" i="1"/>
  <c r="AA553" i="1"/>
  <c r="Z553" i="1"/>
  <c r="Y553" i="1"/>
  <c r="AG552" i="1"/>
  <c r="AF552" i="1"/>
  <c r="AE552" i="1"/>
  <c r="AD552" i="1"/>
  <c r="AC552" i="1"/>
  <c r="AB552" i="1"/>
  <c r="AA552" i="1"/>
  <c r="Z552" i="1"/>
  <c r="Y552" i="1"/>
  <c r="AG551" i="1"/>
  <c r="AF551" i="1"/>
  <c r="AE551" i="1"/>
  <c r="AD551" i="1"/>
  <c r="AC551" i="1"/>
  <c r="AB551" i="1"/>
  <c r="AA551" i="1"/>
  <c r="Z551" i="1"/>
  <c r="Y551" i="1"/>
  <c r="AG550" i="1"/>
  <c r="AF550" i="1"/>
  <c r="AE550" i="1"/>
  <c r="AD550" i="1"/>
  <c r="AC550" i="1"/>
  <c r="AB550" i="1"/>
  <c r="AA550" i="1"/>
  <c r="Z550" i="1"/>
  <c r="Y550" i="1"/>
  <c r="AG549" i="1"/>
  <c r="AF549" i="1"/>
  <c r="AE549" i="1"/>
  <c r="AD549" i="1"/>
  <c r="AC549" i="1"/>
  <c r="AB549" i="1"/>
  <c r="AA549" i="1"/>
  <c r="Z549" i="1"/>
  <c r="Y549" i="1"/>
  <c r="AG547" i="1"/>
  <c r="AF547" i="1"/>
  <c r="AE547" i="1"/>
  <c r="AD547" i="1"/>
  <c r="AC547" i="1"/>
  <c r="AB547" i="1"/>
  <c r="AA547" i="1"/>
  <c r="Z547" i="1"/>
  <c r="Y547" i="1"/>
  <c r="AG546" i="1"/>
  <c r="AF546" i="1"/>
  <c r="BH546" i="1" s="1"/>
  <c r="BG546" i="1" s="1"/>
  <c r="AE546" i="1"/>
  <c r="AD546" i="1"/>
  <c r="AC546" i="1"/>
  <c r="AB546" i="1"/>
  <c r="AA546" i="1"/>
  <c r="Z546" i="1"/>
  <c r="Y546" i="1"/>
  <c r="AG535" i="1"/>
  <c r="AF535" i="1"/>
  <c r="AE535" i="1"/>
  <c r="AD535" i="1"/>
  <c r="AC535" i="1"/>
  <c r="AB535" i="1"/>
  <c r="AA535" i="1"/>
  <c r="Z535" i="1"/>
  <c r="Y535" i="1"/>
  <c r="AG545" i="1"/>
  <c r="AF545" i="1"/>
  <c r="AE545" i="1"/>
  <c r="AD545" i="1"/>
  <c r="AC545" i="1"/>
  <c r="AB545" i="1"/>
  <c r="AA545" i="1"/>
  <c r="Z545" i="1"/>
  <c r="Y545" i="1"/>
  <c r="AG544" i="1"/>
  <c r="AF544" i="1"/>
  <c r="AE544" i="1"/>
  <c r="AD544" i="1"/>
  <c r="AC544" i="1"/>
  <c r="AB544" i="1"/>
  <c r="AA544" i="1"/>
  <c r="Z544" i="1"/>
  <c r="Y544" i="1"/>
  <c r="AG543" i="1"/>
  <c r="AF543" i="1"/>
  <c r="AE543" i="1"/>
  <c r="AD543" i="1"/>
  <c r="AC543" i="1"/>
  <c r="AB543" i="1"/>
  <c r="AA543" i="1"/>
  <c r="Z543" i="1"/>
  <c r="Y543" i="1"/>
  <c r="AG542" i="1"/>
  <c r="AF542" i="1"/>
  <c r="AE542" i="1"/>
  <c r="AD542" i="1"/>
  <c r="AC542" i="1"/>
  <c r="AB542" i="1"/>
  <c r="AA542" i="1"/>
  <c r="Z542" i="1"/>
  <c r="Y542" i="1"/>
  <c r="AG541" i="1"/>
  <c r="AF541" i="1"/>
  <c r="AE541" i="1"/>
  <c r="AD541" i="1"/>
  <c r="AC541" i="1"/>
  <c r="AB541" i="1"/>
  <c r="AA541" i="1"/>
  <c r="Z541" i="1"/>
  <c r="Y541" i="1"/>
  <c r="AG540" i="1"/>
  <c r="AF540" i="1"/>
  <c r="AE540" i="1"/>
  <c r="AD540" i="1"/>
  <c r="AC540" i="1"/>
  <c r="AB540" i="1"/>
  <c r="AA540" i="1"/>
  <c r="Z540" i="1"/>
  <c r="Y540" i="1"/>
  <c r="AG539" i="1"/>
  <c r="AF539" i="1"/>
  <c r="AE539" i="1"/>
  <c r="AD539" i="1"/>
  <c r="AC539" i="1"/>
  <c r="AB539" i="1"/>
  <c r="AA539" i="1"/>
  <c r="Z539" i="1"/>
  <c r="Y539" i="1"/>
  <c r="AG538" i="1"/>
  <c r="AF538" i="1"/>
  <c r="AE538" i="1"/>
  <c r="AD538" i="1"/>
  <c r="AC538" i="1"/>
  <c r="AB538" i="1"/>
  <c r="AA538" i="1"/>
  <c r="Z538" i="1"/>
  <c r="Y538" i="1"/>
  <c r="AG537" i="1"/>
  <c r="AF537" i="1"/>
  <c r="AE537" i="1"/>
  <c r="AD537" i="1"/>
  <c r="AC537" i="1"/>
  <c r="AB537" i="1"/>
  <c r="AA537" i="1"/>
  <c r="Z537" i="1"/>
  <c r="Y537" i="1"/>
  <c r="AG536" i="1"/>
  <c r="AF536" i="1"/>
  <c r="BH536" i="1" s="1"/>
  <c r="BG536" i="1" s="1"/>
  <c r="AE536" i="1"/>
  <c r="AD536" i="1"/>
  <c r="AC536" i="1"/>
  <c r="AB536" i="1"/>
  <c r="AA536" i="1"/>
  <c r="Z536" i="1"/>
  <c r="Y536" i="1"/>
  <c r="AG534" i="1"/>
  <c r="AF534" i="1"/>
  <c r="AE534" i="1"/>
  <c r="AD534" i="1"/>
  <c r="AC534" i="1"/>
  <c r="AB534" i="1"/>
  <c r="AA534" i="1"/>
  <c r="Z534" i="1"/>
  <c r="Y534" i="1"/>
  <c r="AG533" i="1"/>
  <c r="AF533" i="1"/>
  <c r="AE533" i="1"/>
  <c r="AD533" i="1"/>
  <c r="AC533" i="1"/>
  <c r="AB533" i="1"/>
  <c r="AA533" i="1"/>
  <c r="Z533" i="1"/>
  <c r="Y533" i="1"/>
  <c r="AG496" i="1"/>
  <c r="AF496" i="1"/>
  <c r="BH496" i="1" s="1"/>
  <c r="BG496" i="1" s="1"/>
  <c r="AE496" i="1"/>
  <c r="AD496" i="1"/>
  <c r="AC496" i="1"/>
  <c r="AB496" i="1"/>
  <c r="AA496" i="1"/>
  <c r="Z496" i="1"/>
  <c r="Y496" i="1"/>
  <c r="AG506" i="1"/>
  <c r="AF506" i="1"/>
  <c r="BH506" i="1" s="1"/>
  <c r="BG506" i="1" s="1"/>
  <c r="AE506" i="1"/>
  <c r="AD506" i="1"/>
  <c r="AC506" i="1"/>
  <c r="AB506" i="1"/>
  <c r="AA506" i="1"/>
  <c r="Z506" i="1"/>
  <c r="Y506" i="1"/>
  <c r="AG505" i="1"/>
  <c r="AF505" i="1"/>
  <c r="BH505" i="1" s="1"/>
  <c r="BG505" i="1" s="1"/>
  <c r="AE505" i="1"/>
  <c r="AD505" i="1"/>
  <c r="AC505" i="1"/>
  <c r="AB505" i="1"/>
  <c r="AA505" i="1"/>
  <c r="Z505" i="1"/>
  <c r="Y505" i="1"/>
  <c r="AG504" i="1"/>
  <c r="AF504" i="1"/>
  <c r="BH504" i="1" s="1"/>
  <c r="BG504" i="1" s="1"/>
  <c r="AE504" i="1"/>
  <c r="AD504" i="1"/>
  <c r="AC504" i="1"/>
  <c r="AB504" i="1"/>
  <c r="AA504" i="1"/>
  <c r="Z504" i="1"/>
  <c r="Y504" i="1"/>
  <c r="AG503" i="1"/>
  <c r="AF503" i="1"/>
  <c r="BH503" i="1" s="1"/>
  <c r="BG503" i="1" s="1"/>
  <c r="AE503" i="1"/>
  <c r="AD503" i="1"/>
  <c r="AC503" i="1"/>
  <c r="AB503" i="1"/>
  <c r="AA503" i="1"/>
  <c r="Z503" i="1"/>
  <c r="Y503" i="1"/>
  <c r="AG502" i="1"/>
  <c r="AF502" i="1"/>
  <c r="BH502" i="1" s="1"/>
  <c r="BG502" i="1" s="1"/>
  <c r="AE502" i="1"/>
  <c r="AD502" i="1"/>
  <c r="AC502" i="1"/>
  <c r="AB502" i="1"/>
  <c r="AA502" i="1"/>
  <c r="Z502" i="1"/>
  <c r="Y502" i="1"/>
  <c r="AG501" i="1"/>
  <c r="AF501" i="1"/>
  <c r="BH501" i="1" s="1"/>
  <c r="BG501" i="1" s="1"/>
  <c r="AE501" i="1"/>
  <c r="AD501" i="1"/>
  <c r="AC501" i="1"/>
  <c r="AB501" i="1"/>
  <c r="AA501" i="1"/>
  <c r="Z501" i="1"/>
  <c r="Y501" i="1"/>
  <c r="AG500" i="1"/>
  <c r="AF500" i="1"/>
  <c r="BH500" i="1" s="1"/>
  <c r="BG500" i="1" s="1"/>
  <c r="AE500" i="1"/>
  <c r="AD500" i="1"/>
  <c r="AC500" i="1"/>
  <c r="AB500" i="1"/>
  <c r="AA500" i="1"/>
  <c r="Z500" i="1"/>
  <c r="Y500" i="1"/>
  <c r="AG499" i="1"/>
  <c r="AF499" i="1"/>
  <c r="BH499" i="1" s="1"/>
  <c r="BG499" i="1" s="1"/>
  <c r="AE499" i="1"/>
  <c r="AD499" i="1"/>
  <c r="AC499" i="1"/>
  <c r="AB499" i="1"/>
  <c r="AA499" i="1"/>
  <c r="Z499" i="1"/>
  <c r="Y499" i="1"/>
  <c r="AG498" i="1"/>
  <c r="AF498" i="1"/>
  <c r="BH498" i="1" s="1"/>
  <c r="BG498" i="1" s="1"/>
  <c r="AE498" i="1"/>
  <c r="AD498" i="1"/>
  <c r="AC498" i="1"/>
  <c r="AB498" i="1"/>
  <c r="AA498" i="1"/>
  <c r="Z498" i="1"/>
  <c r="Y498" i="1"/>
  <c r="AG497" i="1"/>
  <c r="AF497" i="1"/>
  <c r="BH497" i="1" s="1"/>
  <c r="BG497" i="1" s="1"/>
  <c r="AE497" i="1"/>
  <c r="AD497" i="1"/>
  <c r="AC497" i="1"/>
  <c r="AB497" i="1"/>
  <c r="AA497" i="1"/>
  <c r="Z497" i="1"/>
  <c r="Y497" i="1"/>
  <c r="AG495" i="1"/>
  <c r="AF495" i="1"/>
  <c r="BH495" i="1" s="1"/>
  <c r="BG495" i="1" s="1"/>
  <c r="AE495" i="1"/>
  <c r="AD495" i="1"/>
  <c r="AC495" i="1"/>
  <c r="AB495" i="1"/>
  <c r="AA495" i="1"/>
  <c r="Z495" i="1"/>
  <c r="Y495" i="1"/>
  <c r="AG494" i="1"/>
  <c r="AF494" i="1"/>
  <c r="BH494" i="1" s="1"/>
  <c r="BG494" i="1" s="1"/>
  <c r="AE494" i="1"/>
  <c r="AD494" i="1"/>
  <c r="AC494" i="1"/>
  <c r="AB494" i="1"/>
  <c r="AA494" i="1"/>
  <c r="Z494" i="1"/>
  <c r="Y494" i="1"/>
  <c r="AG483" i="1"/>
  <c r="AF483" i="1"/>
  <c r="BH483" i="1" s="1"/>
  <c r="BG483" i="1" s="1"/>
  <c r="AE483" i="1"/>
  <c r="AD483" i="1"/>
  <c r="AC483" i="1"/>
  <c r="AB483" i="1"/>
  <c r="AA483" i="1"/>
  <c r="Z483" i="1"/>
  <c r="Y483" i="1"/>
  <c r="AG493" i="1"/>
  <c r="AF493" i="1"/>
  <c r="BH493" i="1" s="1"/>
  <c r="BG493" i="1" s="1"/>
  <c r="AE493" i="1"/>
  <c r="AD493" i="1"/>
  <c r="AC493" i="1"/>
  <c r="AB493" i="1"/>
  <c r="AA493" i="1"/>
  <c r="Z493" i="1"/>
  <c r="Y493" i="1"/>
  <c r="AG492" i="1"/>
  <c r="AF492" i="1"/>
  <c r="BH492" i="1" s="1"/>
  <c r="BG492" i="1" s="1"/>
  <c r="AE492" i="1"/>
  <c r="AD492" i="1"/>
  <c r="AC492" i="1"/>
  <c r="AB492" i="1"/>
  <c r="AA492" i="1"/>
  <c r="Z492" i="1"/>
  <c r="Y492" i="1"/>
  <c r="AG491" i="1"/>
  <c r="AF491" i="1"/>
  <c r="BH491" i="1" s="1"/>
  <c r="BG491" i="1" s="1"/>
  <c r="AE491" i="1"/>
  <c r="AD491" i="1"/>
  <c r="AC491" i="1"/>
  <c r="AB491" i="1"/>
  <c r="AA491" i="1"/>
  <c r="Z491" i="1"/>
  <c r="Y491" i="1"/>
  <c r="AG490" i="1"/>
  <c r="AF490" i="1"/>
  <c r="BH490" i="1" s="1"/>
  <c r="BG490" i="1" s="1"/>
  <c r="AE490" i="1"/>
  <c r="AD490" i="1"/>
  <c r="AC490" i="1"/>
  <c r="AB490" i="1"/>
  <c r="AA490" i="1"/>
  <c r="Z490" i="1"/>
  <c r="Y490" i="1"/>
  <c r="AG489" i="1"/>
  <c r="AF489" i="1"/>
  <c r="BH489" i="1" s="1"/>
  <c r="BG489" i="1" s="1"/>
  <c r="AE489" i="1"/>
  <c r="AD489" i="1"/>
  <c r="AC489" i="1"/>
  <c r="AB489" i="1"/>
  <c r="AA489" i="1"/>
  <c r="Z489" i="1"/>
  <c r="Y489" i="1"/>
  <c r="AG488" i="1"/>
  <c r="AF488" i="1"/>
  <c r="BH488" i="1" s="1"/>
  <c r="BG488" i="1" s="1"/>
  <c r="AE488" i="1"/>
  <c r="AD488" i="1"/>
  <c r="AC488" i="1"/>
  <c r="AB488" i="1"/>
  <c r="AA488" i="1"/>
  <c r="Z488" i="1"/>
  <c r="Y488" i="1"/>
  <c r="AG487" i="1"/>
  <c r="AF487" i="1"/>
  <c r="BH487" i="1" s="1"/>
  <c r="BG487" i="1" s="1"/>
  <c r="AE487" i="1"/>
  <c r="AD487" i="1"/>
  <c r="AC487" i="1"/>
  <c r="AB487" i="1"/>
  <c r="AA487" i="1"/>
  <c r="Z487" i="1"/>
  <c r="Y487" i="1"/>
  <c r="AG486" i="1"/>
  <c r="AF486" i="1"/>
  <c r="BH486" i="1" s="1"/>
  <c r="BG486" i="1" s="1"/>
  <c r="AE486" i="1"/>
  <c r="AD486" i="1"/>
  <c r="AC486" i="1"/>
  <c r="AB486" i="1"/>
  <c r="AA486" i="1"/>
  <c r="Z486" i="1"/>
  <c r="Y486" i="1"/>
  <c r="AG485" i="1"/>
  <c r="AF485" i="1"/>
  <c r="BH485" i="1" s="1"/>
  <c r="BG485" i="1" s="1"/>
  <c r="AE485" i="1"/>
  <c r="AD485" i="1"/>
  <c r="AC485" i="1"/>
  <c r="AB485" i="1"/>
  <c r="AA485" i="1"/>
  <c r="Z485" i="1"/>
  <c r="Y485" i="1"/>
  <c r="AG484" i="1"/>
  <c r="AF484" i="1"/>
  <c r="BH484" i="1" s="1"/>
  <c r="BG484" i="1" s="1"/>
  <c r="AE484" i="1"/>
  <c r="AD484" i="1"/>
  <c r="AC484" i="1"/>
  <c r="AB484" i="1"/>
  <c r="AA484" i="1"/>
  <c r="Z484" i="1"/>
  <c r="Y484" i="1"/>
  <c r="AG482" i="1"/>
  <c r="AF482" i="1"/>
  <c r="BH482" i="1" s="1"/>
  <c r="BG482" i="1" s="1"/>
  <c r="AE482" i="1"/>
  <c r="AD482" i="1"/>
  <c r="AC482" i="1"/>
  <c r="AB482" i="1"/>
  <c r="AA482" i="1"/>
  <c r="Z482" i="1"/>
  <c r="Y482" i="1"/>
  <c r="AG481" i="1"/>
  <c r="AF481" i="1"/>
  <c r="BH481" i="1" s="1"/>
  <c r="BG481" i="1" s="1"/>
  <c r="AE481" i="1"/>
  <c r="AD481" i="1"/>
  <c r="AC481" i="1"/>
  <c r="AB481" i="1"/>
  <c r="AA481" i="1"/>
  <c r="Z481" i="1"/>
  <c r="Y481" i="1"/>
  <c r="AG476" i="1"/>
  <c r="AF476" i="1"/>
  <c r="AE476" i="1"/>
  <c r="AD476" i="1"/>
  <c r="AC476" i="1"/>
  <c r="AB476" i="1"/>
  <c r="AA476" i="1"/>
  <c r="Z476" i="1"/>
  <c r="Y476" i="1"/>
  <c r="AG477" i="1"/>
  <c r="AF477" i="1"/>
  <c r="AE477" i="1"/>
  <c r="AD477" i="1"/>
  <c r="AC477" i="1"/>
  <c r="AB477" i="1"/>
  <c r="AA477" i="1"/>
  <c r="Z477" i="1"/>
  <c r="Y477" i="1"/>
  <c r="AG478" i="1"/>
  <c r="AF478" i="1"/>
  <c r="AE478" i="1"/>
  <c r="AD478" i="1"/>
  <c r="AC478" i="1"/>
  <c r="AB478" i="1"/>
  <c r="AA478" i="1"/>
  <c r="Z478" i="1"/>
  <c r="Y478" i="1"/>
  <c r="AG479" i="1"/>
  <c r="AF479" i="1"/>
  <c r="AE479" i="1"/>
  <c r="AD479" i="1"/>
  <c r="AC479" i="1"/>
  <c r="AB479" i="1"/>
  <c r="AA479" i="1"/>
  <c r="Z479" i="1"/>
  <c r="Y479" i="1"/>
  <c r="AG480" i="1"/>
  <c r="AF480" i="1"/>
  <c r="AE480" i="1"/>
  <c r="AD480" i="1"/>
  <c r="AC480" i="1"/>
  <c r="AB480" i="1"/>
  <c r="AA480" i="1"/>
  <c r="Z480" i="1"/>
  <c r="Y480" i="1"/>
  <c r="AG462" i="1"/>
  <c r="AF462" i="1"/>
  <c r="AE462" i="1"/>
  <c r="AD462" i="1"/>
  <c r="AC462" i="1"/>
  <c r="AB462" i="1"/>
  <c r="AA462" i="1"/>
  <c r="AR462" i="1" s="1"/>
  <c r="AT462" i="1" s="1"/>
  <c r="Z462" i="1"/>
  <c r="Y462" i="1"/>
  <c r="AG470" i="1"/>
  <c r="AF470" i="1"/>
  <c r="AE470" i="1"/>
  <c r="AD470" i="1"/>
  <c r="AC470" i="1"/>
  <c r="AB470" i="1"/>
  <c r="AA470" i="1"/>
  <c r="Z470" i="1"/>
  <c r="Y470" i="1"/>
  <c r="AG461" i="1"/>
  <c r="AF461" i="1"/>
  <c r="AE461" i="1"/>
  <c r="AD461" i="1"/>
  <c r="AC461" i="1"/>
  <c r="AB461" i="1"/>
  <c r="AA461" i="1"/>
  <c r="Z461" i="1"/>
  <c r="Y461" i="1"/>
  <c r="AG469" i="1"/>
  <c r="AF469" i="1"/>
  <c r="AE469" i="1"/>
  <c r="AD469" i="1"/>
  <c r="AC469" i="1"/>
  <c r="AB469" i="1"/>
  <c r="AA469" i="1"/>
  <c r="Z469" i="1"/>
  <c r="Y469" i="1"/>
  <c r="AG454" i="1"/>
  <c r="AF454" i="1"/>
  <c r="AE454" i="1"/>
  <c r="AD454" i="1"/>
  <c r="AC454" i="1"/>
  <c r="AB454" i="1"/>
  <c r="AA454" i="1"/>
  <c r="Z454" i="1"/>
  <c r="Y454" i="1"/>
  <c r="AG453" i="1"/>
  <c r="AF453" i="1"/>
  <c r="AE453" i="1"/>
  <c r="AD453" i="1"/>
  <c r="AC453" i="1"/>
  <c r="AB453" i="1"/>
  <c r="AA453" i="1"/>
  <c r="Z453" i="1"/>
  <c r="Y453" i="1"/>
  <c r="AG458" i="1"/>
  <c r="AF458" i="1"/>
  <c r="AE458" i="1"/>
  <c r="AD458" i="1"/>
  <c r="AC458" i="1"/>
  <c r="AB458" i="1"/>
  <c r="AA458" i="1"/>
  <c r="Z458" i="1"/>
  <c r="Y458" i="1"/>
  <c r="AG466" i="1"/>
  <c r="AF466" i="1"/>
  <c r="AE466" i="1"/>
  <c r="AD466" i="1"/>
  <c r="AC466" i="1"/>
  <c r="AB466" i="1"/>
  <c r="AA466" i="1"/>
  <c r="Z466" i="1"/>
  <c r="Y466" i="1"/>
  <c r="AG457" i="1"/>
  <c r="AF457" i="1"/>
  <c r="AE457" i="1"/>
  <c r="AD457" i="1"/>
  <c r="AC457" i="1"/>
  <c r="AB457" i="1"/>
  <c r="AA457" i="1"/>
  <c r="Z457" i="1"/>
  <c r="Y457" i="1"/>
  <c r="AG465" i="1"/>
  <c r="AF465" i="1"/>
  <c r="AE465" i="1"/>
  <c r="AD465" i="1"/>
  <c r="AC465" i="1"/>
  <c r="AB465" i="1"/>
  <c r="AA465" i="1"/>
  <c r="Z465" i="1"/>
  <c r="Y465" i="1"/>
  <c r="AG456" i="1"/>
  <c r="AF456" i="1"/>
  <c r="AE456" i="1"/>
  <c r="AD456" i="1"/>
  <c r="AC456" i="1"/>
  <c r="AB456" i="1"/>
  <c r="AA456" i="1"/>
  <c r="Z456" i="1"/>
  <c r="Y456" i="1"/>
  <c r="AG455" i="1"/>
  <c r="AF455" i="1"/>
  <c r="AE455" i="1"/>
  <c r="AD455" i="1"/>
  <c r="AC455" i="1"/>
  <c r="AB455" i="1"/>
  <c r="AA455" i="1"/>
  <c r="Z455" i="1"/>
  <c r="Y455" i="1"/>
  <c r="AG464" i="1"/>
  <c r="AF464" i="1"/>
  <c r="AE464" i="1"/>
  <c r="AD464" i="1"/>
  <c r="AC464" i="1"/>
  <c r="AB464" i="1"/>
  <c r="AA464" i="1"/>
  <c r="Z464" i="1"/>
  <c r="Y464" i="1"/>
  <c r="AG463" i="1"/>
  <c r="AF463" i="1"/>
  <c r="AE463" i="1"/>
  <c r="AD463" i="1"/>
  <c r="AC463" i="1"/>
  <c r="AB463" i="1"/>
  <c r="AA463" i="1"/>
  <c r="Z463" i="1"/>
  <c r="Y463" i="1"/>
  <c r="AG460" i="1"/>
  <c r="AF460" i="1"/>
  <c r="AE460" i="1"/>
  <c r="AD460" i="1"/>
  <c r="AC460" i="1"/>
  <c r="AB460" i="1"/>
  <c r="AA460" i="1"/>
  <c r="Z460" i="1"/>
  <c r="Y460" i="1"/>
  <c r="AG459" i="1"/>
  <c r="AF459" i="1"/>
  <c r="AE459" i="1"/>
  <c r="AD459" i="1"/>
  <c r="AC459" i="1"/>
  <c r="AB459" i="1"/>
  <c r="AA459" i="1"/>
  <c r="AR459" i="1" s="1"/>
  <c r="AT459" i="1" s="1"/>
  <c r="Z459" i="1"/>
  <c r="Y459" i="1"/>
  <c r="AG468" i="1"/>
  <c r="AF468" i="1"/>
  <c r="AE468" i="1"/>
  <c r="AD468" i="1"/>
  <c r="AC468" i="1"/>
  <c r="AB468" i="1"/>
  <c r="AA468" i="1"/>
  <c r="Z468" i="1"/>
  <c r="Y468" i="1"/>
  <c r="AG467" i="1"/>
  <c r="AF467" i="1"/>
  <c r="AE467" i="1"/>
  <c r="AD467" i="1"/>
  <c r="AC467" i="1"/>
  <c r="AB467" i="1"/>
  <c r="AA467" i="1"/>
  <c r="Z467" i="1"/>
  <c r="Y467" i="1"/>
  <c r="AG452" i="1"/>
  <c r="AF452" i="1"/>
  <c r="AE452" i="1"/>
  <c r="AD452" i="1"/>
  <c r="AC452" i="1"/>
  <c r="AB452" i="1"/>
  <c r="AA452" i="1"/>
  <c r="Z452" i="1"/>
  <c r="Y452" i="1"/>
  <c r="AG451" i="1"/>
  <c r="AF451" i="1"/>
  <c r="AE451" i="1"/>
  <c r="AD451" i="1"/>
  <c r="AC451" i="1"/>
  <c r="AB451" i="1"/>
  <c r="AA451" i="1"/>
  <c r="Z451" i="1"/>
  <c r="Y451" i="1"/>
  <c r="AG609" i="1"/>
  <c r="AF609" i="1"/>
  <c r="AE609" i="1"/>
  <c r="AD609" i="1"/>
  <c r="AC609" i="1"/>
  <c r="AB609" i="1"/>
  <c r="AA609" i="1"/>
  <c r="Z609" i="1"/>
  <c r="Y609" i="1"/>
  <c r="AG608" i="1"/>
  <c r="AF608" i="1"/>
  <c r="AE608" i="1"/>
  <c r="AD608" i="1"/>
  <c r="AC608" i="1"/>
  <c r="AB608" i="1"/>
  <c r="AA608" i="1"/>
  <c r="Z608" i="1"/>
  <c r="Y608" i="1"/>
  <c r="AG475" i="1"/>
  <c r="AF475" i="1"/>
  <c r="AE475" i="1"/>
  <c r="AD475" i="1"/>
  <c r="AC475" i="1"/>
  <c r="AB475" i="1"/>
  <c r="AA475" i="1"/>
  <c r="Z475" i="1"/>
  <c r="Y475" i="1"/>
  <c r="AG474" i="1"/>
  <c r="AF474" i="1"/>
  <c r="AE474" i="1"/>
  <c r="AD474" i="1"/>
  <c r="AC474" i="1"/>
  <c r="AB474" i="1"/>
  <c r="AA474" i="1"/>
  <c r="Z474" i="1"/>
  <c r="Y474" i="1"/>
  <c r="AG473" i="1"/>
  <c r="AF473" i="1"/>
  <c r="AE473" i="1"/>
  <c r="AD473" i="1"/>
  <c r="AC473" i="1"/>
  <c r="AB473" i="1"/>
  <c r="AA473" i="1"/>
  <c r="Z473" i="1"/>
  <c r="Y473" i="1"/>
  <c r="AG472" i="1"/>
  <c r="AF472" i="1"/>
  <c r="AE472" i="1"/>
  <c r="AD472" i="1"/>
  <c r="AC472" i="1"/>
  <c r="AB472" i="1"/>
  <c r="AA472" i="1"/>
  <c r="Z472" i="1"/>
  <c r="Y472" i="1"/>
  <c r="AG471" i="1"/>
  <c r="AF471" i="1"/>
  <c r="AE471" i="1"/>
  <c r="AD471" i="1"/>
  <c r="AC471" i="1"/>
  <c r="AB471" i="1"/>
  <c r="AA471" i="1"/>
  <c r="Z471" i="1"/>
  <c r="Y471" i="1"/>
  <c r="AG450" i="1"/>
  <c r="AF450" i="1"/>
  <c r="AE450" i="1"/>
  <c r="AD450" i="1"/>
  <c r="AC450" i="1"/>
  <c r="AB450" i="1"/>
  <c r="AA450" i="1"/>
  <c r="Z450" i="1"/>
  <c r="Y450" i="1"/>
  <c r="AG439" i="1"/>
  <c r="AF439" i="1"/>
  <c r="AE439" i="1"/>
  <c r="AD439" i="1"/>
  <c r="AC439" i="1"/>
  <c r="AB439" i="1"/>
  <c r="AA439" i="1"/>
  <c r="Z439" i="1"/>
  <c r="Y439" i="1"/>
  <c r="AG449" i="1"/>
  <c r="AF449" i="1"/>
  <c r="AE449" i="1"/>
  <c r="AD449" i="1"/>
  <c r="AC449" i="1"/>
  <c r="AB449" i="1"/>
  <c r="AA449" i="1"/>
  <c r="Z449" i="1"/>
  <c r="Y449" i="1"/>
  <c r="AG448" i="1"/>
  <c r="AF448" i="1"/>
  <c r="AE448" i="1"/>
  <c r="AD448" i="1"/>
  <c r="AC448" i="1"/>
  <c r="AB448" i="1"/>
  <c r="AA448" i="1"/>
  <c r="Z448" i="1"/>
  <c r="Y448" i="1"/>
  <c r="AG447" i="1"/>
  <c r="AF447" i="1"/>
  <c r="AE447" i="1"/>
  <c r="AD447" i="1"/>
  <c r="AC447" i="1"/>
  <c r="AB447" i="1"/>
  <c r="AA447" i="1"/>
  <c r="Z447" i="1"/>
  <c r="Y447" i="1"/>
  <c r="AG446" i="1"/>
  <c r="AF446" i="1"/>
  <c r="AE446" i="1"/>
  <c r="AD446" i="1"/>
  <c r="AC446" i="1"/>
  <c r="AB446" i="1"/>
  <c r="AA446" i="1"/>
  <c r="Z446" i="1"/>
  <c r="Y446" i="1"/>
  <c r="AG445" i="1"/>
  <c r="AF445" i="1"/>
  <c r="AE445" i="1"/>
  <c r="AD445" i="1"/>
  <c r="AC445" i="1"/>
  <c r="AB445" i="1"/>
  <c r="AA445" i="1"/>
  <c r="Z445" i="1"/>
  <c r="Y445" i="1"/>
  <c r="AG444" i="1"/>
  <c r="AF444" i="1"/>
  <c r="AE444" i="1"/>
  <c r="AD444" i="1"/>
  <c r="AC444" i="1"/>
  <c r="AB444" i="1"/>
  <c r="AA444" i="1"/>
  <c r="Z444" i="1"/>
  <c r="Y444" i="1"/>
  <c r="AG443" i="1"/>
  <c r="AF443" i="1"/>
  <c r="AE443" i="1"/>
  <c r="AD443" i="1"/>
  <c r="AC443" i="1"/>
  <c r="AB443" i="1"/>
  <c r="AA443" i="1"/>
  <c r="Z443" i="1"/>
  <c r="Y443" i="1"/>
  <c r="AG442" i="1"/>
  <c r="AF442" i="1"/>
  <c r="AE442" i="1"/>
  <c r="AD442" i="1"/>
  <c r="AC442" i="1"/>
  <c r="AB442" i="1"/>
  <c r="AA442" i="1"/>
  <c r="Z442" i="1"/>
  <c r="Y442" i="1"/>
  <c r="AG441" i="1"/>
  <c r="AF441" i="1"/>
  <c r="AE441" i="1"/>
  <c r="AD441" i="1"/>
  <c r="AC441" i="1"/>
  <c r="AB441" i="1"/>
  <c r="AA441" i="1"/>
  <c r="Z441" i="1"/>
  <c r="Y441" i="1"/>
  <c r="AG440" i="1"/>
  <c r="AF440" i="1"/>
  <c r="AE440" i="1"/>
  <c r="AD440" i="1"/>
  <c r="AC440" i="1"/>
  <c r="AB440" i="1"/>
  <c r="AA440" i="1"/>
  <c r="Z440" i="1"/>
  <c r="Y440" i="1"/>
  <c r="AG438" i="1"/>
  <c r="AF438" i="1"/>
  <c r="AE438" i="1"/>
  <c r="AD438" i="1"/>
  <c r="AC438" i="1"/>
  <c r="AB438" i="1"/>
  <c r="AA438" i="1"/>
  <c r="Z438" i="1"/>
  <c r="Y438" i="1"/>
  <c r="AG437" i="1"/>
  <c r="AF437" i="1"/>
  <c r="AE437" i="1"/>
  <c r="AD437" i="1"/>
  <c r="AC437" i="1"/>
  <c r="AB437" i="1"/>
  <c r="AA437" i="1"/>
  <c r="Z437" i="1"/>
  <c r="Y437" i="1"/>
  <c r="AG426" i="1"/>
  <c r="AF426" i="1"/>
  <c r="AE426" i="1"/>
  <c r="AD426" i="1"/>
  <c r="AC426" i="1"/>
  <c r="AB426" i="1"/>
  <c r="AA426" i="1"/>
  <c r="Z426" i="1"/>
  <c r="Y426" i="1"/>
  <c r="AG436" i="1"/>
  <c r="AF436" i="1"/>
  <c r="AE436" i="1"/>
  <c r="AD436" i="1"/>
  <c r="AC436" i="1"/>
  <c r="AB436" i="1"/>
  <c r="AA436" i="1"/>
  <c r="Z436" i="1"/>
  <c r="Y436" i="1"/>
  <c r="AG435" i="1"/>
  <c r="AF435" i="1"/>
  <c r="AE435" i="1"/>
  <c r="AD435" i="1"/>
  <c r="AC435" i="1"/>
  <c r="AB435" i="1"/>
  <c r="AA435" i="1"/>
  <c r="Z435" i="1"/>
  <c r="Y435" i="1"/>
  <c r="AG434" i="1"/>
  <c r="AF434" i="1"/>
  <c r="AE434" i="1"/>
  <c r="AD434" i="1"/>
  <c r="AC434" i="1"/>
  <c r="AB434" i="1"/>
  <c r="AA434" i="1"/>
  <c r="Z434" i="1"/>
  <c r="Y434" i="1"/>
  <c r="AG433" i="1"/>
  <c r="AF433" i="1"/>
  <c r="AE433" i="1"/>
  <c r="AD433" i="1"/>
  <c r="AC433" i="1"/>
  <c r="AB433" i="1"/>
  <c r="AA433" i="1"/>
  <c r="Z433" i="1"/>
  <c r="Y433" i="1"/>
  <c r="AG432" i="1"/>
  <c r="AF432" i="1"/>
  <c r="AE432" i="1"/>
  <c r="AD432" i="1"/>
  <c r="AC432" i="1"/>
  <c r="AB432" i="1"/>
  <c r="AA432" i="1"/>
  <c r="Z432" i="1"/>
  <c r="Y432" i="1"/>
  <c r="AG431" i="1"/>
  <c r="AF431" i="1"/>
  <c r="AE431" i="1"/>
  <c r="AD431" i="1"/>
  <c r="AC431" i="1"/>
  <c r="AB431" i="1"/>
  <c r="AA431" i="1"/>
  <c r="Z431" i="1"/>
  <c r="Y431" i="1"/>
  <c r="AG430" i="1"/>
  <c r="AF430" i="1"/>
  <c r="AE430" i="1"/>
  <c r="AD430" i="1"/>
  <c r="AC430" i="1"/>
  <c r="AB430" i="1"/>
  <c r="AA430" i="1"/>
  <c r="Z430" i="1"/>
  <c r="Y430" i="1"/>
  <c r="AG429" i="1"/>
  <c r="AF429" i="1"/>
  <c r="AE429" i="1"/>
  <c r="AD429" i="1"/>
  <c r="AC429" i="1"/>
  <c r="AB429" i="1"/>
  <c r="AA429" i="1"/>
  <c r="Z429" i="1"/>
  <c r="Y429" i="1"/>
  <c r="AG428" i="1"/>
  <c r="AF428" i="1"/>
  <c r="AE428" i="1"/>
  <c r="AD428" i="1"/>
  <c r="AC428" i="1"/>
  <c r="AB428" i="1"/>
  <c r="AA428" i="1"/>
  <c r="Z428" i="1"/>
  <c r="Y428" i="1"/>
  <c r="AG427" i="1"/>
  <c r="AF427" i="1"/>
  <c r="AE427" i="1"/>
  <c r="AD427" i="1"/>
  <c r="AC427" i="1"/>
  <c r="AB427" i="1"/>
  <c r="AA427" i="1"/>
  <c r="Z427" i="1"/>
  <c r="Y427" i="1"/>
  <c r="AG425" i="1"/>
  <c r="AF425" i="1"/>
  <c r="AE425" i="1"/>
  <c r="AD425" i="1"/>
  <c r="AC425" i="1"/>
  <c r="AB425" i="1"/>
  <c r="AA425" i="1"/>
  <c r="Z425" i="1"/>
  <c r="Y425" i="1"/>
  <c r="AG424" i="1"/>
  <c r="AF424" i="1"/>
  <c r="AE424" i="1"/>
  <c r="AD424" i="1"/>
  <c r="AC424" i="1"/>
  <c r="AB424" i="1"/>
  <c r="AA424" i="1"/>
  <c r="Z424" i="1"/>
  <c r="Y424" i="1"/>
  <c r="AG413" i="1"/>
  <c r="AF413" i="1"/>
  <c r="AE413" i="1"/>
  <c r="AD413" i="1"/>
  <c r="AC413" i="1"/>
  <c r="AB413" i="1"/>
  <c r="AA413" i="1"/>
  <c r="AR413" i="1" s="1"/>
  <c r="AT413" i="1" s="1"/>
  <c r="Z413" i="1"/>
  <c r="Y413" i="1"/>
  <c r="AG423" i="1"/>
  <c r="AF423" i="1"/>
  <c r="AE423" i="1"/>
  <c r="AD423" i="1"/>
  <c r="AC423" i="1"/>
  <c r="AB423" i="1"/>
  <c r="AA423" i="1"/>
  <c r="AR423" i="1" s="1"/>
  <c r="AT423" i="1" s="1"/>
  <c r="Z423" i="1"/>
  <c r="Y423" i="1"/>
  <c r="AG422" i="1"/>
  <c r="AF422" i="1"/>
  <c r="AE422" i="1"/>
  <c r="AD422" i="1"/>
  <c r="AC422" i="1"/>
  <c r="AB422" i="1"/>
  <c r="AA422" i="1"/>
  <c r="AR422" i="1" s="1"/>
  <c r="AT422" i="1" s="1"/>
  <c r="Z422" i="1"/>
  <c r="Y422" i="1"/>
  <c r="AG421" i="1"/>
  <c r="AF421" i="1"/>
  <c r="AE421" i="1"/>
  <c r="AD421" i="1"/>
  <c r="AC421" i="1"/>
  <c r="AB421" i="1"/>
  <c r="AA421" i="1"/>
  <c r="AR421" i="1" s="1"/>
  <c r="AT421" i="1" s="1"/>
  <c r="Z421" i="1"/>
  <c r="Y421" i="1"/>
  <c r="AG420" i="1"/>
  <c r="AF420" i="1"/>
  <c r="AE420" i="1"/>
  <c r="AD420" i="1"/>
  <c r="AC420" i="1"/>
  <c r="AB420" i="1"/>
  <c r="AA420" i="1"/>
  <c r="AR420" i="1" s="1"/>
  <c r="AT420" i="1" s="1"/>
  <c r="Z420" i="1"/>
  <c r="Y420" i="1"/>
  <c r="AG419" i="1"/>
  <c r="AF419" i="1"/>
  <c r="AE419" i="1"/>
  <c r="AD419" i="1"/>
  <c r="AC419" i="1"/>
  <c r="AB419" i="1"/>
  <c r="AA419" i="1"/>
  <c r="AR419" i="1" s="1"/>
  <c r="AT419" i="1" s="1"/>
  <c r="Z419" i="1"/>
  <c r="Y419" i="1"/>
  <c r="AG418" i="1"/>
  <c r="AF418" i="1"/>
  <c r="AE418" i="1"/>
  <c r="AD418" i="1"/>
  <c r="AC418" i="1"/>
  <c r="AB418" i="1"/>
  <c r="AA418" i="1"/>
  <c r="AR418" i="1" s="1"/>
  <c r="AT418" i="1" s="1"/>
  <c r="Z418" i="1"/>
  <c r="Y418" i="1"/>
  <c r="AG417" i="1"/>
  <c r="AF417" i="1"/>
  <c r="AE417" i="1"/>
  <c r="AD417" i="1"/>
  <c r="AC417" i="1"/>
  <c r="AB417" i="1"/>
  <c r="AA417" i="1"/>
  <c r="AR417" i="1" s="1"/>
  <c r="AT417" i="1" s="1"/>
  <c r="Z417" i="1"/>
  <c r="Y417" i="1"/>
  <c r="AG416" i="1"/>
  <c r="AF416" i="1"/>
  <c r="AE416" i="1"/>
  <c r="AD416" i="1"/>
  <c r="AC416" i="1"/>
  <c r="AB416" i="1"/>
  <c r="AA416" i="1"/>
  <c r="AR416" i="1" s="1"/>
  <c r="AT416" i="1" s="1"/>
  <c r="Z416" i="1"/>
  <c r="Y416" i="1"/>
  <c r="AG415" i="1"/>
  <c r="AF415" i="1"/>
  <c r="AE415" i="1"/>
  <c r="AD415" i="1"/>
  <c r="AC415" i="1"/>
  <c r="AB415" i="1"/>
  <c r="AA415" i="1"/>
  <c r="AR415" i="1" s="1"/>
  <c r="AT415" i="1" s="1"/>
  <c r="Z415" i="1"/>
  <c r="Y415" i="1"/>
  <c r="AG414" i="1"/>
  <c r="AF414" i="1"/>
  <c r="AE414" i="1"/>
  <c r="AD414" i="1"/>
  <c r="AC414" i="1"/>
  <c r="AB414" i="1"/>
  <c r="AA414" i="1"/>
  <c r="AR414" i="1" s="1"/>
  <c r="AT414" i="1" s="1"/>
  <c r="Z414" i="1"/>
  <c r="Y414" i="1"/>
  <c r="AG412" i="1"/>
  <c r="AF412" i="1"/>
  <c r="AE412" i="1"/>
  <c r="AD412" i="1"/>
  <c r="AC412" i="1"/>
  <c r="AB412" i="1"/>
  <c r="AA412" i="1"/>
  <c r="AR412" i="1" s="1"/>
  <c r="AT412" i="1" s="1"/>
  <c r="Z412" i="1"/>
  <c r="Y412" i="1"/>
  <c r="AG411" i="1"/>
  <c r="AF411" i="1"/>
  <c r="AE411" i="1"/>
  <c r="AD411" i="1"/>
  <c r="AC411" i="1"/>
  <c r="AB411" i="1"/>
  <c r="AA411" i="1"/>
  <c r="AR411" i="1" s="1"/>
  <c r="AT411" i="1" s="1"/>
  <c r="Z411" i="1"/>
  <c r="Y411" i="1"/>
  <c r="AG400" i="1"/>
  <c r="AF400" i="1"/>
  <c r="AE400" i="1"/>
  <c r="AD400" i="1"/>
  <c r="AC400" i="1"/>
  <c r="AB400" i="1"/>
  <c r="AA400" i="1"/>
  <c r="AR400" i="1" s="1"/>
  <c r="AT400" i="1" s="1"/>
  <c r="Z400" i="1"/>
  <c r="Y400" i="1"/>
  <c r="AG410" i="1"/>
  <c r="AF410" i="1"/>
  <c r="AE410" i="1"/>
  <c r="AD410" i="1"/>
  <c r="AC410" i="1"/>
  <c r="AB410" i="1"/>
  <c r="AA410" i="1"/>
  <c r="AR410" i="1" s="1"/>
  <c r="AT410" i="1" s="1"/>
  <c r="Z410" i="1"/>
  <c r="Y410" i="1"/>
  <c r="AG409" i="1"/>
  <c r="AF409" i="1"/>
  <c r="AE409" i="1"/>
  <c r="AD409" i="1"/>
  <c r="AC409" i="1"/>
  <c r="AB409" i="1"/>
  <c r="AA409" i="1"/>
  <c r="AR409" i="1" s="1"/>
  <c r="AT409" i="1" s="1"/>
  <c r="Z409" i="1"/>
  <c r="Y409" i="1"/>
  <c r="AG408" i="1"/>
  <c r="AF408" i="1"/>
  <c r="AE408" i="1"/>
  <c r="AD408" i="1"/>
  <c r="AC408" i="1"/>
  <c r="AB408" i="1"/>
  <c r="AA408" i="1"/>
  <c r="AR408" i="1" s="1"/>
  <c r="AT408" i="1" s="1"/>
  <c r="Z408" i="1"/>
  <c r="Y408" i="1"/>
  <c r="AG407" i="1"/>
  <c r="AF407" i="1"/>
  <c r="AE407" i="1"/>
  <c r="AD407" i="1"/>
  <c r="AC407" i="1"/>
  <c r="AB407" i="1"/>
  <c r="AA407" i="1"/>
  <c r="AR407" i="1" s="1"/>
  <c r="AT407" i="1" s="1"/>
  <c r="Z407" i="1"/>
  <c r="Y407" i="1"/>
  <c r="AG406" i="1"/>
  <c r="AF406" i="1"/>
  <c r="AE406" i="1"/>
  <c r="AD406" i="1"/>
  <c r="AC406" i="1"/>
  <c r="AB406" i="1"/>
  <c r="AA406" i="1"/>
  <c r="AR406" i="1" s="1"/>
  <c r="AT406" i="1" s="1"/>
  <c r="Z406" i="1"/>
  <c r="Y406" i="1"/>
  <c r="AG405" i="1"/>
  <c r="AF405" i="1"/>
  <c r="AE405" i="1"/>
  <c r="AD405" i="1"/>
  <c r="AC405" i="1"/>
  <c r="AB405" i="1"/>
  <c r="AA405" i="1"/>
  <c r="AR405" i="1" s="1"/>
  <c r="AT405" i="1" s="1"/>
  <c r="Z405" i="1"/>
  <c r="Y405" i="1"/>
  <c r="AG404" i="1"/>
  <c r="AF404" i="1"/>
  <c r="AE404" i="1"/>
  <c r="AD404" i="1"/>
  <c r="AC404" i="1"/>
  <c r="AB404" i="1"/>
  <c r="AA404" i="1"/>
  <c r="AR404" i="1" s="1"/>
  <c r="AT404" i="1" s="1"/>
  <c r="Z404" i="1"/>
  <c r="Y404" i="1"/>
  <c r="AG403" i="1"/>
  <c r="AF403" i="1"/>
  <c r="AE403" i="1"/>
  <c r="AD403" i="1"/>
  <c r="AC403" i="1"/>
  <c r="AB403" i="1"/>
  <c r="AA403" i="1"/>
  <c r="AR403" i="1" s="1"/>
  <c r="AT403" i="1" s="1"/>
  <c r="Z403" i="1"/>
  <c r="Y403" i="1"/>
  <c r="AG402" i="1"/>
  <c r="AF402" i="1"/>
  <c r="AE402" i="1"/>
  <c r="AD402" i="1"/>
  <c r="AC402" i="1"/>
  <c r="AB402" i="1"/>
  <c r="AA402" i="1"/>
  <c r="AR402" i="1" s="1"/>
  <c r="AT402" i="1" s="1"/>
  <c r="Z402" i="1"/>
  <c r="Y402" i="1"/>
  <c r="AG401" i="1"/>
  <c r="AF401" i="1"/>
  <c r="AE401" i="1"/>
  <c r="AD401" i="1"/>
  <c r="AC401" i="1"/>
  <c r="AB401" i="1"/>
  <c r="AA401" i="1"/>
  <c r="AR401" i="1" s="1"/>
  <c r="AT401" i="1" s="1"/>
  <c r="Z401" i="1"/>
  <c r="Y401" i="1"/>
  <c r="AG399" i="1"/>
  <c r="AF399" i="1"/>
  <c r="AE399" i="1"/>
  <c r="AD399" i="1"/>
  <c r="AC399" i="1"/>
  <c r="AB399" i="1"/>
  <c r="AA399" i="1"/>
  <c r="AR399" i="1" s="1"/>
  <c r="AT399" i="1" s="1"/>
  <c r="Z399" i="1"/>
  <c r="Y399" i="1"/>
  <c r="AG398" i="1"/>
  <c r="AF398" i="1"/>
  <c r="AE398" i="1"/>
  <c r="AD398" i="1"/>
  <c r="AC398" i="1"/>
  <c r="AB398" i="1"/>
  <c r="AA398" i="1"/>
  <c r="AR398" i="1" s="1"/>
  <c r="AT398" i="1" s="1"/>
  <c r="Z398" i="1"/>
  <c r="Y398" i="1"/>
  <c r="AG387" i="1"/>
  <c r="AF387" i="1"/>
  <c r="AE387" i="1"/>
  <c r="AD387" i="1"/>
  <c r="AC387" i="1"/>
  <c r="AB387" i="1"/>
  <c r="AA387" i="1"/>
  <c r="Z387" i="1"/>
  <c r="Y387" i="1"/>
  <c r="AG397" i="1"/>
  <c r="AF397" i="1"/>
  <c r="AE397" i="1"/>
  <c r="AD397" i="1"/>
  <c r="AC397" i="1"/>
  <c r="AB397" i="1"/>
  <c r="AA397" i="1"/>
  <c r="Z397" i="1"/>
  <c r="Y397" i="1"/>
  <c r="AG396" i="1"/>
  <c r="AF396" i="1"/>
  <c r="AE396" i="1"/>
  <c r="AD396" i="1"/>
  <c r="AC396" i="1"/>
  <c r="AB396" i="1"/>
  <c r="AA396" i="1"/>
  <c r="Z396" i="1"/>
  <c r="Y396" i="1"/>
  <c r="AG395" i="1"/>
  <c r="AF395" i="1"/>
  <c r="AE395" i="1"/>
  <c r="AD395" i="1"/>
  <c r="AC395" i="1"/>
  <c r="AB395" i="1"/>
  <c r="AA395" i="1"/>
  <c r="Z395" i="1"/>
  <c r="Y395" i="1"/>
  <c r="AG394" i="1"/>
  <c r="AF394" i="1"/>
  <c r="AE394" i="1"/>
  <c r="AD394" i="1"/>
  <c r="AC394" i="1"/>
  <c r="AB394" i="1"/>
  <c r="AA394" i="1"/>
  <c r="Z394" i="1"/>
  <c r="Y394" i="1"/>
  <c r="AG393" i="1"/>
  <c r="AF393" i="1"/>
  <c r="AE393" i="1"/>
  <c r="AD393" i="1"/>
  <c r="AC393" i="1"/>
  <c r="AB393" i="1"/>
  <c r="AA393" i="1"/>
  <c r="Z393" i="1"/>
  <c r="Y393" i="1"/>
  <c r="AG392" i="1"/>
  <c r="AF392" i="1"/>
  <c r="AE392" i="1"/>
  <c r="AD392" i="1"/>
  <c r="AC392" i="1"/>
  <c r="AB392" i="1"/>
  <c r="AA392" i="1"/>
  <c r="Z392" i="1"/>
  <c r="Y392" i="1"/>
  <c r="AG391" i="1"/>
  <c r="AF391" i="1"/>
  <c r="AE391" i="1"/>
  <c r="AD391" i="1"/>
  <c r="AC391" i="1"/>
  <c r="AB391" i="1"/>
  <c r="AA391" i="1"/>
  <c r="Z391" i="1"/>
  <c r="Y391" i="1"/>
  <c r="AG390" i="1"/>
  <c r="AF390" i="1"/>
  <c r="AE390" i="1"/>
  <c r="AD390" i="1"/>
  <c r="AC390" i="1"/>
  <c r="AB390" i="1"/>
  <c r="AA390" i="1"/>
  <c r="Z390" i="1"/>
  <c r="Y390" i="1"/>
  <c r="AG389" i="1"/>
  <c r="AF389" i="1"/>
  <c r="AE389" i="1"/>
  <c r="AD389" i="1"/>
  <c r="AC389" i="1"/>
  <c r="AB389" i="1"/>
  <c r="AA389" i="1"/>
  <c r="Z389" i="1"/>
  <c r="Y389" i="1"/>
  <c r="AG388" i="1"/>
  <c r="AF388" i="1"/>
  <c r="AE388" i="1"/>
  <c r="AD388" i="1"/>
  <c r="AC388" i="1"/>
  <c r="AB388" i="1"/>
  <c r="AA388" i="1"/>
  <c r="Z388" i="1"/>
  <c r="Y388" i="1"/>
  <c r="AG386" i="1"/>
  <c r="AF386" i="1"/>
  <c r="AE386" i="1"/>
  <c r="AD386" i="1"/>
  <c r="AC386" i="1"/>
  <c r="AB386" i="1"/>
  <c r="AA386" i="1"/>
  <c r="Z386" i="1"/>
  <c r="Y386" i="1"/>
  <c r="AG385" i="1"/>
  <c r="AF385" i="1"/>
  <c r="AE385" i="1"/>
  <c r="AD385" i="1"/>
  <c r="AC385" i="1"/>
  <c r="AB385" i="1"/>
  <c r="AA385" i="1"/>
  <c r="Z385" i="1"/>
  <c r="Y385" i="1"/>
  <c r="AG374" i="1"/>
  <c r="AF374" i="1"/>
  <c r="AE374" i="1"/>
  <c r="AD374" i="1"/>
  <c r="AC374" i="1"/>
  <c r="AB374" i="1"/>
  <c r="AA374" i="1"/>
  <c r="Z374" i="1"/>
  <c r="Y374" i="1"/>
  <c r="AG384" i="1"/>
  <c r="AF384" i="1"/>
  <c r="AE384" i="1"/>
  <c r="AD384" i="1"/>
  <c r="AC384" i="1"/>
  <c r="AB384" i="1"/>
  <c r="AA384" i="1"/>
  <c r="Z384" i="1"/>
  <c r="Y384" i="1"/>
  <c r="AG383" i="1"/>
  <c r="AF383" i="1"/>
  <c r="AE383" i="1"/>
  <c r="AD383" i="1"/>
  <c r="AC383" i="1"/>
  <c r="AB383" i="1"/>
  <c r="AA383" i="1"/>
  <c r="Z383" i="1"/>
  <c r="Y383" i="1"/>
  <c r="AG382" i="1"/>
  <c r="AF382" i="1"/>
  <c r="AE382" i="1"/>
  <c r="AD382" i="1"/>
  <c r="AC382" i="1"/>
  <c r="AB382" i="1"/>
  <c r="AA382" i="1"/>
  <c r="Z382" i="1"/>
  <c r="Y382" i="1"/>
  <c r="AG381" i="1"/>
  <c r="AF381" i="1"/>
  <c r="AE381" i="1"/>
  <c r="AD381" i="1"/>
  <c r="AC381" i="1"/>
  <c r="AB381" i="1"/>
  <c r="AA381" i="1"/>
  <c r="Z381" i="1"/>
  <c r="Y381" i="1"/>
  <c r="AG380" i="1"/>
  <c r="AF380" i="1"/>
  <c r="AE380" i="1"/>
  <c r="AD380" i="1"/>
  <c r="AC380" i="1"/>
  <c r="AB380" i="1"/>
  <c r="AA380" i="1"/>
  <c r="Z380" i="1"/>
  <c r="Y380" i="1"/>
  <c r="AG379" i="1"/>
  <c r="AF379" i="1"/>
  <c r="AE379" i="1"/>
  <c r="AD379" i="1"/>
  <c r="AC379" i="1"/>
  <c r="AB379" i="1"/>
  <c r="AA379" i="1"/>
  <c r="Z379" i="1"/>
  <c r="Y379" i="1"/>
  <c r="AG378" i="1"/>
  <c r="AF378" i="1"/>
  <c r="AE378" i="1"/>
  <c r="AD378" i="1"/>
  <c r="AC378" i="1"/>
  <c r="AB378" i="1"/>
  <c r="AA378" i="1"/>
  <c r="Z378" i="1"/>
  <c r="Y378" i="1"/>
  <c r="AG377" i="1"/>
  <c r="AF377" i="1"/>
  <c r="AE377" i="1"/>
  <c r="AD377" i="1"/>
  <c r="AC377" i="1"/>
  <c r="AB377" i="1"/>
  <c r="AA377" i="1"/>
  <c r="Z377" i="1"/>
  <c r="Y377" i="1"/>
  <c r="AG376" i="1"/>
  <c r="AF376" i="1"/>
  <c r="AE376" i="1"/>
  <c r="AD376" i="1"/>
  <c r="AC376" i="1"/>
  <c r="AB376" i="1"/>
  <c r="AA376" i="1"/>
  <c r="Z376" i="1"/>
  <c r="Y376" i="1"/>
  <c r="AG375" i="1"/>
  <c r="AF375" i="1"/>
  <c r="AE375" i="1"/>
  <c r="AD375" i="1"/>
  <c r="AC375" i="1"/>
  <c r="AB375" i="1"/>
  <c r="AA375" i="1"/>
  <c r="Z375" i="1"/>
  <c r="Y375" i="1"/>
  <c r="AG373" i="1"/>
  <c r="AF373" i="1"/>
  <c r="AE373" i="1"/>
  <c r="AD373" i="1"/>
  <c r="AC373" i="1"/>
  <c r="AB373" i="1"/>
  <c r="AA373" i="1"/>
  <c r="Z373" i="1"/>
  <c r="Y373" i="1"/>
  <c r="AG372" i="1"/>
  <c r="AF372" i="1"/>
  <c r="AE372" i="1"/>
  <c r="AD372" i="1"/>
  <c r="AC372" i="1"/>
  <c r="AB372" i="1"/>
  <c r="AA372" i="1"/>
  <c r="Z372" i="1"/>
  <c r="Y372" i="1"/>
  <c r="AG361" i="1"/>
  <c r="AF361" i="1"/>
  <c r="AE361" i="1"/>
  <c r="AD361" i="1"/>
  <c r="AC361" i="1"/>
  <c r="AB361" i="1"/>
  <c r="AA361" i="1"/>
  <c r="Z361" i="1"/>
  <c r="Y361" i="1"/>
  <c r="AG371" i="1"/>
  <c r="AF371" i="1"/>
  <c r="AE371" i="1"/>
  <c r="AD371" i="1"/>
  <c r="AC371" i="1"/>
  <c r="AB371" i="1"/>
  <c r="AA371" i="1"/>
  <c r="Z371" i="1"/>
  <c r="Y371" i="1"/>
  <c r="AG370" i="1"/>
  <c r="AF370" i="1"/>
  <c r="AE370" i="1"/>
  <c r="AD370" i="1"/>
  <c r="AC370" i="1"/>
  <c r="AB370" i="1"/>
  <c r="AA370" i="1"/>
  <c r="Z370" i="1"/>
  <c r="Y370" i="1"/>
  <c r="AG369" i="1"/>
  <c r="AF369" i="1"/>
  <c r="AE369" i="1"/>
  <c r="AD369" i="1"/>
  <c r="AC369" i="1"/>
  <c r="AB369" i="1"/>
  <c r="AA369" i="1"/>
  <c r="Z369" i="1"/>
  <c r="Y369" i="1"/>
  <c r="AG368" i="1"/>
  <c r="AF368" i="1"/>
  <c r="AE368" i="1"/>
  <c r="AD368" i="1"/>
  <c r="AC368" i="1"/>
  <c r="AB368" i="1"/>
  <c r="AA368" i="1"/>
  <c r="Z368" i="1"/>
  <c r="Y368" i="1"/>
  <c r="AG367" i="1"/>
  <c r="AF367" i="1"/>
  <c r="AE367" i="1"/>
  <c r="AD367" i="1"/>
  <c r="AC367" i="1"/>
  <c r="AB367" i="1"/>
  <c r="AA367" i="1"/>
  <c r="Z367" i="1"/>
  <c r="Y367" i="1"/>
  <c r="AG366" i="1"/>
  <c r="AF366" i="1"/>
  <c r="AE366" i="1"/>
  <c r="AD366" i="1"/>
  <c r="AC366" i="1"/>
  <c r="AB366" i="1"/>
  <c r="AA366" i="1"/>
  <c r="Z366" i="1"/>
  <c r="Y366" i="1"/>
  <c r="AG365" i="1"/>
  <c r="AF365" i="1"/>
  <c r="AE365" i="1"/>
  <c r="AD365" i="1"/>
  <c r="AC365" i="1"/>
  <c r="AB365" i="1"/>
  <c r="AA365" i="1"/>
  <c r="Z365" i="1"/>
  <c r="Y365" i="1"/>
  <c r="AG364" i="1"/>
  <c r="AF364" i="1"/>
  <c r="AE364" i="1"/>
  <c r="AD364" i="1"/>
  <c r="AC364" i="1"/>
  <c r="AB364" i="1"/>
  <c r="AA364" i="1"/>
  <c r="Z364" i="1"/>
  <c r="Y364" i="1"/>
  <c r="AG363" i="1"/>
  <c r="AF363" i="1"/>
  <c r="AE363" i="1"/>
  <c r="AD363" i="1"/>
  <c r="AC363" i="1"/>
  <c r="AB363" i="1"/>
  <c r="AA363" i="1"/>
  <c r="Z363" i="1"/>
  <c r="Y363" i="1"/>
  <c r="AG362" i="1"/>
  <c r="AF362" i="1"/>
  <c r="AE362" i="1"/>
  <c r="AD362" i="1"/>
  <c r="AC362" i="1"/>
  <c r="AB362" i="1"/>
  <c r="AA362" i="1"/>
  <c r="Z362" i="1"/>
  <c r="Y362" i="1"/>
  <c r="AG360" i="1"/>
  <c r="AF360" i="1"/>
  <c r="AE360" i="1"/>
  <c r="AD360" i="1"/>
  <c r="AC360" i="1"/>
  <c r="AB360" i="1"/>
  <c r="AA360" i="1"/>
  <c r="Z360" i="1"/>
  <c r="Y360" i="1"/>
  <c r="AG359" i="1"/>
  <c r="AF359" i="1"/>
  <c r="AE359" i="1"/>
  <c r="AD359" i="1"/>
  <c r="AC359" i="1"/>
  <c r="AB359" i="1"/>
  <c r="AA359" i="1"/>
  <c r="Z359" i="1"/>
  <c r="Y359" i="1"/>
  <c r="AG597" i="1"/>
  <c r="AF597" i="1"/>
  <c r="AE597" i="1"/>
  <c r="AD597" i="1"/>
  <c r="AC597" i="1"/>
  <c r="AB597" i="1"/>
  <c r="AA597" i="1"/>
  <c r="Z597" i="1"/>
  <c r="Y597" i="1"/>
  <c r="AG596" i="1"/>
  <c r="AF596" i="1"/>
  <c r="AE596" i="1"/>
  <c r="AD596" i="1"/>
  <c r="AC596" i="1"/>
  <c r="AB596" i="1"/>
  <c r="AA596" i="1"/>
  <c r="Z596" i="1"/>
  <c r="Y596" i="1"/>
  <c r="AG355" i="1"/>
  <c r="AF355" i="1"/>
  <c r="AE355" i="1"/>
  <c r="AD355" i="1"/>
  <c r="AC355" i="1"/>
  <c r="AB355" i="1"/>
  <c r="AA355" i="1"/>
  <c r="Z355" i="1"/>
  <c r="Y355" i="1"/>
  <c r="AG354" i="1"/>
  <c r="AF354" i="1"/>
  <c r="AE354" i="1"/>
  <c r="AD354" i="1"/>
  <c r="AC354" i="1"/>
  <c r="AB354" i="1"/>
  <c r="AA354" i="1"/>
  <c r="Z354" i="1"/>
  <c r="Y354" i="1"/>
  <c r="AG595" i="1"/>
  <c r="AF595" i="1"/>
  <c r="AE595" i="1"/>
  <c r="AD595" i="1"/>
  <c r="AC595" i="1"/>
  <c r="AB595" i="1"/>
  <c r="AA595" i="1"/>
  <c r="Z595" i="1"/>
  <c r="Y595" i="1"/>
  <c r="AG594" i="1"/>
  <c r="AF594" i="1"/>
  <c r="AE594" i="1"/>
  <c r="AD594" i="1"/>
  <c r="AC594" i="1"/>
  <c r="AB594" i="1"/>
  <c r="AA594" i="1"/>
  <c r="Z594" i="1"/>
  <c r="Y594" i="1"/>
  <c r="AG600" i="1"/>
  <c r="AF600" i="1"/>
  <c r="AE600" i="1"/>
  <c r="AD600" i="1"/>
  <c r="AC600" i="1"/>
  <c r="AB600" i="1"/>
  <c r="AA600" i="1"/>
  <c r="Z600" i="1"/>
  <c r="Y600" i="1"/>
  <c r="AG599" i="1"/>
  <c r="AF599" i="1"/>
  <c r="AE599" i="1"/>
  <c r="AD599" i="1"/>
  <c r="AC599" i="1"/>
  <c r="AB599" i="1"/>
  <c r="AA599" i="1"/>
  <c r="Z599" i="1"/>
  <c r="Y599" i="1"/>
  <c r="AG324" i="1"/>
  <c r="AF324" i="1"/>
  <c r="AE324" i="1"/>
  <c r="AD324" i="1"/>
  <c r="AC324" i="1"/>
  <c r="AB324" i="1"/>
  <c r="AA324" i="1"/>
  <c r="AR324" i="1" s="1"/>
  <c r="AT324" i="1" s="1"/>
  <c r="Z324" i="1"/>
  <c r="Y324" i="1"/>
  <c r="AG336" i="1"/>
  <c r="AF336" i="1"/>
  <c r="AE336" i="1"/>
  <c r="AD336" i="1"/>
  <c r="AC336" i="1"/>
  <c r="AB336" i="1"/>
  <c r="AA336" i="1"/>
  <c r="Z336" i="1"/>
  <c r="Y336" i="1"/>
  <c r="AG352" i="1"/>
  <c r="AF352" i="1"/>
  <c r="AE352" i="1"/>
  <c r="AD352" i="1"/>
  <c r="AC352" i="1"/>
  <c r="AB352" i="1"/>
  <c r="AA352" i="1"/>
  <c r="Z352" i="1"/>
  <c r="Y352" i="1"/>
  <c r="AG318" i="1"/>
  <c r="AF318" i="1"/>
  <c r="AE318" i="1"/>
  <c r="AD318" i="1"/>
  <c r="AC318" i="1"/>
  <c r="AB318" i="1"/>
  <c r="AA318" i="1"/>
  <c r="Z318" i="1"/>
  <c r="Y318" i="1"/>
  <c r="AG330" i="1"/>
  <c r="AF330" i="1"/>
  <c r="AE330" i="1"/>
  <c r="AD330" i="1"/>
  <c r="AC330" i="1"/>
  <c r="AB330" i="1"/>
  <c r="AA330" i="1"/>
  <c r="Z330" i="1"/>
  <c r="Y330" i="1"/>
  <c r="AG282" i="1"/>
  <c r="AF282" i="1"/>
  <c r="AE282" i="1"/>
  <c r="AD282" i="1"/>
  <c r="AC282" i="1"/>
  <c r="AB282" i="1"/>
  <c r="AA282" i="1"/>
  <c r="Z282" i="1"/>
  <c r="Y282" i="1"/>
  <c r="AG271" i="1"/>
  <c r="AF271" i="1"/>
  <c r="AE271" i="1"/>
  <c r="AD271" i="1"/>
  <c r="AC271" i="1"/>
  <c r="AB271" i="1"/>
  <c r="AA271" i="1"/>
  <c r="Z271" i="1"/>
  <c r="Y271" i="1"/>
  <c r="AG281" i="1"/>
  <c r="AF281" i="1"/>
  <c r="AE281" i="1"/>
  <c r="AD281" i="1"/>
  <c r="AC281" i="1"/>
  <c r="AB281" i="1"/>
  <c r="AA281" i="1"/>
  <c r="Z281" i="1"/>
  <c r="Y281" i="1"/>
  <c r="AG280" i="1"/>
  <c r="AF280" i="1"/>
  <c r="AE280" i="1"/>
  <c r="AD280" i="1"/>
  <c r="AC280" i="1"/>
  <c r="AB280" i="1"/>
  <c r="AA280" i="1"/>
  <c r="Z280" i="1"/>
  <c r="Y280" i="1"/>
  <c r="AG279" i="1"/>
  <c r="AF279" i="1"/>
  <c r="AE279" i="1"/>
  <c r="AD279" i="1"/>
  <c r="AC279" i="1"/>
  <c r="AB279" i="1"/>
  <c r="AA279" i="1"/>
  <c r="Z279" i="1"/>
  <c r="Y279" i="1"/>
  <c r="AG275" i="1"/>
  <c r="AF275" i="1"/>
  <c r="AE275" i="1"/>
  <c r="AD275" i="1"/>
  <c r="AC275" i="1"/>
  <c r="AB275" i="1"/>
  <c r="AA275" i="1"/>
  <c r="Z275" i="1"/>
  <c r="Y275" i="1"/>
  <c r="AG274" i="1"/>
  <c r="AF274" i="1"/>
  <c r="AE274" i="1"/>
  <c r="AD274" i="1"/>
  <c r="AC274" i="1"/>
  <c r="AB274" i="1"/>
  <c r="AA274" i="1"/>
  <c r="Z274" i="1"/>
  <c r="Y274" i="1"/>
  <c r="AG273" i="1"/>
  <c r="AF273" i="1"/>
  <c r="AE273" i="1"/>
  <c r="AD273" i="1"/>
  <c r="AC273" i="1"/>
  <c r="AB273" i="1"/>
  <c r="AA273" i="1"/>
  <c r="Z273" i="1"/>
  <c r="Y273" i="1"/>
  <c r="AG272" i="1"/>
  <c r="AF272" i="1"/>
  <c r="AE272" i="1"/>
  <c r="AD272" i="1"/>
  <c r="AC272" i="1"/>
  <c r="AB272" i="1"/>
  <c r="AA272" i="1"/>
  <c r="Z272" i="1"/>
  <c r="Y272" i="1"/>
  <c r="AG602" i="1"/>
  <c r="AF602" i="1"/>
  <c r="AE602" i="1"/>
  <c r="AD602" i="1"/>
  <c r="AC602" i="1"/>
  <c r="AB602" i="1"/>
  <c r="AA602" i="1"/>
  <c r="Z602" i="1"/>
  <c r="Y602" i="1"/>
  <c r="AG601" i="1"/>
  <c r="AF601" i="1"/>
  <c r="AE601" i="1"/>
  <c r="AD601" i="1"/>
  <c r="AC601" i="1"/>
  <c r="AB601" i="1"/>
  <c r="AA601" i="1"/>
  <c r="Z601" i="1"/>
  <c r="Y601" i="1"/>
  <c r="AG317" i="1"/>
  <c r="AF317" i="1"/>
  <c r="AE317" i="1"/>
  <c r="AD317" i="1"/>
  <c r="AC317" i="1"/>
  <c r="AB317" i="1"/>
  <c r="AA317" i="1"/>
  <c r="AR317" i="1" s="1"/>
  <c r="AT317" i="1" s="1"/>
  <c r="Z317" i="1"/>
  <c r="Y317" i="1"/>
  <c r="AG316" i="1"/>
  <c r="AF316" i="1"/>
  <c r="AE316" i="1"/>
  <c r="AD316" i="1"/>
  <c r="AC316" i="1"/>
  <c r="AB316" i="1"/>
  <c r="AA316" i="1"/>
  <c r="AR316" i="1" s="1"/>
  <c r="AT316" i="1" s="1"/>
  <c r="Z316" i="1"/>
  <c r="Y316" i="1"/>
  <c r="AG315" i="1"/>
  <c r="AF315" i="1"/>
  <c r="AE315" i="1"/>
  <c r="AD315" i="1"/>
  <c r="AC315" i="1"/>
  <c r="AB315" i="1"/>
  <c r="AA315" i="1"/>
  <c r="Z315" i="1"/>
  <c r="Y315" i="1"/>
  <c r="AG329" i="1"/>
  <c r="AF329" i="1"/>
  <c r="AE329" i="1"/>
  <c r="AD329" i="1"/>
  <c r="AC329" i="1"/>
  <c r="AB329" i="1"/>
  <c r="AA329" i="1"/>
  <c r="Z329" i="1"/>
  <c r="Y329" i="1"/>
  <c r="AG328" i="1"/>
  <c r="AF328" i="1"/>
  <c r="AE328" i="1"/>
  <c r="AD328" i="1"/>
  <c r="AC328" i="1"/>
  <c r="AB328" i="1"/>
  <c r="AA328" i="1"/>
  <c r="Z328" i="1"/>
  <c r="Y328" i="1"/>
  <c r="AG327" i="1"/>
  <c r="AF327" i="1"/>
  <c r="AE327" i="1"/>
  <c r="AD327" i="1"/>
  <c r="AC327" i="1"/>
  <c r="AB327" i="1"/>
  <c r="AA327" i="1"/>
  <c r="Z327" i="1"/>
  <c r="Y327" i="1"/>
  <c r="AG323" i="1"/>
  <c r="AF323" i="1"/>
  <c r="AE323" i="1"/>
  <c r="AD323" i="1"/>
  <c r="AC323" i="1"/>
  <c r="AB323" i="1"/>
  <c r="AA323" i="1"/>
  <c r="Z323" i="1"/>
  <c r="Y323" i="1"/>
  <c r="AG322" i="1"/>
  <c r="AF322" i="1"/>
  <c r="AE322" i="1"/>
  <c r="AD322" i="1"/>
  <c r="AC322" i="1"/>
  <c r="AB322" i="1"/>
  <c r="AA322" i="1"/>
  <c r="Z322" i="1"/>
  <c r="Y322" i="1"/>
  <c r="AG321" i="1"/>
  <c r="AF321" i="1"/>
  <c r="AE321" i="1"/>
  <c r="AD321" i="1"/>
  <c r="AC321" i="1"/>
  <c r="AB321" i="1"/>
  <c r="AA321" i="1"/>
  <c r="Z321" i="1"/>
  <c r="Y321" i="1"/>
  <c r="AG310" i="1"/>
  <c r="AF310" i="1"/>
  <c r="AE310" i="1"/>
  <c r="AD310" i="1"/>
  <c r="AC310" i="1"/>
  <c r="AB310" i="1"/>
  <c r="AA310" i="1"/>
  <c r="Z310" i="1"/>
  <c r="Y310" i="1"/>
  <c r="AG309" i="1"/>
  <c r="AF309" i="1"/>
  <c r="AE309" i="1"/>
  <c r="AD309" i="1"/>
  <c r="AC309" i="1"/>
  <c r="AB309" i="1"/>
  <c r="AA309" i="1"/>
  <c r="Z309" i="1"/>
  <c r="Y309" i="1"/>
  <c r="AG308" i="1"/>
  <c r="AF308" i="1"/>
  <c r="AE308" i="1"/>
  <c r="AD308" i="1"/>
  <c r="AC308" i="1"/>
  <c r="AB308" i="1"/>
  <c r="AA308" i="1"/>
  <c r="Z308" i="1"/>
  <c r="Y308" i="1"/>
  <c r="AG334" i="1"/>
  <c r="AF334" i="1"/>
  <c r="AE334" i="1"/>
  <c r="AD334" i="1"/>
  <c r="AC334" i="1"/>
  <c r="AB334" i="1"/>
  <c r="AA334" i="1"/>
  <c r="Z334" i="1"/>
  <c r="Y334" i="1"/>
  <c r="AG605" i="1"/>
  <c r="AF605" i="1"/>
  <c r="AE605" i="1"/>
  <c r="AD605" i="1"/>
  <c r="AC605" i="1"/>
  <c r="AB605" i="1"/>
  <c r="AA605" i="1"/>
  <c r="Z605" i="1"/>
  <c r="Y605" i="1"/>
  <c r="AG333" i="1"/>
  <c r="AF333" i="1"/>
  <c r="AE333" i="1"/>
  <c r="AD333" i="1"/>
  <c r="AC333" i="1"/>
  <c r="AB333" i="1"/>
  <c r="AA333" i="1"/>
  <c r="Z333" i="1"/>
  <c r="Y333" i="1"/>
  <c r="AG332" i="1"/>
  <c r="AF332" i="1"/>
  <c r="AE332" i="1"/>
  <c r="AD332" i="1"/>
  <c r="AC332" i="1"/>
  <c r="AB332" i="1"/>
  <c r="AA332" i="1"/>
  <c r="Z332" i="1"/>
  <c r="Y332" i="1"/>
  <c r="AG358" i="1"/>
  <c r="AF358" i="1"/>
  <c r="AE358" i="1"/>
  <c r="AD358" i="1"/>
  <c r="AC358" i="1"/>
  <c r="AB358" i="1"/>
  <c r="AA358" i="1"/>
  <c r="Z358" i="1"/>
  <c r="Y358" i="1"/>
  <c r="AG357" i="1"/>
  <c r="AF357" i="1"/>
  <c r="AE357" i="1"/>
  <c r="AD357" i="1"/>
  <c r="AC357" i="1"/>
  <c r="AB357" i="1"/>
  <c r="AA357" i="1"/>
  <c r="Z357" i="1"/>
  <c r="Y357" i="1"/>
  <c r="AG356" i="1"/>
  <c r="AF356" i="1"/>
  <c r="AE356" i="1"/>
  <c r="AD356" i="1"/>
  <c r="AC356" i="1"/>
  <c r="AB356" i="1"/>
  <c r="AA356" i="1"/>
  <c r="Z356" i="1"/>
  <c r="Y356" i="1"/>
  <c r="AG293" i="1"/>
  <c r="AF293" i="1"/>
  <c r="AE293" i="1"/>
  <c r="AD293" i="1"/>
  <c r="AC293" i="1"/>
  <c r="AB293" i="1"/>
  <c r="AA293" i="1"/>
  <c r="Z293" i="1"/>
  <c r="Y293" i="1"/>
  <c r="AG292" i="1"/>
  <c r="AF292" i="1"/>
  <c r="AE292" i="1"/>
  <c r="AD292" i="1"/>
  <c r="AC292" i="1"/>
  <c r="AB292" i="1"/>
  <c r="AA292" i="1"/>
  <c r="Z292" i="1"/>
  <c r="Y292" i="1"/>
  <c r="AG291" i="1"/>
  <c r="AF291" i="1"/>
  <c r="AE291" i="1"/>
  <c r="AD291" i="1"/>
  <c r="AC291" i="1"/>
  <c r="AB291" i="1"/>
  <c r="AA291" i="1"/>
  <c r="Z291" i="1"/>
  <c r="Y291" i="1"/>
  <c r="AG290" i="1"/>
  <c r="AF290" i="1"/>
  <c r="AE290" i="1"/>
  <c r="AD290" i="1"/>
  <c r="AC290" i="1"/>
  <c r="AB290" i="1"/>
  <c r="AA290" i="1"/>
  <c r="Z290" i="1"/>
  <c r="Y290" i="1"/>
  <c r="AG603" i="1"/>
  <c r="AF603" i="1"/>
  <c r="AE603" i="1"/>
  <c r="AD603" i="1"/>
  <c r="AC603" i="1"/>
  <c r="AB603" i="1"/>
  <c r="AA603" i="1"/>
  <c r="Z603" i="1"/>
  <c r="Y603" i="1"/>
  <c r="AG351" i="1"/>
  <c r="AF351" i="1"/>
  <c r="AE351" i="1"/>
  <c r="AD351" i="1"/>
  <c r="AC351" i="1"/>
  <c r="AB351" i="1"/>
  <c r="AA351" i="1"/>
  <c r="Z351" i="1"/>
  <c r="Y351" i="1"/>
  <c r="AG306" i="1"/>
  <c r="AF306" i="1"/>
  <c r="AE306" i="1"/>
  <c r="AD306" i="1"/>
  <c r="AC306" i="1"/>
  <c r="AB306" i="1"/>
  <c r="AA306" i="1"/>
  <c r="Z306" i="1"/>
  <c r="Y306" i="1"/>
  <c r="AG598" i="1"/>
  <c r="AF598" i="1"/>
  <c r="AE598" i="1"/>
  <c r="AD598" i="1"/>
  <c r="AC598" i="1"/>
  <c r="AB598" i="1"/>
  <c r="AA598" i="1"/>
  <c r="Z598" i="1"/>
  <c r="Y598" i="1"/>
  <c r="AG296" i="1"/>
  <c r="AF296" i="1"/>
  <c r="AE296" i="1"/>
  <c r="AD296" i="1"/>
  <c r="AC296" i="1"/>
  <c r="AB296" i="1"/>
  <c r="AA296" i="1"/>
  <c r="Z296" i="1"/>
  <c r="Y296" i="1"/>
  <c r="AG294" i="1"/>
  <c r="AF294" i="1"/>
  <c r="AE294" i="1"/>
  <c r="AD294" i="1"/>
  <c r="AC294" i="1"/>
  <c r="AB294" i="1"/>
  <c r="AA294" i="1"/>
  <c r="Z294" i="1"/>
  <c r="Y294" i="1"/>
  <c r="AG295" i="1"/>
  <c r="AF295" i="1"/>
  <c r="AE295" i="1"/>
  <c r="AD295" i="1"/>
  <c r="AC295" i="1"/>
  <c r="AB295" i="1"/>
  <c r="AA295" i="1"/>
  <c r="Z295" i="1"/>
  <c r="Y295" i="1"/>
  <c r="AG297" i="1"/>
  <c r="AF297" i="1"/>
  <c r="AE297" i="1"/>
  <c r="AD297" i="1"/>
  <c r="AC297" i="1"/>
  <c r="AB297" i="1"/>
  <c r="AA297" i="1"/>
  <c r="Z297" i="1"/>
  <c r="Y297" i="1"/>
  <c r="AG285" i="1"/>
  <c r="AF285" i="1"/>
  <c r="AE285" i="1"/>
  <c r="AD285" i="1"/>
  <c r="AC285" i="1"/>
  <c r="AB285" i="1"/>
  <c r="AA285" i="1"/>
  <c r="Z285" i="1"/>
  <c r="Y285" i="1"/>
  <c r="AG284" i="1"/>
  <c r="AF284" i="1"/>
  <c r="AE284" i="1"/>
  <c r="AD284" i="1"/>
  <c r="AC284" i="1"/>
  <c r="AB284" i="1"/>
  <c r="AA284" i="1"/>
  <c r="Z284" i="1"/>
  <c r="Y284" i="1"/>
  <c r="AG289" i="1"/>
  <c r="AF289" i="1"/>
  <c r="AE289" i="1"/>
  <c r="AD289" i="1"/>
  <c r="AC289" i="1"/>
  <c r="AB289" i="1"/>
  <c r="AA289" i="1"/>
  <c r="Z289" i="1"/>
  <c r="Y289" i="1"/>
  <c r="AG288" i="1"/>
  <c r="AF288" i="1"/>
  <c r="AE288" i="1"/>
  <c r="AD288" i="1"/>
  <c r="AC288" i="1"/>
  <c r="AB288" i="1"/>
  <c r="AA288" i="1"/>
  <c r="Z288" i="1"/>
  <c r="Y288" i="1"/>
  <c r="AG287" i="1"/>
  <c r="AF287" i="1"/>
  <c r="AE287" i="1"/>
  <c r="AD287" i="1"/>
  <c r="AC287" i="1"/>
  <c r="AB287" i="1"/>
  <c r="AA287" i="1"/>
  <c r="Z287" i="1"/>
  <c r="Y287" i="1"/>
  <c r="AG604" i="1"/>
  <c r="AF604" i="1"/>
  <c r="AE604" i="1"/>
  <c r="AD604" i="1"/>
  <c r="AC604" i="1"/>
  <c r="AB604" i="1"/>
  <c r="AA604" i="1"/>
  <c r="Z604" i="1"/>
  <c r="Y604" i="1"/>
  <c r="AG353" i="1"/>
  <c r="AF353" i="1"/>
  <c r="AE353" i="1"/>
  <c r="AD353" i="1"/>
  <c r="AC353" i="1"/>
  <c r="AB353" i="1"/>
  <c r="AA353" i="1"/>
  <c r="AR353" i="1" s="1"/>
  <c r="AT353" i="1" s="1"/>
  <c r="Z353" i="1"/>
  <c r="Y353" i="1"/>
  <c r="AG313" i="1"/>
  <c r="AF313" i="1"/>
  <c r="AE313" i="1"/>
  <c r="AD313" i="1"/>
  <c r="AC313" i="1"/>
  <c r="AB313" i="1"/>
  <c r="AA313" i="1"/>
  <c r="AR313" i="1" s="1"/>
  <c r="AT313" i="1" s="1"/>
  <c r="Z313" i="1"/>
  <c r="Y313" i="1"/>
  <c r="AG325" i="1"/>
  <c r="AF325" i="1"/>
  <c r="AE325" i="1"/>
  <c r="AD325" i="1"/>
  <c r="AC325" i="1"/>
  <c r="AB325" i="1"/>
  <c r="AA325" i="1"/>
  <c r="Z325" i="1"/>
  <c r="Y325" i="1"/>
  <c r="AG319" i="1"/>
  <c r="AF319" i="1"/>
  <c r="AE319" i="1"/>
  <c r="AD319" i="1"/>
  <c r="AC319" i="1"/>
  <c r="AB319" i="1"/>
  <c r="AA319" i="1"/>
  <c r="AR319" i="1" s="1"/>
  <c r="AT319" i="1" s="1"/>
  <c r="Z319" i="1"/>
  <c r="Y319" i="1"/>
  <c r="AG350" i="1"/>
  <c r="AF350" i="1"/>
  <c r="AE350" i="1"/>
  <c r="AD350" i="1"/>
  <c r="AC350" i="1"/>
  <c r="AB350" i="1"/>
  <c r="AA350" i="1"/>
  <c r="Z350" i="1"/>
  <c r="Y350" i="1"/>
  <c r="AG331" i="1"/>
  <c r="AF331" i="1"/>
  <c r="AE331" i="1"/>
  <c r="AD331" i="1"/>
  <c r="AC331" i="1"/>
  <c r="AB331" i="1"/>
  <c r="AA331" i="1"/>
  <c r="Z331" i="1"/>
  <c r="Y331" i="1"/>
  <c r="AG305" i="1"/>
  <c r="AF305" i="1"/>
  <c r="AE305" i="1"/>
  <c r="AD305" i="1"/>
  <c r="AC305" i="1"/>
  <c r="AB305" i="1"/>
  <c r="AA305" i="1"/>
  <c r="Z305" i="1"/>
  <c r="Y305" i="1"/>
  <c r="AG304" i="1"/>
  <c r="AF304" i="1"/>
  <c r="AE304" i="1"/>
  <c r="AD304" i="1"/>
  <c r="AC304" i="1"/>
  <c r="AB304" i="1"/>
  <c r="AA304" i="1"/>
  <c r="Z304" i="1"/>
  <c r="Y304" i="1"/>
  <c r="AG303" i="1"/>
  <c r="AF303" i="1"/>
  <c r="AE303" i="1"/>
  <c r="AD303" i="1"/>
  <c r="AC303" i="1"/>
  <c r="AB303" i="1"/>
  <c r="AA303" i="1"/>
  <c r="Z303" i="1"/>
  <c r="Y303" i="1"/>
  <c r="AG302" i="1"/>
  <c r="AF302" i="1"/>
  <c r="AE302" i="1"/>
  <c r="AD302" i="1"/>
  <c r="AC302" i="1"/>
  <c r="AB302" i="1"/>
  <c r="AA302" i="1"/>
  <c r="Z302" i="1"/>
  <c r="Y302" i="1"/>
  <c r="AG301" i="1"/>
  <c r="AF301" i="1"/>
  <c r="AE301" i="1"/>
  <c r="AD301" i="1"/>
  <c r="AC301" i="1"/>
  <c r="AB301" i="1"/>
  <c r="AA301" i="1"/>
  <c r="Z301" i="1"/>
  <c r="Y301" i="1"/>
  <c r="AG300" i="1"/>
  <c r="AF300" i="1"/>
  <c r="AE300" i="1"/>
  <c r="AD300" i="1"/>
  <c r="AC300" i="1"/>
  <c r="AB300" i="1"/>
  <c r="AA300" i="1"/>
  <c r="Z300" i="1"/>
  <c r="Y300" i="1"/>
  <c r="AG299" i="1"/>
  <c r="AF299" i="1"/>
  <c r="AE299" i="1"/>
  <c r="AD299" i="1"/>
  <c r="AC299" i="1"/>
  <c r="AB299" i="1"/>
  <c r="AA299" i="1"/>
  <c r="Z299" i="1"/>
  <c r="Y299" i="1"/>
  <c r="AG298" i="1"/>
  <c r="AF298" i="1"/>
  <c r="AE298" i="1"/>
  <c r="AD298" i="1"/>
  <c r="AC298" i="1"/>
  <c r="AB298" i="1"/>
  <c r="AA298" i="1"/>
  <c r="Z298" i="1"/>
  <c r="Y298" i="1"/>
  <c r="AG267" i="1"/>
  <c r="AF267" i="1"/>
  <c r="AE267" i="1"/>
  <c r="AD267" i="1"/>
  <c r="AC267" i="1"/>
  <c r="AB267" i="1"/>
  <c r="AA267" i="1"/>
  <c r="Z267" i="1"/>
  <c r="Y267" i="1"/>
  <c r="AG266" i="1"/>
  <c r="AF266" i="1"/>
  <c r="AE266" i="1"/>
  <c r="AD266" i="1"/>
  <c r="AC266" i="1"/>
  <c r="AB266" i="1"/>
  <c r="AA266" i="1"/>
  <c r="Z266" i="1"/>
  <c r="Y266" i="1"/>
  <c r="AG265" i="1"/>
  <c r="AF265" i="1"/>
  <c r="AE265" i="1"/>
  <c r="AD265" i="1"/>
  <c r="AC265" i="1"/>
  <c r="AB265" i="1"/>
  <c r="AA265" i="1"/>
  <c r="Z265" i="1"/>
  <c r="Y265" i="1"/>
  <c r="AG264" i="1"/>
  <c r="AF264" i="1"/>
  <c r="AE264" i="1"/>
  <c r="AD264" i="1"/>
  <c r="AC264" i="1"/>
  <c r="AB264" i="1"/>
  <c r="AA264" i="1"/>
  <c r="Z264" i="1"/>
  <c r="Y264" i="1"/>
  <c r="AG263" i="1"/>
  <c r="AF263" i="1"/>
  <c r="AE263" i="1"/>
  <c r="AD263" i="1"/>
  <c r="AC263" i="1"/>
  <c r="AB263" i="1"/>
  <c r="AA263" i="1"/>
  <c r="Z263" i="1"/>
  <c r="Y263" i="1"/>
  <c r="AG262" i="1"/>
  <c r="AF262" i="1"/>
  <c r="AE262" i="1"/>
  <c r="AD262" i="1"/>
  <c r="AC262" i="1"/>
  <c r="AB262" i="1"/>
  <c r="AA262" i="1"/>
  <c r="Z262" i="1"/>
  <c r="Y262" i="1"/>
  <c r="AG261" i="1"/>
  <c r="AF261" i="1"/>
  <c r="AE261" i="1"/>
  <c r="AD261" i="1"/>
  <c r="AC261" i="1"/>
  <c r="AB261" i="1"/>
  <c r="AA261" i="1"/>
  <c r="Z261" i="1"/>
  <c r="Y261" i="1"/>
  <c r="AG260" i="1"/>
  <c r="AF260" i="1"/>
  <c r="AE260" i="1"/>
  <c r="AD260" i="1"/>
  <c r="AC260" i="1"/>
  <c r="AB260" i="1"/>
  <c r="AA260" i="1"/>
  <c r="Z260" i="1"/>
  <c r="Y260" i="1"/>
  <c r="AG259" i="1"/>
  <c r="AF259" i="1"/>
  <c r="AE259" i="1"/>
  <c r="AD259" i="1"/>
  <c r="AC259" i="1"/>
  <c r="AB259" i="1"/>
  <c r="AA259" i="1"/>
  <c r="Z259" i="1"/>
  <c r="Y259" i="1"/>
  <c r="AG258" i="1"/>
  <c r="AF258" i="1"/>
  <c r="AE258" i="1"/>
  <c r="AD258" i="1"/>
  <c r="AC258" i="1"/>
  <c r="AB258" i="1"/>
  <c r="AA258" i="1"/>
  <c r="Z258" i="1"/>
  <c r="Y258" i="1"/>
  <c r="AG257" i="1"/>
  <c r="AF257" i="1"/>
  <c r="AE257" i="1"/>
  <c r="AD257" i="1"/>
  <c r="AC257" i="1"/>
  <c r="AB257" i="1"/>
  <c r="AA257" i="1"/>
  <c r="Z257" i="1"/>
  <c r="Y257" i="1"/>
  <c r="AG256" i="1"/>
  <c r="AF256" i="1"/>
  <c r="AE256" i="1"/>
  <c r="AD256" i="1"/>
  <c r="AC256" i="1"/>
  <c r="AB256" i="1"/>
  <c r="AA256" i="1"/>
  <c r="Z256" i="1"/>
  <c r="Y256" i="1"/>
  <c r="AG255" i="1"/>
  <c r="AF255" i="1"/>
  <c r="AE255" i="1"/>
  <c r="AD255" i="1"/>
  <c r="AC255" i="1"/>
  <c r="AB255" i="1"/>
  <c r="AA255" i="1"/>
  <c r="Z255" i="1"/>
  <c r="Y255" i="1"/>
  <c r="AG254" i="1"/>
  <c r="AF254" i="1"/>
  <c r="AE254" i="1"/>
  <c r="AD254" i="1"/>
  <c r="AC254" i="1"/>
  <c r="AB254" i="1"/>
  <c r="AA254" i="1"/>
  <c r="Z254" i="1"/>
  <c r="Y254" i="1"/>
  <c r="AG253" i="1"/>
  <c r="AF253" i="1"/>
  <c r="AE253" i="1"/>
  <c r="AD253" i="1"/>
  <c r="AC253" i="1"/>
  <c r="AB253" i="1"/>
  <c r="AA253" i="1"/>
  <c r="Z253" i="1"/>
  <c r="Y253" i="1"/>
  <c r="AG252" i="1"/>
  <c r="AF252" i="1"/>
  <c r="AE252" i="1"/>
  <c r="AD252" i="1"/>
  <c r="AC252" i="1"/>
  <c r="AB252" i="1"/>
  <c r="AA252" i="1"/>
  <c r="Z252" i="1"/>
  <c r="Y252" i="1"/>
  <c r="AG251" i="1"/>
  <c r="AF251" i="1"/>
  <c r="AE251" i="1"/>
  <c r="AD251" i="1"/>
  <c r="AC251" i="1"/>
  <c r="AB251" i="1"/>
  <c r="AA251" i="1"/>
  <c r="Z251" i="1"/>
  <c r="Y251" i="1"/>
  <c r="AG250" i="1"/>
  <c r="AF250" i="1"/>
  <c r="AE250" i="1"/>
  <c r="AD250" i="1"/>
  <c r="AC250" i="1"/>
  <c r="AB250" i="1"/>
  <c r="AA250" i="1"/>
  <c r="Z250" i="1"/>
  <c r="Y250" i="1"/>
  <c r="AG249" i="1"/>
  <c r="AF249" i="1"/>
  <c r="AE249" i="1"/>
  <c r="AD249" i="1"/>
  <c r="AC249" i="1"/>
  <c r="AB249" i="1"/>
  <c r="AA249" i="1"/>
  <c r="Z249" i="1"/>
  <c r="Y249" i="1"/>
  <c r="AG248" i="1"/>
  <c r="AF248" i="1"/>
  <c r="AE248" i="1"/>
  <c r="AD248" i="1"/>
  <c r="AC248" i="1"/>
  <c r="AB248" i="1"/>
  <c r="AA248" i="1"/>
  <c r="Z248" i="1"/>
  <c r="Y248" i="1"/>
  <c r="AG247" i="1"/>
  <c r="AF247" i="1"/>
  <c r="AE247" i="1"/>
  <c r="AD247" i="1"/>
  <c r="AC247" i="1"/>
  <c r="AB247" i="1"/>
  <c r="AA247" i="1"/>
  <c r="Z247" i="1"/>
  <c r="Y247" i="1"/>
  <c r="AG246" i="1"/>
  <c r="AF246" i="1"/>
  <c r="AE246" i="1"/>
  <c r="AD246" i="1"/>
  <c r="AC246" i="1"/>
  <c r="AB246" i="1"/>
  <c r="AA246" i="1"/>
  <c r="Z246" i="1"/>
  <c r="Y246" i="1"/>
  <c r="AG245" i="1"/>
  <c r="AF245" i="1"/>
  <c r="AE245" i="1"/>
  <c r="AD245" i="1"/>
  <c r="AC245" i="1"/>
  <c r="AB245" i="1"/>
  <c r="AA245" i="1"/>
  <c r="Z245" i="1"/>
  <c r="Y245" i="1"/>
  <c r="AG244" i="1"/>
  <c r="AF244" i="1"/>
  <c r="AE244" i="1"/>
  <c r="AD244" i="1"/>
  <c r="AC244" i="1"/>
  <c r="AB244" i="1"/>
  <c r="AA244" i="1"/>
  <c r="Z244" i="1"/>
  <c r="Y244" i="1"/>
  <c r="AG243" i="1"/>
  <c r="AF243" i="1"/>
  <c r="AE243" i="1"/>
  <c r="AD243" i="1"/>
  <c r="AC243" i="1"/>
  <c r="AB243" i="1"/>
  <c r="AA243" i="1"/>
  <c r="AR243" i="1" s="1"/>
  <c r="AT243" i="1" s="1"/>
  <c r="Z243" i="1"/>
  <c r="Y243" i="1"/>
  <c r="AG242" i="1"/>
  <c r="AF242" i="1"/>
  <c r="AE242" i="1"/>
  <c r="AD242" i="1"/>
  <c r="AC242" i="1"/>
  <c r="AB242" i="1"/>
  <c r="AA242" i="1"/>
  <c r="AR242" i="1" s="1"/>
  <c r="AT242" i="1" s="1"/>
  <c r="Z242" i="1"/>
  <c r="Y242" i="1"/>
  <c r="AG241" i="1"/>
  <c r="AF241" i="1"/>
  <c r="AE241" i="1"/>
  <c r="AD241" i="1"/>
  <c r="AC241" i="1"/>
  <c r="AB241" i="1"/>
  <c r="AA241" i="1"/>
  <c r="AR241" i="1" s="1"/>
  <c r="AT241" i="1" s="1"/>
  <c r="Z241" i="1"/>
  <c r="Y241" i="1"/>
  <c r="AG240" i="1"/>
  <c r="AF240" i="1"/>
  <c r="AE240" i="1"/>
  <c r="AD240" i="1"/>
  <c r="AC240" i="1"/>
  <c r="AB240" i="1"/>
  <c r="AA240" i="1"/>
  <c r="AR240" i="1" s="1"/>
  <c r="AT240" i="1" s="1"/>
  <c r="Z240" i="1"/>
  <c r="Y240" i="1"/>
  <c r="AG239" i="1"/>
  <c r="AF239" i="1"/>
  <c r="AE239" i="1"/>
  <c r="AD239" i="1"/>
  <c r="AC239" i="1"/>
  <c r="AB239" i="1"/>
  <c r="AA239" i="1"/>
  <c r="AR239" i="1" s="1"/>
  <c r="AT239" i="1" s="1"/>
  <c r="Z239" i="1"/>
  <c r="Y239" i="1"/>
  <c r="AG238" i="1"/>
  <c r="AF238" i="1"/>
  <c r="AE238" i="1"/>
  <c r="AD238" i="1"/>
  <c r="AC238" i="1"/>
  <c r="AB238" i="1"/>
  <c r="AA238" i="1"/>
  <c r="AR238" i="1" s="1"/>
  <c r="AT238" i="1" s="1"/>
  <c r="Z238" i="1"/>
  <c r="Y238" i="1"/>
  <c r="AG237" i="1"/>
  <c r="AF237" i="1"/>
  <c r="AE237" i="1"/>
  <c r="AD237" i="1"/>
  <c r="AC237" i="1"/>
  <c r="AB237" i="1"/>
  <c r="AA237" i="1"/>
  <c r="AR237" i="1" s="1"/>
  <c r="AT237" i="1" s="1"/>
  <c r="Z237" i="1"/>
  <c r="Y237" i="1"/>
  <c r="AG236" i="1"/>
  <c r="AF236" i="1"/>
  <c r="AE236" i="1"/>
  <c r="AD236" i="1"/>
  <c r="AC236" i="1"/>
  <c r="AB236" i="1"/>
  <c r="AA236" i="1"/>
  <c r="AR236" i="1" s="1"/>
  <c r="AT236" i="1" s="1"/>
  <c r="Z236" i="1"/>
  <c r="Y236" i="1"/>
  <c r="AG235" i="1"/>
  <c r="AF235" i="1"/>
  <c r="AE235" i="1"/>
  <c r="AD235" i="1"/>
  <c r="AC235" i="1"/>
  <c r="AB235" i="1"/>
  <c r="AA235" i="1"/>
  <c r="AR235" i="1" s="1"/>
  <c r="AT235" i="1" s="1"/>
  <c r="Z235" i="1"/>
  <c r="Y235" i="1"/>
  <c r="AG234" i="1"/>
  <c r="AF234" i="1"/>
  <c r="AE234" i="1"/>
  <c r="AD234" i="1"/>
  <c r="AC234" i="1"/>
  <c r="AB234" i="1"/>
  <c r="AA234" i="1"/>
  <c r="AR234" i="1" s="1"/>
  <c r="AT234" i="1" s="1"/>
  <c r="Z234" i="1"/>
  <c r="Y234" i="1"/>
  <c r="AG233" i="1"/>
  <c r="AF233" i="1"/>
  <c r="AE233" i="1"/>
  <c r="AD233" i="1"/>
  <c r="AC233" i="1"/>
  <c r="AB233" i="1"/>
  <c r="AA233" i="1"/>
  <c r="AR233" i="1" s="1"/>
  <c r="AT233" i="1" s="1"/>
  <c r="Z233" i="1"/>
  <c r="Y233" i="1"/>
  <c r="AG232" i="1"/>
  <c r="AF232" i="1"/>
  <c r="AE232" i="1"/>
  <c r="AD232" i="1"/>
  <c r="AC232" i="1"/>
  <c r="AB232" i="1"/>
  <c r="AA232" i="1"/>
  <c r="AR232" i="1" s="1"/>
  <c r="AT232" i="1" s="1"/>
  <c r="Z232" i="1"/>
  <c r="Y232" i="1"/>
  <c r="AG231" i="1"/>
  <c r="AF231" i="1"/>
  <c r="AE231" i="1"/>
  <c r="AD231" i="1"/>
  <c r="AC231" i="1"/>
  <c r="AB231" i="1"/>
  <c r="AA231" i="1"/>
  <c r="AR231" i="1" s="1"/>
  <c r="AT231" i="1" s="1"/>
  <c r="Z231" i="1"/>
  <c r="Y231" i="1"/>
  <c r="AG230" i="1"/>
  <c r="AF230" i="1"/>
  <c r="AE230" i="1"/>
  <c r="AD230" i="1"/>
  <c r="AC230" i="1"/>
  <c r="AB230" i="1"/>
  <c r="AA230" i="1"/>
  <c r="AR230" i="1" s="1"/>
  <c r="AT230" i="1" s="1"/>
  <c r="Z230" i="1"/>
  <c r="Y230" i="1"/>
  <c r="AG229" i="1"/>
  <c r="AF229" i="1"/>
  <c r="AE229" i="1"/>
  <c r="AD229" i="1"/>
  <c r="AC229" i="1"/>
  <c r="AB229" i="1"/>
  <c r="AA229" i="1"/>
  <c r="AR229" i="1" s="1"/>
  <c r="AT229" i="1" s="1"/>
  <c r="Z229" i="1"/>
  <c r="Y229" i="1"/>
  <c r="AG228" i="1"/>
  <c r="AF228" i="1"/>
  <c r="AE228" i="1"/>
  <c r="AD228" i="1"/>
  <c r="AC228" i="1"/>
  <c r="AB228" i="1"/>
  <c r="AA228" i="1"/>
  <c r="AR228" i="1" s="1"/>
  <c r="AT228" i="1" s="1"/>
  <c r="Z228" i="1"/>
  <c r="Y228" i="1"/>
  <c r="AG227" i="1"/>
  <c r="AF227" i="1"/>
  <c r="AE227" i="1"/>
  <c r="AD227" i="1"/>
  <c r="AC227" i="1"/>
  <c r="AB227" i="1"/>
  <c r="AA227" i="1"/>
  <c r="Z227" i="1"/>
  <c r="Y227" i="1"/>
  <c r="AG226" i="1"/>
  <c r="AF226" i="1"/>
  <c r="AE226" i="1"/>
  <c r="AD226" i="1"/>
  <c r="AC226" i="1"/>
  <c r="AB226" i="1"/>
  <c r="AA226" i="1"/>
  <c r="Z226" i="1"/>
  <c r="Y226" i="1"/>
  <c r="AG225" i="1"/>
  <c r="AF225" i="1"/>
  <c r="AE225" i="1"/>
  <c r="AD225" i="1"/>
  <c r="AC225" i="1"/>
  <c r="AB225" i="1"/>
  <c r="AA225" i="1"/>
  <c r="Z225" i="1"/>
  <c r="Y225" i="1"/>
  <c r="AG224" i="1"/>
  <c r="AF224" i="1"/>
  <c r="AE224" i="1"/>
  <c r="AD224" i="1"/>
  <c r="AC224" i="1"/>
  <c r="AB224" i="1"/>
  <c r="AA224" i="1"/>
  <c r="Z224" i="1"/>
  <c r="Y224" i="1"/>
  <c r="AG223" i="1"/>
  <c r="AF223" i="1"/>
  <c r="AE223" i="1"/>
  <c r="AD223" i="1"/>
  <c r="AC223" i="1"/>
  <c r="AB223" i="1"/>
  <c r="AA223" i="1"/>
  <c r="Z223" i="1"/>
  <c r="Y223" i="1"/>
  <c r="AG222" i="1"/>
  <c r="AF222" i="1"/>
  <c r="AE222" i="1"/>
  <c r="AD222" i="1"/>
  <c r="AC222" i="1"/>
  <c r="AB222" i="1"/>
  <c r="AA222" i="1"/>
  <c r="Z222" i="1"/>
  <c r="Y222" i="1"/>
  <c r="AG221" i="1"/>
  <c r="AF221" i="1"/>
  <c r="AE221" i="1"/>
  <c r="AD221" i="1"/>
  <c r="AC221" i="1"/>
  <c r="AB221" i="1"/>
  <c r="AA221" i="1"/>
  <c r="Z221" i="1"/>
  <c r="Y221" i="1"/>
  <c r="AG220" i="1"/>
  <c r="AF220" i="1"/>
  <c r="AE220" i="1"/>
  <c r="AD220" i="1"/>
  <c r="AC220" i="1"/>
  <c r="AB220" i="1"/>
  <c r="AA220" i="1"/>
  <c r="Z220" i="1"/>
  <c r="Y220" i="1"/>
  <c r="AG219" i="1"/>
  <c r="AF219" i="1"/>
  <c r="AE219" i="1"/>
  <c r="AD219" i="1"/>
  <c r="AC219" i="1"/>
  <c r="AB219" i="1"/>
  <c r="AA219" i="1"/>
  <c r="Z219" i="1"/>
  <c r="Y219" i="1"/>
  <c r="AG218" i="1"/>
  <c r="AF218" i="1"/>
  <c r="AE218" i="1"/>
  <c r="AD218" i="1"/>
  <c r="AC218" i="1"/>
  <c r="AB218" i="1"/>
  <c r="AA218" i="1"/>
  <c r="Z218" i="1"/>
  <c r="Y218" i="1"/>
  <c r="AG217" i="1"/>
  <c r="AF217" i="1"/>
  <c r="AE217" i="1"/>
  <c r="AD217" i="1"/>
  <c r="AC217" i="1"/>
  <c r="AB217" i="1"/>
  <c r="AA217" i="1"/>
  <c r="Z217" i="1"/>
  <c r="Y217" i="1"/>
  <c r="AG216" i="1"/>
  <c r="AF216" i="1"/>
  <c r="AE216" i="1"/>
  <c r="AD216" i="1"/>
  <c r="AC216" i="1"/>
  <c r="AB216" i="1"/>
  <c r="AA216" i="1"/>
  <c r="Z216" i="1"/>
  <c r="Y216" i="1"/>
  <c r="AG215" i="1"/>
  <c r="AF215" i="1"/>
  <c r="AE215" i="1"/>
  <c r="AD215" i="1"/>
  <c r="AC215" i="1"/>
  <c r="AB215" i="1"/>
  <c r="AA215" i="1"/>
  <c r="Z215" i="1"/>
  <c r="Y215" i="1"/>
  <c r="AG214" i="1"/>
  <c r="AF214" i="1"/>
  <c r="AE214" i="1"/>
  <c r="AD214" i="1"/>
  <c r="AC214" i="1"/>
  <c r="AB214" i="1"/>
  <c r="AA214" i="1"/>
  <c r="Z214" i="1"/>
  <c r="Y214" i="1"/>
  <c r="AG213" i="1"/>
  <c r="AF213" i="1"/>
  <c r="AE213" i="1"/>
  <c r="AD213" i="1"/>
  <c r="AC213" i="1"/>
  <c r="AB213" i="1"/>
  <c r="AA213" i="1"/>
  <c r="Z213" i="1"/>
  <c r="Y213" i="1"/>
  <c r="AG212" i="1"/>
  <c r="AF212" i="1"/>
  <c r="AE212" i="1"/>
  <c r="AD212" i="1"/>
  <c r="AC212" i="1"/>
  <c r="AB212" i="1"/>
  <c r="AA212" i="1"/>
  <c r="Z212" i="1"/>
  <c r="Y212" i="1"/>
  <c r="AG211" i="1"/>
  <c r="AF211" i="1"/>
  <c r="AE211" i="1"/>
  <c r="AD211" i="1"/>
  <c r="AC211" i="1"/>
  <c r="AB211" i="1"/>
  <c r="AA211" i="1"/>
  <c r="Z211" i="1"/>
  <c r="Y211" i="1"/>
  <c r="AG210" i="1"/>
  <c r="AF210" i="1"/>
  <c r="AE210" i="1"/>
  <c r="AD210" i="1"/>
  <c r="AC210" i="1"/>
  <c r="AB210" i="1"/>
  <c r="AA210" i="1"/>
  <c r="Z210" i="1"/>
  <c r="Y210" i="1"/>
  <c r="AG209" i="1"/>
  <c r="AF209" i="1"/>
  <c r="AE209" i="1"/>
  <c r="AD209" i="1"/>
  <c r="AC209" i="1"/>
  <c r="AB209" i="1"/>
  <c r="AA209" i="1"/>
  <c r="Z209" i="1"/>
  <c r="Y209" i="1"/>
  <c r="AG208" i="1"/>
  <c r="AF208" i="1"/>
  <c r="AE208" i="1"/>
  <c r="AD208" i="1"/>
  <c r="AC208" i="1"/>
  <c r="AB208" i="1"/>
  <c r="AA208" i="1"/>
  <c r="Z208" i="1"/>
  <c r="Y208" i="1"/>
  <c r="AG207" i="1"/>
  <c r="AF207" i="1"/>
  <c r="AE207" i="1"/>
  <c r="AD207" i="1"/>
  <c r="AC207" i="1"/>
  <c r="AB207" i="1"/>
  <c r="AA207" i="1"/>
  <c r="Z207" i="1"/>
  <c r="Y207" i="1"/>
  <c r="AG206" i="1"/>
  <c r="AF206" i="1"/>
  <c r="AE206" i="1"/>
  <c r="AD206" i="1"/>
  <c r="AC206" i="1"/>
  <c r="AB206" i="1"/>
  <c r="AA206" i="1"/>
  <c r="Z206" i="1"/>
  <c r="Y206" i="1"/>
  <c r="AG205" i="1"/>
  <c r="AF205" i="1"/>
  <c r="AE205" i="1"/>
  <c r="AD205" i="1"/>
  <c r="AC205" i="1"/>
  <c r="AB205" i="1"/>
  <c r="AA205" i="1"/>
  <c r="Z205" i="1"/>
  <c r="Y205" i="1"/>
  <c r="AG204" i="1"/>
  <c r="AF204" i="1"/>
  <c r="AE204" i="1"/>
  <c r="AD204" i="1"/>
  <c r="AC204" i="1"/>
  <c r="AB204" i="1"/>
  <c r="AA204" i="1"/>
  <c r="Z204" i="1"/>
  <c r="Y204" i="1"/>
  <c r="AG203" i="1"/>
  <c r="AF203" i="1"/>
  <c r="AE203" i="1"/>
  <c r="AD203" i="1"/>
  <c r="AC203" i="1"/>
  <c r="AB203" i="1"/>
  <c r="AA203" i="1"/>
  <c r="Z203" i="1"/>
  <c r="Y203" i="1"/>
  <c r="AG202" i="1"/>
  <c r="AF202" i="1"/>
  <c r="AE202" i="1"/>
  <c r="AD202" i="1"/>
  <c r="AC202" i="1"/>
  <c r="AB202" i="1"/>
  <c r="AA202" i="1"/>
  <c r="Z202" i="1"/>
  <c r="Y202" i="1"/>
  <c r="AG201" i="1"/>
  <c r="AF201" i="1"/>
  <c r="AE201" i="1"/>
  <c r="AD201" i="1"/>
  <c r="AC201" i="1"/>
  <c r="AB201" i="1"/>
  <c r="AA201" i="1"/>
  <c r="Z201" i="1"/>
  <c r="Y201" i="1"/>
  <c r="AG200" i="1"/>
  <c r="AF200" i="1"/>
  <c r="AE200" i="1"/>
  <c r="AD200" i="1"/>
  <c r="AC200" i="1"/>
  <c r="AB200" i="1"/>
  <c r="AA200" i="1"/>
  <c r="Z200" i="1"/>
  <c r="Y200" i="1"/>
  <c r="AG199" i="1"/>
  <c r="AF199" i="1"/>
  <c r="AE199" i="1"/>
  <c r="AD199" i="1"/>
  <c r="AC199" i="1"/>
  <c r="AB199" i="1"/>
  <c r="AA199" i="1"/>
  <c r="Z199" i="1"/>
  <c r="Y199" i="1"/>
  <c r="AG198" i="1"/>
  <c r="AF198" i="1"/>
  <c r="AE198" i="1"/>
  <c r="AD198" i="1"/>
  <c r="AC198" i="1"/>
  <c r="AB198" i="1"/>
  <c r="AA198" i="1"/>
  <c r="Z198" i="1"/>
  <c r="Y198" i="1"/>
  <c r="AG197" i="1"/>
  <c r="AF197" i="1"/>
  <c r="AE197" i="1"/>
  <c r="AD197" i="1"/>
  <c r="AC197" i="1"/>
  <c r="AB197" i="1"/>
  <c r="AA197" i="1"/>
  <c r="Z197" i="1"/>
  <c r="Y197" i="1"/>
  <c r="AG196" i="1"/>
  <c r="AF196" i="1"/>
  <c r="AE196" i="1"/>
  <c r="AD196" i="1"/>
  <c r="AC196" i="1"/>
  <c r="AB196" i="1"/>
  <c r="AA196" i="1"/>
  <c r="Z196" i="1"/>
  <c r="Y196" i="1"/>
  <c r="AG195" i="1"/>
  <c r="AF195" i="1"/>
  <c r="AE195" i="1"/>
  <c r="AD195" i="1"/>
  <c r="AC195" i="1"/>
  <c r="AB195" i="1"/>
  <c r="AA195" i="1"/>
  <c r="Z195" i="1"/>
  <c r="Y195" i="1"/>
  <c r="AG194" i="1"/>
  <c r="AF194" i="1"/>
  <c r="AE194" i="1"/>
  <c r="AD194" i="1"/>
  <c r="AC194" i="1"/>
  <c r="AB194" i="1"/>
  <c r="AA194" i="1"/>
  <c r="Z194" i="1"/>
  <c r="Y194" i="1"/>
  <c r="AG193" i="1"/>
  <c r="AF193" i="1"/>
  <c r="AE193" i="1"/>
  <c r="AD193" i="1"/>
  <c r="AC193" i="1"/>
  <c r="AB193" i="1"/>
  <c r="AA193" i="1"/>
  <c r="Z193" i="1"/>
  <c r="Y193" i="1"/>
  <c r="AG192" i="1"/>
  <c r="AF192" i="1"/>
  <c r="AE192" i="1"/>
  <c r="AD192" i="1"/>
  <c r="AC192" i="1"/>
  <c r="AB192" i="1"/>
  <c r="AA192" i="1"/>
  <c r="Z192" i="1"/>
  <c r="Y192" i="1"/>
  <c r="AG191" i="1"/>
  <c r="AF191" i="1"/>
  <c r="AE191" i="1"/>
  <c r="AD191" i="1"/>
  <c r="AC191" i="1"/>
  <c r="AB191" i="1"/>
  <c r="AA191" i="1"/>
  <c r="Z191" i="1"/>
  <c r="Y191" i="1"/>
  <c r="AG190" i="1"/>
  <c r="AF190" i="1"/>
  <c r="AE190" i="1"/>
  <c r="AD190" i="1"/>
  <c r="AC190" i="1"/>
  <c r="AB190" i="1"/>
  <c r="AA190" i="1"/>
  <c r="Z190" i="1"/>
  <c r="Y190" i="1"/>
  <c r="AG189" i="1"/>
  <c r="AF189" i="1"/>
  <c r="AE189" i="1"/>
  <c r="AD189" i="1"/>
  <c r="AC189" i="1"/>
  <c r="AB189" i="1"/>
  <c r="AA189" i="1"/>
  <c r="Z189" i="1"/>
  <c r="Y189" i="1"/>
  <c r="AG188" i="1"/>
  <c r="AF188" i="1"/>
  <c r="AE188" i="1"/>
  <c r="AD188" i="1"/>
  <c r="AC188" i="1"/>
  <c r="AB188" i="1"/>
  <c r="AA188" i="1"/>
  <c r="Z188" i="1"/>
  <c r="Y188" i="1"/>
  <c r="AG187" i="1"/>
  <c r="AF187" i="1"/>
  <c r="AE187" i="1"/>
  <c r="AD187" i="1"/>
  <c r="AC187" i="1"/>
  <c r="AB187" i="1"/>
  <c r="AA187" i="1"/>
  <c r="Z187" i="1"/>
  <c r="Y187" i="1"/>
  <c r="AG186" i="1"/>
  <c r="AF186" i="1"/>
  <c r="AE186" i="1"/>
  <c r="AD186" i="1"/>
  <c r="AC186" i="1"/>
  <c r="AB186" i="1"/>
  <c r="AA186" i="1"/>
  <c r="Z186" i="1"/>
  <c r="Y186" i="1"/>
  <c r="AG185" i="1"/>
  <c r="AF185" i="1"/>
  <c r="AE185" i="1"/>
  <c r="AD185" i="1"/>
  <c r="AC185" i="1"/>
  <c r="AB185" i="1"/>
  <c r="AA185" i="1"/>
  <c r="Z185" i="1"/>
  <c r="Y185" i="1"/>
  <c r="AG184" i="1"/>
  <c r="AF184" i="1"/>
  <c r="AE184" i="1"/>
  <c r="AD184" i="1"/>
  <c r="AC184" i="1"/>
  <c r="AB184" i="1"/>
  <c r="AA184" i="1"/>
  <c r="Z184" i="1"/>
  <c r="Y184" i="1"/>
  <c r="AG183" i="1"/>
  <c r="AF183" i="1"/>
  <c r="AE183" i="1"/>
  <c r="AD183" i="1"/>
  <c r="AC183" i="1"/>
  <c r="AB183" i="1"/>
  <c r="AA183" i="1"/>
  <c r="Z183" i="1"/>
  <c r="Y183" i="1"/>
  <c r="AG182" i="1"/>
  <c r="AF182" i="1"/>
  <c r="AE182" i="1"/>
  <c r="AD182" i="1"/>
  <c r="AC182" i="1"/>
  <c r="AB182" i="1"/>
  <c r="AA182" i="1"/>
  <c r="Z182" i="1"/>
  <c r="Y182" i="1"/>
  <c r="AG181" i="1"/>
  <c r="AF181" i="1"/>
  <c r="AE181" i="1"/>
  <c r="AD181" i="1"/>
  <c r="AC181" i="1"/>
  <c r="AB181" i="1"/>
  <c r="AA181" i="1"/>
  <c r="Z181" i="1"/>
  <c r="Y181" i="1"/>
  <c r="AG180" i="1"/>
  <c r="AF180" i="1"/>
  <c r="AE180" i="1"/>
  <c r="AD180" i="1"/>
  <c r="AC180" i="1"/>
  <c r="AB180" i="1"/>
  <c r="AA180" i="1"/>
  <c r="Z180" i="1"/>
  <c r="Y180" i="1"/>
  <c r="AG179" i="1"/>
  <c r="AF179" i="1"/>
  <c r="AE179" i="1"/>
  <c r="AD179" i="1"/>
  <c r="AC179" i="1"/>
  <c r="AB179" i="1"/>
  <c r="AA179" i="1"/>
  <c r="AR179" i="1" s="1"/>
  <c r="AT179" i="1" s="1"/>
  <c r="Z179" i="1"/>
  <c r="Y179" i="1"/>
  <c r="AG178" i="1"/>
  <c r="AF178" i="1"/>
  <c r="AE178" i="1"/>
  <c r="AD178" i="1"/>
  <c r="AC178" i="1"/>
  <c r="AB178" i="1"/>
  <c r="AA178" i="1"/>
  <c r="AR178" i="1" s="1"/>
  <c r="AT178" i="1" s="1"/>
  <c r="Z178" i="1"/>
  <c r="Y178" i="1"/>
  <c r="AG177" i="1"/>
  <c r="AF177" i="1"/>
  <c r="AE177" i="1"/>
  <c r="AD177" i="1"/>
  <c r="AC177" i="1"/>
  <c r="AB177" i="1"/>
  <c r="AA177" i="1"/>
  <c r="AR177" i="1" s="1"/>
  <c r="AT177" i="1" s="1"/>
  <c r="Z177" i="1"/>
  <c r="Y177" i="1"/>
  <c r="AG176" i="1"/>
  <c r="AF176" i="1"/>
  <c r="AE176" i="1"/>
  <c r="AD176" i="1"/>
  <c r="AC176" i="1"/>
  <c r="AB176" i="1"/>
  <c r="AA176" i="1"/>
  <c r="AR176" i="1" s="1"/>
  <c r="AT176" i="1" s="1"/>
  <c r="Z176" i="1"/>
  <c r="Y176" i="1"/>
  <c r="AG175" i="1"/>
  <c r="AF175" i="1"/>
  <c r="AE175" i="1"/>
  <c r="AD175" i="1"/>
  <c r="AC175" i="1"/>
  <c r="AB175" i="1"/>
  <c r="AA175" i="1"/>
  <c r="AR175" i="1" s="1"/>
  <c r="AT175" i="1" s="1"/>
  <c r="Z175" i="1"/>
  <c r="Y175" i="1"/>
  <c r="AG174" i="1"/>
  <c r="AF174" i="1"/>
  <c r="AE174" i="1"/>
  <c r="AD174" i="1"/>
  <c r="AC174" i="1"/>
  <c r="AB174" i="1"/>
  <c r="AA174" i="1"/>
  <c r="AR174" i="1" s="1"/>
  <c r="AT174" i="1" s="1"/>
  <c r="Z174" i="1"/>
  <c r="Y174" i="1"/>
  <c r="AG173" i="1"/>
  <c r="AF173" i="1"/>
  <c r="AE173" i="1"/>
  <c r="AD173" i="1"/>
  <c r="AC173" i="1"/>
  <c r="AB173" i="1"/>
  <c r="AA173" i="1"/>
  <c r="AR173" i="1" s="1"/>
  <c r="AT173" i="1" s="1"/>
  <c r="Z173" i="1"/>
  <c r="Y173" i="1"/>
  <c r="AG172" i="1"/>
  <c r="AF172" i="1"/>
  <c r="AE172" i="1"/>
  <c r="AD172" i="1"/>
  <c r="AC172" i="1"/>
  <c r="AB172" i="1"/>
  <c r="AA172" i="1"/>
  <c r="AR172" i="1" s="1"/>
  <c r="AT172" i="1" s="1"/>
  <c r="Z172" i="1"/>
  <c r="Y172" i="1"/>
  <c r="AG171" i="1"/>
  <c r="AF171" i="1"/>
  <c r="AE171" i="1"/>
  <c r="AD171" i="1"/>
  <c r="AC171" i="1"/>
  <c r="AB171" i="1"/>
  <c r="AA171" i="1"/>
  <c r="AR171" i="1" s="1"/>
  <c r="AT171" i="1" s="1"/>
  <c r="Z171" i="1"/>
  <c r="Y171" i="1"/>
  <c r="AG170" i="1"/>
  <c r="AF170" i="1"/>
  <c r="AE170" i="1"/>
  <c r="AD170" i="1"/>
  <c r="AC170" i="1"/>
  <c r="AB170" i="1"/>
  <c r="AA170" i="1"/>
  <c r="AR170" i="1" s="1"/>
  <c r="AT170" i="1" s="1"/>
  <c r="Z170" i="1"/>
  <c r="Y170" i="1"/>
  <c r="AG169" i="1"/>
  <c r="AF169" i="1"/>
  <c r="AE169" i="1"/>
  <c r="AD169" i="1"/>
  <c r="AC169" i="1"/>
  <c r="AB169" i="1"/>
  <c r="AA169" i="1"/>
  <c r="AR169" i="1" s="1"/>
  <c r="AT169" i="1" s="1"/>
  <c r="Z169" i="1"/>
  <c r="Y169" i="1"/>
  <c r="AG168" i="1"/>
  <c r="AF168" i="1"/>
  <c r="AE168" i="1"/>
  <c r="AD168" i="1"/>
  <c r="AC168" i="1"/>
  <c r="AB168" i="1"/>
  <c r="AA168" i="1"/>
  <c r="AR168" i="1" s="1"/>
  <c r="AT168" i="1" s="1"/>
  <c r="Z168" i="1"/>
  <c r="Y168" i="1"/>
  <c r="AG167" i="1"/>
  <c r="AF167" i="1"/>
  <c r="AE167" i="1"/>
  <c r="AD167" i="1"/>
  <c r="AC167" i="1"/>
  <c r="AB167" i="1"/>
  <c r="AA167" i="1"/>
  <c r="AR167" i="1" s="1"/>
  <c r="AT167" i="1" s="1"/>
  <c r="Z167" i="1"/>
  <c r="Y167" i="1"/>
  <c r="AG166" i="1"/>
  <c r="AF166" i="1"/>
  <c r="AE166" i="1"/>
  <c r="AD166" i="1"/>
  <c r="AC166" i="1"/>
  <c r="AB166" i="1"/>
  <c r="AA166" i="1"/>
  <c r="AR166" i="1" s="1"/>
  <c r="AT166" i="1" s="1"/>
  <c r="Z166" i="1"/>
  <c r="Y166" i="1"/>
  <c r="AG165" i="1"/>
  <c r="AF165" i="1"/>
  <c r="AE165" i="1"/>
  <c r="AD165" i="1"/>
  <c r="AC165" i="1"/>
  <c r="AB165" i="1"/>
  <c r="AA165" i="1"/>
  <c r="AR165" i="1" s="1"/>
  <c r="AT165" i="1" s="1"/>
  <c r="Z165" i="1"/>
  <c r="Y165" i="1"/>
  <c r="AG164" i="1"/>
  <c r="AF164" i="1"/>
  <c r="AE164" i="1"/>
  <c r="AD164" i="1"/>
  <c r="AC164" i="1"/>
  <c r="AB164" i="1"/>
  <c r="AA164" i="1"/>
  <c r="AR164" i="1" s="1"/>
  <c r="AT164" i="1" s="1"/>
  <c r="Z164" i="1"/>
  <c r="Y164" i="1"/>
  <c r="AG163" i="1"/>
  <c r="AF163" i="1"/>
  <c r="AE163" i="1"/>
  <c r="AD163" i="1"/>
  <c r="AC163" i="1"/>
  <c r="AB163" i="1"/>
  <c r="AA163" i="1"/>
  <c r="Z163" i="1"/>
  <c r="Y163" i="1"/>
  <c r="AG162" i="1"/>
  <c r="AF162" i="1"/>
  <c r="AE162" i="1"/>
  <c r="AD162" i="1"/>
  <c r="AC162" i="1"/>
  <c r="AB162" i="1"/>
  <c r="AA162" i="1"/>
  <c r="Z162" i="1"/>
  <c r="Y162" i="1"/>
  <c r="AG161" i="1"/>
  <c r="AF161" i="1"/>
  <c r="AE161" i="1"/>
  <c r="AD161" i="1"/>
  <c r="AC161" i="1"/>
  <c r="AB161" i="1"/>
  <c r="AA161" i="1"/>
  <c r="Z161" i="1"/>
  <c r="Y161" i="1"/>
  <c r="AG160" i="1"/>
  <c r="AF160" i="1"/>
  <c r="AE160" i="1"/>
  <c r="AD160" i="1"/>
  <c r="AC160" i="1"/>
  <c r="AB160" i="1"/>
  <c r="AA160" i="1"/>
  <c r="Z160" i="1"/>
  <c r="Y160" i="1"/>
  <c r="AG159" i="1"/>
  <c r="AF159" i="1"/>
  <c r="AE159" i="1"/>
  <c r="AD159" i="1"/>
  <c r="AC159" i="1"/>
  <c r="AB159" i="1"/>
  <c r="AA159" i="1"/>
  <c r="Z159" i="1"/>
  <c r="Y159" i="1"/>
  <c r="AG158" i="1"/>
  <c r="AF158" i="1"/>
  <c r="AE158" i="1"/>
  <c r="AD158" i="1"/>
  <c r="AC158" i="1"/>
  <c r="AB158" i="1"/>
  <c r="AA158" i="1"/>
  <c r="Z158" i="1"/>
  <c r="Y158" i="1"/>
  <c r="AG157" i="1"/>
  <c r="AF157" i="1"/>
  <c r="AE157" i="1"/>
  <c r="AD157" i="1"/>
  <c r="AC157" i="1"/>
  <c r="AB157" i="1"/>
  <c r="AA157" i="1"/>
  <c r="Z157" i="1"/>
  <c r="Y157" i="1"/>
  <c r="AG156" i="1"/>
  <c r="AF156" i="1"/>
  <c r="AE156" i="1"/>
  <c r="AD156" i="1"/>
  <c r="AC156" i="1"/>
  <c r="AB156" i="1"/>
  <c r="AA156" i="1"/>
  <c r="Z156" i="1"/>
  <c r="Y156" i="1"/>
  <c r="AG155" i="1"/>
  <c r="AF155" i="1"/>
  <c r="AE155" i="1"/>
  <c r="AD155" i="1"/>
  <c r="AC155" i="1"/>
  <c r="AB155" i="1"/>
  <c r="AA155" i="1"/>
  <c r="Z155" i="1"/>
  <c r="Y155" i="1"/>
  <c r="AG154" i="1"/>
  <c r="AF154" i="1"/>
  <c r="AE154" i="1"/>
  <c r="AD154" i="1"/>
  <c r="AC154" i="1"/>
  <c r="AB154" i="1"/>
  <c r="AA154" i="1"/>
  <c r="Z154" i="1"/>
  <c r="Y154" i="1"/>
  <c r="AG153" i="1"/>
  <c r="AF153" i="1"/>
  <c r="AE153" i="1"/>
  <c r="AD153" i="1"/>
  <c r="AC153" i="1"/>
  <c r="AB153" i="1"/>
  <c r="AA153" i="1"/>
  <c r="Z153" i="1"/>
  <c r="Y153" i="1"/>
  <c r="AG152" i="1"/>
  <c r="AF152" i="1"/>
  <c r="AE152" i="1"/>
  <c r="AD152" i="1"/>
  <c r="AC152" i="1"/>
  <c r="AB152" i="1"/>
  <c r="AA152" i="1"/>
  <c r="Z152" i="1"/>
  <c r="Y152" i="1"/>
  <c r="AG151" i="1"/>
  <c r="AF151" i="1"/>
  <c r="AE151" i="1"/>
  <c r="AD151" i="1"/>
  <c r="AC151" i="1"/>
  <c r="AB151" i="1"/>
  <c r="AA151" i="1"/>
  <c r="Z151" i="1"/>
  <c r="Y151" i="1"/>
  <c r="AG150" i="1"/>
  <c r="AF150" i="1"/>
  <c r="AE150" i="1"/>
  <c r="AD150" i="1"/>
  <c r="AC150" i="1"/>
  <c r="AB150" i="1"/>
  <c r="AA150" i="1"/>
  <c r="Z150" i="1"/>
  <c r="Y150" i="1"/>
  <c r="AG149" i="1"/>
  <c r="AF149" i="1"/>
  <c r="AE149" i="1"/>
  <c r="AD149" i="1"/>
  <c r="AC149" i="1"/>
  <c r="AB149" i="1"/>
  <c r="AA149" i="1"/>
  <c r="Z149" i="1"/>
  <c r="Y149" i="1"/>
  <c r="AG148" i="1"/>
  <c r="AF148" i="1"/>
  <c r="AE148" i="1"/>
  <c r="AD148" i="1"/>
  <c r="AC148" i="1"/>
  <c r="AB148" i="1"/>
  <c r="AA148" i="1"/>
  <c r="Z148" i="1"/>
  <c r="Y148" i="1"/>
  <c r="AG147" i="1"/>
  <c r="AF147" i="1"/>
  <c r="AE147" i="1"/>
  <c r="AD147" i="1"/>
  <c r="AC147" i="1"/>
  <c r="AB147" i="1"/>
  <c r="AA147" i="1"/>
  <c r="Z147" i="1"/>
  <c r="Y147" i="1"/>
  <c r="AG146" i="1"/>
  <c r="AF146" i="1"/>
  <c r="AE146" i="1"/>
  <c r="AD146" i="1"/>
  <c r="AC146" i="1"/>
  <c r="AB146" i="1"/>
  <c r="AA146" i="1"/>
  <c r="Z146" i="1"/>
  <c r="Y146" i="1"/>
  <c r="AG145" i="1"/>
  <c r="AF145" i="1"/>
  <c r="AE145" i="1"/>
  <c r="AD145" i="1"/>
  <c r="AC145" i="1"/>
  <c r="AB145" i="1"/>
  <c r="AA145" i="1"/>
  <c r="Z145" i="1"/>
  <c r="Y145" i="1"/>
  <c r="AG144" i="1"/>
  <c r="AF144" i="1"/>
  <c r="AE144" i="1"/>
  <c r="AD144" i="1"/>
  <c r="AC144" i="1"/>
  <c r="AB144" i="1"/>
  <c r="AA144" i="1"/>
  <c r="Z144" i="1"/>
  <c r="Y144" i="1"/>
  <c r="AG143" i="1"/>
  <c r="AF143" i="1"/>
  <c r="AE143" i="1"/>
  <c r="AD143" i="1"/>
  <c r="AC143" i="1"/>
  <c r="AB143" i="1"/>
  <c r="AA143" i="1"/>
  <c r="Z143" i="1"/>
  <c r="Y143" i="1"/>
  <c r="AG142" i="1"/>
  <c r="AF142" i="1"/>
  <c r="AE142" i="1"/>
  <c r="AD142" i="1"/>
  <c r="AC142" i="1"/>
  <c r="AB142" i="1"/>
  <c r="AA142" i="1"/>
  <c r="Z142" i="1"/>
  <c r="Y142" i="1"/>
  <c r="AG141" i="1"/>
  <c r="AF141" i="1"/>
  <c r="AE141" i="1"/>
  <c r="AD141" i="1"/>
  <c r="AC141" i="1"/>
  <c r="AB141" i="1"/>
  <c r="AA141" i="1"/>
  <c r="Z141" i="1"/>
  <c r="Y141" i="1"/>
  <c r="AG140" i="1"/>
  <c r="AF140" i="1"/>
  <c r="AE140" i="1"/>
  <c r="AD140" i="1"/>
  <c r="AC140" i="1"/>
  <c r="AB140" i="1"/>
  <c r="AA140" i="1"/>
  <c r="Z140" i="1"/>
  <c r="Y140" i="1"/>
  <c r="AG139" i="1"/>
  <c r="AF139" i="1"/>
  <c r="AE139" i="1"/>
  <c r="AD139" i="1"/>
  <c r="AC139" i="1"/>
  <c r="AB139" i="1"/>
  <c r="AA139" i="1"/>
  <c r="Z139" i="1"/>
  <c r="Y139" i="1"/>
  <c r="AG138" i="1"/>
  <c r="AF138" i="1"/>
  <c r="AE138" i="1"/>
  <c r="AD138" i="1"/>
  <c r="AC138" i="1"/>
  <c r="AB138" i="1"/>
  <c r="AA138" i="1"/>
  <c r="Z138" i="1"/>
  <c r="Y138" i="1"/>
  <c r="AG137" i="1"/>
  <c r="AF137" i="1"/>
  <c r="AE137" i="1"/>
  <c r="AD137" i="1"/>
  <c r="AC137" i="1"/>
  <c r="AB137" i="1"/>
  <c r="AA137" i="1"/>
  <c r="Z137" i="1"/>
  <c r="Y137" i="1"/>
  <c r="AG136" i="1"/>
  <c r="AF136" i="1"/>
  <c r="AE136" i="1"/>
  <c r="AD136" i="1"/>
  <c r="AC136" i="1"/>
  <c r="AB136" i="1"/>
  <c r="AA136" i="1"/>
  <c r="Z136" i="1"/>
  <c r="Y136" i="1"/>
  <c r="AG135" i="1"/>
  <c r="AF135" i="1"/>
  <c r="AE135" i="1"/>
  <c r="AD135" i="1"/>
  <c r="AC135" i="1"/>
  <c r="AB135" i="1"/>
  <c r="AA135" i="1"/>
  <c r="Z135" i="1"/>
  <c r="Y135" i="1"/>
  <c r="AG134" i="1"/>
  <c r="AF134" i="1"/>
  <c r="AE134" i="1"/>
  <c r="AD134" i="1"/>
  <c r="AC134" i="1"/>
  <c r="AB134" i="1"/>
  <c r="AA134" i="1"/>
  <c r="Z134" i="1"/>
  <c r="Y134" i="1"/>
  <c r="AG133" i="1"/>
  <c r="AF133" i="1"/>
  <c r="AE133" i="1"/>
  <c r="AD133" i="1"/>
  <c r="AC133" i="1"/>
  <c r="AB133" i="1"/>
  <c r="AA133" i="1"/>
  <c r="Z133" i="1"/>
  <c r="Y133" i="1"/>
  <c r="AG132" i="1"/>
  <c r="AF132" i="1"/>
  <c r="AE132" i="1"/>
  <c r="AD132" i="1"/>
  <c r="AC132" i="1"/>
  <c r="AB132" i="1"/>
  <c r="AA132" i="1"/>
  <c r="Z132" i="1"/>
  <c r="Y132" i="1"/>
  <c r="AG131" i="1"/>
  <c r="AF131" i="1"/>
  <c r="AE131" i="1"/>
  <c r="AD131" i="1"/>
  <c r="AC131" i="1"/>
  <c r="AB131" i="1"/>
  <c r="AA131" i="1"/>
  <c r="Z131" i="1"/>
  <c r="Y131" i="1"/>
  <c r="AG130" i="1"/>
  <c r="AF130" i="1"/>
  <c r="AE130" i="1"/>
  <c r="AD130" i="1"/>
  <c r="AC130" i="1"/>
  <c r="AB130" i="1"/>
  <c r="AA130" i="1"/>
  <c r="Z130" i="1"/>
  <c r="Y130" i="1"/>
  <c r="AG129" i="1"/>
  <c r="AF129" i="1"/>
  <c r="AE129" i="1"/>
  <c r="AD129" i="1"/>
  <c r="AC129" i="1"/>
  <c r="AB129" i="1"/>
  <c r="AA129" i="1"/>
  <c r="Z129" i="1"/>
  <c r="Y129" i="1"/>
  <c r="AG128" i="1"/>
  <c r="AF128" i="1"/>
  <c r="AE128" i="1"/>
  <c r="AD128" i="1"/>
  <c r="AC128" i="1"/>
  <c r="AB128" i="1"/>
  <c r="AA128" i="1"/>
  <c r="Z128" i="1"/>
  <c r="Y128" i="1"/>
  <c r="AG127" i="1"/>
  <c r="AF127" i="1"/>
  <c r="AE127" i="1"/>
  <c r="AD127" i="1"/>
  <c r="AC127" i="1"/>
  <c r="AB127" i="1"/>
  <c r="AA127" i="1"/>
  <c r="Z127" i="1"/>
  <c r="Y127" i="1"/>
  <c r="AG126" i="1"/>
  <c r="AF126" i="1"/>
  <c r="AE126" i="1"/>
  <c r="AD126" i="1"/>
  <c r="AC126" i="1"/>
  <c r="AB126" i="1"/>
  <c r="AA126" i="1"/>
  <c r="Z126" i="1"/>
  <c r="Y126" i="1"/>
  <c r="AG125" i="1"/>
  <c r="AF125" i="1"/>
  <c r="AE125" i="1"/>
  <c r="AD125" i="1"/>
  <c r="AC125" i="1"/>
  <c r="AB125" i="1"/>
  <c r="AA125" i="1"/>
  <c r="Z125" i="1"/>
  <c r="Y125" i="1"/>
  <c r="AG124" i="1"/>
  <c r="AF124" i="1"/>
  <c r="AE124" i="1"/>
  <c r="AD124" i="1"/>
  <c r="AC124" i="1"/>
  <c r="AB124" i="1"/>
  <c r="AA124" i="1"/>
  <c r="Z124" i="1"/>
  <c r="Y124" i="1"/>
  <c r="AG123" i="1"/>
  <c r="AF123" i="1"/>
  <c r="AE123" i="1"/>
  <c r="AD123" i="1"/>
  <c r="AC123" i="1"/>
  <c r="AB123" i="1"/>
  <c r="AA123" i="1"/>
  <c r="Z123" i="1"/>
  <c r="Y123" i="1"/>
  <c r="AG122" i="1"/>
  <c r="AF122" i="1"/>
  <c r="AE122" i="1"/>
  <c r="AD122" i="1"/>
  <c r="AC122" i="1"/>
  <c r="AB122" i="1"/>
  <c r="AA122" i="1"/>
  <c r="Z122" i="1"/>
  <c r="Y122" i="1"/>
  <c r="AG121" i="1"/>
  <c r="AF121" i="1"/>
  <c r="AE121" i="1"/>
  <c r="AD121" i="1"/>
  <c r="AC121" i="1"/>
  <c r="AB121" i="1"/>
  <c r="AA121" i="1"/>
  <c r="Z121" i="1"/>
  <c r="Y121" i="1"/>
  <c r="AG120" i="1"/>
  <c r="AF120" i="1"/>
  <c r="AE120" i="1"/>
  <c r="AD120" i="1"/>
  <c r="AC120" i="1"/>
  <c r="AB120" i="1"/>
  <c r="AA120" i="1"/>
  <c r="Z120" i="1"/>
  <c r="Y120" i="1"/>
  <c r="AG119" i="1"/>
  <c r="AF119" i="1"/>
  <c r="AE119" i="1"/>
  <c r="AD119" i="1"/>
  <c r="AC119" i="1"/>
  <c r="AB119" i="1"/>
  <c r="AA119" i="1"/>
  <c r="Z119" i="1"/>
  <c r="Y119" i="1"/>
  <c r="AG118" i="1"/>
  <c r="AF118" i="1"/>
  <c r="AE118" i="1"/>
  <c r="AD118" i="1"/>
  <c r="AC118" i="1"/>
  <c r="AB118" i="1"/>
  <c r="AA118" i="1"/>
  <c r="Z118" i="1"/>
  <c r="Y118" i="1"/>
  <c r="AG117" i="1"/>
  <c r="AF117" i="1"/>
  <c r="AE117" i="1"/>
  <c r="AD117" i="1"/>
  <c r="AC117" i="1"/>
  <c r="AB117" i="1"/>
  <c r="AA117" i="1"/>
  <c r="Z117" i="1"/>
  <c r="Y117" i="1"/>
  <c r="AG116" i="1"/>
  <c r="AF116" i="1"/>
  <c r="AE116" i="1"/>
  <c r="AD116" i="1"/>
  <c r="AC116" i="1"/>
  <c r="AB116" i="1"/>
  <c r="AA116" i="1"/>
  <c r="Z116" i="1"/>
  <c r="Y116" i="1"/>
  <c r="AG115" i="1"/>
  <c r="AF115" i="1"/>
  <c r="AE115" i="1"/>
  <c r="AD115" i="1"/>
  <c r="AC115" i="1"/>
  <c r="AB115" i="1"/>
  <c r="AA115" i="1"/>
  <c r="AR115" i="1" s="1"/>
  <c r="AT115" i="1" s="1"/>
  <c r="Z115" i="1"/>
  <c r="Y115" i="1"/>
  <c r="AG114" i="1"/>
  <c r="AF114" i="1"/>
  <c r="AE114" i="1"/>
  <c r="AD114" i="1"/>
  <c r="AC114" i="1"/>
  <c r="AB114" i="1"/>
  <c r="AA114" i="1"/>
  <c r="AR114" i="1" s="1"/>
  <c r="AT114" i="1" s="1"/>
  <c r="Z114" i="1"/>
  <c r="Y114" i="1"/>
  <c r="AG113" i="1"/>
  <c r="AF113" i="1"/>
  <c r="AE113" i="1"/>
  <c r="AD113" i="1"/>
  <c r="AC113" i="1"/>
  <c r="AB113" i="1"/>
  <c r="AA113" i="1"/>
  <c r="AR113" i="1" s="1"/>
  <c r="AT113" i="1" s="1"/>
  <c r="Z113" i="1"/>
  <c r="Y113" i="1"/>
  <c r="AG112" i="1"/>
  <c r="AF112" i="1"/>
  <c r="AE112" i="1"/>
  <c r="AD112" i="1"/>
  <c r="AC112" i="1"/>
  <c r="AB112" i="1"/>
  <c r="AA112" i="1"/>
  <c r="AR112" i="1" s="1"/>
  <c r="AT112" i="1" s="1"/>
  <c r="Z112" i="1"/>
  <c r="Y112" i="1"/>
  <c r="AG111" i="1"/>
  <c r="AF111" i="1"/>
  <c r="AE111" i="1"/>
  <c r="AD111" i="1"/>
  <c r="AC111" i="1"/>
  <c r="AB111" i="1"/>
  <c r="AA111" i="1"/>
  <c r="AR111" i="1" s="1"/>
  <c r="AT111" i="1" s="1"/>
  <c r="Z111" i="1"/>
  <c r="Y111" i="1"/>
  <c r="AG110" i="1"/>
  <c r="AF110" i="1"/>
  <c r="AE110" i="1"/>
  <c r="AD110" i="1"/>
  <c r="AC110" i="1"/>
  <c r="AB110" i="1"/>
  <c r="AA110" i="1"/>
  <c r="AR110" i="1" s="1"/>
  <c r="AT110" i="1" s="1"/>
  <c r="Z110" i="1"/>
  <c r="Y110" i="1"/>
  <c r="AG109" i="1"/>
  <c r="AF109" i="1"/>
  <c r="AE109" i="1"/>
  <c r="AD109" i="1"/>
  <c r="AC109" i="1"/>
  <c r="AB109" i="1"/>
  <c r="AA109" i="1"/>
  <c r="AR109" i="1" s="1"/>
  <c r="AT109" i="1" s="1"/>
  <c r="Z109" i="1"/>
  <c r="Y109" i="1"/>
  <c r="AG108" i="1"/>
  <c r="AF108" i="1"/>
  <c r="AE108" i="1"/>
  <c r="AD108" i="1"/>
  <c r="AC108" i="1"/>
  <c r="AB108" i="1"/>
  <c r="AA108" i="1"/>
  <c r="AR108" i="1" s="1"/>
  <c r="AT108" i="1" s="1"/>
  <c r="Z108" i="1"/>
  <c r="Y108" i="1"/>
  <c r="AG107" i="1"/>
  <c r="AF107" i="1"/>
  <c r="AE107" i="1"/>
  <c r="AD107" i="1"/>
  <c r="AC107" i="1"/>
  <c r="AB107" i="1"/>
  <c r="AA107" i="1"/>
  <c r="AR107" i="1" s="1"/>
  <c r="AT107" i="1" s="1"/>
  <c r="Z107" i="1"/>
  <c r="Y107" i="1"/>
  <c r="AG106" i="1"/>
  <c r="AF106" i="1"/>
  <c r="AE106" i="1"/>
  <c r="AD106" i="1"/>
  <c r="AC106" i="1"/>
  <c r="AB106" i="1"/>
  <c r="AA106" i="1"/>
  <c r="AR106" i="1" s="1"/>
  <c r="AT106" i="1" s="1"/>
  <c r="Z106" i="1"/>
  <c r="Y106" i="1"/>
  <c r="AG105" i="1"/>
  <c r="AF105" i="1"/>
  <c r="AE105" i="1"/>
  <c r="AD105" i="1"/>
  <c r="AC105" i="1"/>
  <c r="AB105" i="1"/>
  <c r="AA105" i="1"/>
  <c r="AR105" i="1" s="1"/>
  <c r="AT105" i="1" s="1"/>
  <c r="Z105" i="1"/>
  <c r="Y105" i="1"/>
  <c r="AG104" i="1"/>
  <c r="AF104" i="1"/>
  <c r="AE104" i="1"/>
  <c r="AD104" i="1"/>
  <c r="AC104" i="1"/>
  <c r="AB104" i="1"/>
  <c r="AA104" i="1"/>
  <c r="AR104" i="1" s="1"/>
  <c r="AT104" i="1" s="1"/>
  <c r="Z104" i="1"/>
  <c r="Y104" i="1"/>
  <c r="AG103" i="1"/>
  <c r="AF103" i="1"/>
  <c r="AE103" i="1"/>
  <c r="AD103" i="1"/>
  <c r="AC103" i="1"/>
  <c r="AB103" i="1"/>
  <c r="AA103" i="1"/>
  <c r="AR103" i="1" s="1"/>
  <c r="AT103" i="1" s="1"/>
  <c r="Z103" i="1"/>
  <c r="Y103" i="1"/>
  <c r="AG102" i="1"/>
  <c r="AF102" i="1"/>
  <c r="AE102" i="1"/>
  <c r="AD102" i="1"/>
  <c r="AC102" i="1"/>
  <c r="AB102" i="1"/>
  <c r="AA102" i="1"/>
  <c r="AR102" i="1" s="1"/>
  <c r="AT102" i="1" s="1"/>
  <c r="Z102" i="1"/>
  <c r="Y102" i="1"/>
  <c r="AG101" i="1"/>
  <c r="AF101" i="1"/>
  <c r="AE101" i="1"/>
  <c r="AD101" i="1"/>
  <c r="AC101" i="1"/>
  <c r="AB101" i="1"/>
  <c r="AA101" i="1"/>
  <c r="AR101" i="1" s="1"/>
  <c r="AT101" i="1" s="1"/>
  <c r="Z101" i="1"/>
  <c r="Y101" i="1"/>
  <c r="AG100" i="1"/>
  <c r="AF100" i="1"/>
  <c r="AE100" i="1"/>
  <c r="AD100" i="1"/>
  <c r="AC100" i="1"/>
  <c r="AB100" i="1"/>
  <c r="AA100" i="1"/>
  <c r="AR100" i="1" s="1"/>
  <c r="AT100" i="1" s="1"/>
  <c r="Z100" i="1"/>
  <c r="Y100" i="1"/>
  <c r="AG99" i="1"/>
  <c r="AF99" i="1"/>
  <c r="AE99" i="1"/>
  <c r="AD99" i="1"/>
  <c r="AC99" i="1"/>
  <c r="AB99" i="1"/>
  <c r="AA99" i="1"/>
  <c r="Z99" i="1"/>
  <c r="Y99" i="1"/>
  <c r="AG98" i="1"/>
  <c r="AF98" i="1"/>
  <c r="AE98" i="1"/>
  <c r="AD98" i="1"/>
  <c r="AC98" i="1"/>
  <c r="AB98" i="1"/>
  <c r="AA98" i="1"/>
  <c r="Z98" i="1"/>
  <c r="Y98" i="1"/>
  <c r="AG97" i="1"/>
  <c r="AF97" i="1"/>
  <c r="AE97" i="1"/>
  <c r="AD97" i="1"/>
  <c r="AC97" i="1"/>
  <c r="AB97" i="1"/>
  <c r="AA97" i="1"/>
  <c r="Z97" i="1"/>
  <c r="Y97" i="1"/>
  <c r="AG96" i="1"/>
  <c r="AF96" i="1"/>
  <c r="AE96" i="1"/>
  <c r="AD96" i="1"/>
  <c r="AC96" i="1"/>
  <c r="AB96" i="1"/>
  <c r="AA96" i="1"/>
  <c r="Z96" i="1"/>
  <c r="Y96" i="1"/>
  <c r="AG95" i="1"/>
  <c r="AF95" i="1"/>
  <c r="AE95" i="1"/>
  <c r="AD95" i="1"/>
  <c r="AC95" i="1"/>
  <c r="AB95" i="1"/>
  <c r="AA95" i="1"/>
  <c r="Z95" i="1"/>
  <c r="Y95" i="1"/>
  <c r="AG94" i="1"/>
  <c r="AF94" i="1"/>
  <c r="AE94" i="1"/>
  <c r="AD94" i="1"/>
  <c r="AC94" i="1"/>
  <c r="AB94" i="1"/>
  <c r="AA94" i="1"/>
  <c r="Z94" i="1"/>
  <c r="Y94" i="1"/>
  <c r="AG93" i="1"/>
  <c r="AF93" i="1"/>
  <c r="AE93" i="1"/>
  <c r="AD93" i="1"/>
  <c r="AC93" i="1"/>
  <c r="AB93" i="1"/>
  <c r="AA93" i="1"/>
  <c r="Z93" i="1"/>
  <c r="Y93" i="1"/>
  <c r="AG92" i="1"/>
  <c r="AF92" i="1"/>
  <c r="AE92" i="1"/>
  <c r="AD92" i="1"/>
  <c r="AC92" i="1"/>
  <c r="AB92" i="1"/>
  <c r="AA92" i="1"/>
  <c r="Z92" i="1"/>
  <c r="Y92" i="1"/>
  <c r="AG91" i="1"/>
  <c r="AF91" i="1"/>
  <c r="AE91" i="1"/>
  <c r="AD91" i="1"/>
  <c r="AC91" i="1"/>
  <c r="AB91" i="1"/>
  <c r="AA91" i="1"/>
  <c r="Z91" i="1"/>
  <c r="Y91" i="1"/>
  <c r="AG90" i="1"/>
  <c r="AF90" i="1"/>
  <c r="AE90" i="1"/>
  <c r="AD90" i="1"/>
  <c r="AC90" i="1"/>
  <c r="AB90" i="1"/>
  <c r="AA90" i="1"/>
  <c r="Z90" i="1"/>
  <c r="Y90" i="1"/>
  <c r="AG89" i="1"/>
  <c r="AF89" i="1"/>
  <c r="AE89" i="1"/>
  <c r="AD89" i="1"/>
  <c r="AC89" i="1"/>
  <c r="AB89" i="1"/>
  <c r="AA89" i="1"/>
  <c r="Z89" i="1"/>
  <c r="Y89" i="1"/>
  <c r="AG88" i="1"/>
  <c r="AF88" i="1"/>
  <c r="AE88" i="1"/>
  <c r="AD88" i="1"/>
  <c r="AC88" i="1"/>
  <c r="AB88" i="1"/>
  <c r="AA88" i="1"/>
  <c r="Z88" i="1"/>
  <c r="Y88" i="1"/>
  <c r="AG87" i="1"/>
  <c r="AF87" i="1"/>
  <c r="AE87" i="1"/>
  <c r="AD87" i="1"/>
  <c r="AC87" i="1"/>
  <c r="AB87" i="1"/>
  <c r="AA87" i="1"/>
  <c r="Z87" i="1"/>
  <c r="Y87" i="1"/>
  <c r="AG86" i="1"/>
  <c r="AF86" i="1"/>
  <c r="AE86" i="1"/>
  <c r="AD86" i="1"/>
  <c r="AC86" i="1"/>
  <c r="AB86" i="1"/>
  <c r="AA86" i="1"/>
  <c r="Z86" i="1"/>
  <c r="Y86" i="1"/>
  <c r="AG85" i="1"/>
  <c r="AF85" i="1"/>
  <c r="AE85" i="1"/>
  <c r="AD85" i="1"/>
  <c r="AC85" i="1"/>
  <c r="AB85" i="1"/>
  <c r="AA85" i="1"/>
  <c r="Z85" i="1"/>
  <c r="Y85" i="1"/>
  <c r="AG84" i="1"/>
  <c r="AF84" i="1"/>
  <c r="AE84" i="1"/>
  <c r="AD84" i="1"/>
  <c r="AC84" i="1"/>
  <c r="AB84" i="1"/>
  <c r="AA84" i="1"/>
  <c r="Z84" i="1"/>
  <c r="Y84" i="1"/>
  <c r="AG83" i="1"/>
  <c r="AF83" i="1"/>
  <c r="AE83" i="1"/>
  <c r="AD83" i="1"/>
  <c r="AC83" i="1"/>
  <c r="AB83" i="1"/>
  <c r="AA83" i="1"/>
  <c r="Z83" i="1"/>
  <c r="Y83" i="1"/>
  <c r="AG82" i="1"/>
  <c r="AF82" i="1"/>
  <c r="AE82" i="1"/>
  <c r="AD82" i="1"/>
  <c r="AC82" i="1"/>
  <c r="AB82" i="1"/>
  <c r="AA82" i="1"/>
  <c r="Z82" i="1"/>
  <c r="Y82" i="1"/>
  <c r="AG81" i="1"/>
  <c r="AF81" i="1"/>
  <c r="AE81" i="1"/>
  <c r="AD81" i="1"/>
  <c r="AC81" i="1"/>
  <c r="AB81" i="1"/>
  <c r="AA81" i="1"/>
  <c r="Z81" i="1"/>
  <c r="Y81" i="1"/>
  <c r="AG80" i="1"/>
  <c r="AF80" i="1"/>
  <c r="AE80" i="1"/>
  <c r="AD80" i="1"/>
  <c r="AC80" i="1"/>
  <c r="AB80" i="1"/>
  <c r="AA80" i="1"/>
  <c r="Z80" i="1"/>
  <c r="Y80" i="1"/>
  <c r="AG79" i="1"/>
  <c r="AF79" i="1"/>
  <c r="AE79" i="1"/>
  <c r="AD79" i="1"/>
  <c r="AC79" i="1"/>
  <c r="AB79" i="1"/>
  <c r="AA79" i="1"/>
  <c r="Z79" i="1"/>
  <c r="Y79" i="1"/>
  <c r="AG78" i="1"/>
  <c r="AF78" i="1"/>
  <c r="AE78" i="1"/>
  <c r="AD78" i="1"/>
  <c r="AC78" i="1"/>
  <c r="AB78" i="1"/>
  <c r="AA78" i="1"/>
  <c r="Z78" i="1"/>
  <c r="Y78" i="1"/>
  <c r="AG77" i="1"/>
  <c r="AF77" i="1"/>
  <c r="AE77" i="1"/>
  <c r="AD77" i="1"/>
  <c r="AC77" i="1"/>
  <c r="AB77" i="1"/>
  <c r="AA77" i="1"/>
  <c r="Z77" i="1"/>
  <c r="Y77" i="1"/>
  <c r="AG76" i="1"/>
  <c r="AF76" i="1"/>
  <c r="AE76" i="1"/>
  <c r="AD76" i="1"/>
  <c r="AC76" i="1"/>
  <c r="AB76" i="1"/>
  <c r="AA76" i="1"/>
  <c r="Z76" i="1"/>
  <c r="Y76" i="1"/>
  <c r="AG75" i="1"/>
  <c r="AF75" i="1"/>
  <c r="AE75" i="1"/>
  <c r="AD75" i="1"/>
  <c r="AC75" i="1"/>
  <c r="AB75" i="1"/>
  <c r="AA75" i="1"/>
  <c r="Z75" i="1"/>
  <c r="Y75" i="1"/>
  <c r="AG74" i="1"/>
  <c r="AF74" i="1"/>
  <c r="AE74" i="1"/>
  <c r="AD74" i="1"/>
  <c r="AC74" i="1"/>
  <c r="AB74" i="1"/>
  <c r="AA74" i="1"/>
  <c r="Z74" i="1"/>
  <c r="Y74" i="1"/>
  <c r="AG73" i="1"/>
  <c r="AF73" i="1"/>
  <c r="AE73" i="1"/>
  <c r="AD73" i="1"/>
  <c r="AC73" i="1"/>
  <c r="AB73" i="1"/>
  <c r="AA73" i="1"/>
  <c r="Z73" i="1"/>
  <c r="Y73" i="1"/>
  <c r="AG72" i="1"/>
  <c r="AF72" i="1"/>
  <c r="AE72" i="1"/>
  <c r="AD72" i="1"/>
  <c r="AC72" i="1"/>
  <c r="AB72" i="1"/>
  <c r="AA72" i="1"/>
  <c r="Z72" i="1"/>
  <c r="Y72" i="1"/>
  <c r="AG71" i="1"/>
  <c r="AF71" i="1"/>
  <c r="AE71" i="1"/>
  <c r="AD71" i="1"/>
  <c r="AC71" i="1"/>
  <c r="AB71" i="1"/>
  <c r="AA71" i="1"/>
  <c r="Z71" i="1"/>
  <c r="Y71" i="1"/>
  <c r="AG70" i="1"/>
  <c r="AF70" i="1"/>
  <c r="AE70" i="1"/>
  <c r="AD70" i="1"/>
  <c r="AC70" i="1"/>
  <c r="AB70" i="1"/>
  <c r="AA70" i="1"/>
  <c r="Z70" i="1"/>
  <c r="Y70" i="1"/>
  <c r="AG69" i="1"/>
  <c r="AF69" i="1"/>
  <c r="AE69" i="1"/>
  <c r="AD69" i="1"/>
  <c r="AC69" i="1"/>
  <c r="AB69" i="1"/>
  <c r="AA69" i="1"/>
  <c r="Z69" i="1"/>
  <c r="Y69" i="1"/>
  <c r="AG68" i="1"/>
  <c r="AF68" i="1"/>
  <c r="AE68" i="1"/>
  <c r="AD68" i="1"/>
  <c r="AC68" i="1"/>
  <c r="AB68" i="1"/>
  <c r="AA68" i="1"/>
  <c r="Z68" i="1"/>
  <c r="Y68" i="1"/>
  <c r="AG67" i="1"/>
  <c r="AF67" i="1"/>
  <c r="AE67" i="1"/>
  <c r="AD67" i="1"/>
  <c r="AC67" i="1"/>
  <c r="AB67" i="1"/>
  <c r="AA67" i="1"/>
  <c r="Z67" i="1"/>
  <c r="Y67" i="1"/>
  <c r="AG66" i="1"/>
  <c r="AF66" i="1"/>
  <c r="AE66" i="1"/>
  <c r="AD66" i="1"/>
  <c r="AC66" i="1"/>
  <c r="AB66" i="1"/>
  <c r="AA66" i="1"/>
  <c r="Z66" i="1"/>
  <c r="Y66" i="1"/>
  <c r="AG335" i="1"/>
  <c r="AF335" i="1"/>
  <c r="AE335" i="1"/>
  <c r="AD335" i="1"/>
  <c r="AC335" i="1"/>
  <c r="AB335" i="1"/>
  <c r="AA335" i="1"/>
  <c r="Z335" i="1"/>
  <c r="Y335" i="1"/>
  <c r="AG65" i="1"/>
  <c r="AF65" i="1"/>
  <c r="AE65" i="1"/>
  <c r="AD65" i="1"/>
  <c r="AC65" i="1"/>
  <c r="AB65" i="1"/>
  <c r="AA65" i="1"/>
  <c r="Z65" i="1"/>
  <c r="Y65" i="1"/>
  <c r="AG64" i="1"/>
  <c r="AF64" i="1"/>
  <c r="AE64" i="1"/>
  <c r="AD64" i="1"/>
  <c r="AC64" i="1"/>
  <c r="AB64" i="1"/>
  <c r="AA64" i="1"/>
  <c r="Z64" i="1"/>
  <c r="Y64" i="1"/>
  <c r="AG63" i="1"/>
  <c r="AF63" i="1"/>
  <c r="AE63" i="1"/>
  <c r="AD63" i="1"/>
  <c r="AC63" i="1"/>
  <c r="AB63" i="1"/>
  <c r="AA63" i="1"/>
  <c r="Z63" i="1"/>
  <c r="Y63" i="1"/>
  <c r="AG62" i="1"/>
  <c r="AF62" i="1"/>
  <c r="AE62" i="1"/>
  <c r="AD62" i="1"/>
  <c r="AC62" i="1"/>
  <c r="AB62" i="1"/>
  <c r="AA62" i="1"/>
  <c r="Z62" i="1"/>
  <c r="Y62" i="1"/>
  <c r="AG59" i="1"/>
  <c r="AF59" i="1"/>
  <c r="AE59" i="1"/>
  <c r="AD59" i="1"/>
  <c r="AC59" i="1"/>
  <c r="AB59" i="1"/>
  <c r="AA59" i="1"/>
  <c r="Z59" i="1"/>
  <c r="Y59" i="1"/>
  <c r="AG58" i="1"/>
  <c r="AF58" i="1"/>
  <c r="AE58" i="1"/>
  <c r="AD58" i="1"/>
  <c r="AC58" i="1"/>
  <c r="AB58" i="1"/>
  <c r="AA58" i="1"/>
  <c r="Z58" i="1"/>
  <c r="Y58" i="1"/>
  <c r="AG57" i="1"/>
  <c r="AF57" i="1"/>
  <c r="AE57" i="1"/>
  <c r="AD57" i="1"/>
  <c r="AC57" i="1"/>
  <c r="AB57" i="1"/>
  <c r="AA57" i="1"/>
  <c r="Z57" i="1"/>
  <c r="Y57" i="1"/>
  <c r="AG326" i="1"/>
  <c r="AF326" i="1"/>
  <c r="AE326" i="1"/>
  <c r="AD326" i="1"/>
  <c r="AC326" i="1"/>
  <c r="AB326" i="1"/>
  <c r="AA326" i="1"/>
  <c r="Z326" i="1"/>
  <c r="Y326" i="1"/>
  <c r="AG56" i="1"/>
  <c r="AF56" i="1"/>
  <c r="AE56" i="1"/>
  <c r="AD56" i="1"/>
  <c r="AC56" i="1"/>
  <c r="AB56" i="1"/>
  <c r="AA56" i="1"/>
  <c r="Z56" i="1"/>
  <c r="Y56" i="1"/>
  <c r="AG55" i="1"/>
  <c r="AF55" i="1"/>
  <c r="AE55" i="1"/>
  <c r="AD55" i="1"/>
  <c r="AC55" i="1"/>
  <c r="AB55" i="1"/>
  <c r="AA55" i="1"/>
  <c r="Z55" i="1"/>
  <c r="Y55" i="1"/>
  <c r="AG54" i="1"/>
  <c r="AF54" i="1"/>
  <c r="AE54" i="1"/>
  <c r="AD54" i="1"/>
  <c r="AC54" i="1"/>
  <c r="AB54" i="1"/>
  <c r="AA54" i="1"/>
  <c r="Z54" i="1"/>
  <c r="Y54" i="1"/>
  <c r="AG53" i="1"/>
  <c r="AF53" i="1"/>
  <c r="AE53" i="1"/>
  <c r="AD53" i="1"/>
  <c r="AC53" i="1"/>
  <c r="AB53" i="1"/>
  <c r="AA53" i="1"/>
  <c r="Z53" i="1"/>
  <c r="Y53" i="1"/>
  <c r="AG52" i="1"/>
  <c r="AF52" i="1"/>
  <c r="AE52" i="1"/>
  <c r="AD52" i="1"/>
  <c r="AC52" i="1"/>
  <c r="AB52" i="1"/>
  <c r="AA52" i="1"/>
  <c r="Z52" i="1"/>
  <c r="Y52" i="1"/>
  <c r="AG51" i="1"/>
  <c r="AF51" i="1"/>
  <c r="AE51" i="1"/>
  <c r="AD51" i="1"/>
  <c r="AC51" i="1"/>
  <c r="AB51" i="1"/>
  <c r="AA51" i="1"/>
  <c r="Z51" i="1"/>
  <c r="Y51" i="1"/>
  <c r="AG50" i="1"/>
  <c r="AF50" i="1"/>
  <c r="AE50" i="1"/>
  <c r="AD50" i="1"/>
  <c r="AC50" i="1"/>
  <c r="AB50" i="1"/>
  <c r="AA50" i="1"/>
  <c r="AR50" i="1" s="1"/>
  <c r="AT50" i="1" s="1"/>
  <c r="Z50" i="1"/>
  <c r="Y50" i="1"/>
  <c r="AG49" i="1"/>
  <c r="AF49" i="1"/>
  <c r="AE49" i="1"/>
  <c r="AD49" i="1"/>
  <c r="AC49" i="1"/>
  <c r="AB49" i="1"/>
  <c r="AA49" i="1"/>
  <c r="AR49" i="1" s="1"/>
  <c r="AT49" i="1" s="1"/>
  <c r="Z49" i="1"/>
  <c r="Y49" i="1"/>
  <c r="AG48" i="1"/>
  <c r="AF48" i="1"/>
  <c r="AE48" i="1"/>
  <c r="AD48" i="1"/>
  <c r="AC48" i="1"/>
  <c r="AB48" i="1"/>
  <c r="AA48" i="1"/>
  <c r="AR48" i="1" s="1"/>
  <c r="AT48" i="1" s="1"/>
  <c r="Z48" i="1"/>
  <c r="Y48" i="1"/>
  <c r="AG320" i="1"/>
  <c r="AF320" i="1"/>
  <c r="AE320" i="1"/>
  <c r="AD320" i="1"/>
  <c r="AC320" i="1"/>
  <c r="AB320" i="1"/>
  <c r="AA320" i="1"/>
  <c r="AR320" i="1" s="1"/>
  <c r="AT320" i="1" s="1"/>
  <c r="Z320" i="1"/>
  <c r="Y320" i="1"/>
  <c r="AG47" i="1"/>
  <c r="AF47" i="1"/>
  <c r="AE47" i="1"/>
  <c r="AD47" i="1"/>
  <c r="AC47" i="1"/>
  <c r="AB47" i="1"/>
  <c r="AA47" i="1"/>
  <c r="AR47" i="1" s="1"/>
  <c r="AT47" i="1" s="1"/>
  <c r="Z47" i="1"/>
  <c r="Y47" i="1"/>
  <c r="AG46" i="1"/>
  <c r="AF46" i="1"/>
  <c r="AE46" i="1"/>
  <c r="AD46" i="1"/>
  <c r="AC46" i="1"/>
  <c r="AB46" i="1"/>
  <c r="AA46" i="1"/>
  <c r="AR46" i="1" s="1"/>
  <c r="AT46" i="1" s="1"/>
  <c r="Z46" i="1"/>
  <c r="Y46" i="1"/>
  <c r="AG45" i="1"/>
  <c r="AF45" i="1"/>
  <c r="AE45" i="1"/>
  <c r="AD45" i="1"/>
  <c r="AC45" i="1"/>
  <c r="AB45" i="1"/>
  <c r="AA45" i="1"/>
  <c r="AR45" i="1" s="1"/>
  <c r="AT45" i="1" s="1"/>
  <c r="Z45" i="1"/>
  <c r="Y45" i="1"/>
  <c r="AG44" i="1"/>
  <c r="AF44" i="1"/>
  <c r="AE44" i="1"/>
  <c r="AD44" i="1"/>
  <c r="AC44" i="1"/>
  <c r="AB44" i="1"/>
  <c r="AA44" i="1"/>
  <c r="AR44" i="1" s="1"/>
  <c r="AT44" i="1" s="1"/>
  <c r="Z44" i="1"/>
  <c r="Y44" i="1"/>
  <c r="AG41" i="1"/>
  <c r="AF41" i="1"/>
  <c r="AE41" i="1"/>
  <c r="AD41" i="1"/>
  <c r="AC41" i="1"/>
  <c r="AB41" i="1"/>
  <c r="AA41" i="1"/>
  <c r="AR41" i="1" s="1"/>
  <c r="AT41" i="1" s="1"/>
  <c r="Z41" i="1"/>
  <c r="Y41" i="1"/>
  <c r="AG40" i="1"/>
  <c r="AF40" i="1"/>
  <c r="AE40" i="1"/>
  <c r="AD40" i="1"/>
  <c r="AC40" i="1"/>
  <c r="AB40" i="1"/>
  <c r="AA40" i="1"/>
  <c r="AR40" i="1" s="1"/>
  <c r="AT40" i="1" s="1"/>
  <c r="Z40" i="1"/>
  <c r="Y40" i="1"/>
  <c r="AG39" i="1"/>
  <c r="AF39" i="1"/>
  <c r="AE39" i="1"/>
  <c r="AD39" i="1"/>
  <c r="AC39" i="1"/>
  <c r="AB39" i="1"/>
  <c r="AA39" i="1"/>
  <c r="AR39" i="1" s="1"/>
  <c r="AT39" i="1" s="1"/>
  <c r="Z39" i="1"/>
  <c r="Y39" i="1"/>
  <c r="AG314" i="1"/>
  <c r="AF314" i="1"/>
  <c r="AE314" i="1"/>
  <c r="AD314" i="1"/>
  <c r="AC314" i="1"/>
  <c r="AB314" i="1"/>
  <c r="AA314" i="1"/>
  <c r="AR314" i="1" s="1"/>
  <c r="AT314" i="1" s="1"/>
  <c r="Z314" i="1"/>
  <c r="Y314" i="1"/>
  <c r="AG38" i="1"/>
  <c r="AF38" i="1"/>
  <c r="AE38" i="1"/>
  <c r="AD38" i="1"/>
  <c r="AC38" i="1"/>
  <c r="AB38" i="1"/>
  <c r="AA38" i="1"/>
  <c r="AR38" i="1" s="1"/>
  <c r="AT38" i="1" s="1"/>
  <c r="Z38" i="1"/>
  <c r="Y38" i="1"/>
  <c r="AG37" i="1"/>
  <c r="AF37" i="1"/>
  <c r="AE37" i="1"/>
  <c r="AD37" i="1"/>
  <c r="AC37" i="1"/>
  <c r="AB37" i="1"/>
  <c r="AA37" i="1"/>
  <c r="AR37" i="1" s="1"/>
  <c r="AT37" i="1" s="1"/>
  <c r="Z37" i="1"/>
  <c r="Y37" i="1"/>
  <c r="AG36" i="1"/>
  <c r="AF36" i="1"/>
  <c r="AE36" i="1"/>
  <c r="AD36" i="1"/>
  <c r="AC36" i="1"/>
  <c r="AB36" i="1"/>
  <c r="AA36" i="1"/>
  <c r="AR36" i="1" s="1"/>
  <c r="AT36" i="1" s="1"/>
  <c r="Z36" i="1"/>
  <c r="Y36" i="1"/>
  <c r="AG35" i="1"/>
  <c r="AF35" i="1"/>
  <c r="AE35" i="1"/>
  <c r="AD35" i="1"/>
  <c r="AC35" i="1"/>
  <c r="AB35" i="1"/>
  <c r="AA35" i="1"/>
  <c r="AR35" i="1" s="1"/>
  <c r="AT35" i="1" s="1"/>
  <c r="Z35" i="1"/>
  <c r="Y35" i="1"/>
  <c r="AG34" i="1"/>
  <c r="AF34" i="1"/>
  <c r="AE34" i="1"/>
  <c r="AD34" i="1"/>
  <c r="AC34" i="1"/>
  <c r="AB34" i="1"/>
  <c r="AA34" i="1"/>
  <c r="AR34" i="1" s="1"/>
  <c r="AT34" i="1" s="1"/>
  <c r="Z34" i="1"/>
  <c r="Y34" i="1"/>
  <c r="AG33" i="1"/>
  <c r="AF33" i="1"/>
  <c r="AE33" i="1"/>
  <c r="AD33" i="1"/>
  <c r="AC33" i="1"/>
  <c r="AB33" i="1"/>
  <c r="AA33" i="1"/>
  <c r="AR33" i="1" s="1"/>
  <c r="AT33" i="1" s="1"/>
  <c r="Z33" i="1"/>
  <c r="Y33" i="1"/>
  <c r="AG32" i="1"/>
  <c r="AF32" i="1"/>
  <c r="AE32" i="1"/>
  <c r="AD32" i="1"/>
  <c r="AC32" i="1"/>
  <c r="AB32" i="1"/>
  <c r="AA32" i="1"/>
  <c r="Z32" i="1"/>
  <c r="Y32" i="1"/>
  <c r="AG31" i="1"/>
  <c r="AF31" i="1"/>
  <c r="AE31" i="1"/>
  <c r="AD31" i="1"/>
  <c r="AC31" i="1"/>
  <c r="AB31" i="1"/>
  <c r="AA31" i="1"/>
  <c r="Z31" i="1"/>
  <c r="Y31" i="1"/>
  <c r="AG30" i="1"/>
  <c r="AF30" i="1"/>
  <c r="AE30" i="1"/>
  <c r="AD30" i="1"/>
  <c r="AC30" i="1"/>
  <c r="AB30" i="1"/>
  <c r="AA30" i="1"/>
  <c r="Z30" i="1"/>
  <c r="Y30" i="1"/>
  <c r="AG312" i="1"/>
  <c r="AF312" i="1"/>
  <c r="AE312" i="1"/>
  <c r="AD312" i="1"/>
  <c r="AC312" i="1"/>
  <c r="AB312" i="1"/>
  <c r="AA312" i="1"/>
  <c r="Z312" i="1"/>
  <c r="Y312" i="1"/>
  <c r="AG29" i="1"/>
  <c r="AF29" i="1"/>
  <c r="AE29" i="1"/>
  <c r="AD29" i="1"/>
  <c r="AC29" i="1"/>
  <c r="AB29" i="1"/>
  <c r="AA29" i="1"/>
  <c r="Z29" i="1"/>
  <c r="Y29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AG25" i="1"/>
  <c r="AF25" i="1"/>
  <c r="AE25" i="1"/>
  <c r="AD25" i="1"/>
  <c r="AC25" i="1"/>
  <c r="AB25" i="1"/>
  <c r="AA25" i="1"/>
  <c r="Z25" i="1"/>
  <c r="Y25" i="1"/>
  <c r="AG22" i="1"/>
  <c r="AF22" i="1"/>
  <c r="AE22" i="1"/>
  <c r="AD22" i="1"/>
  <c r="AC22" i="1"/>
  <c r="AB22" i="1"/>
  <c r="AA22" i="1"/>
  <c r="Z22" i="1"/>
  <c r="Y22" i="1"/>
  <c r="AG21" i="1"/>
  <c r="AF21" i="1"/>
  <c r="AE21" i="1"/>
  <c r="AD21" i="1"/>
  <c r="AC21" i="1"/>
  <c r="AB21" i="1"/>
  <c r="AA21" i="1"/>
  <c r="Z21" i="1"/>
  <c r="Y21" i="1"/>
  <c r="AG20" i="1"/>
  <c r="AF20" i="1"/>
  <c r="AE20" i="1"/>
  <c r="AD20" i="1"/>
  <c r="AC20" i="1"/>
  <c r="AB20" i="1"/>
  <c r="AA20" i="1"/>
  <c r="Z20" i="1"/>
  <c r="Y20" i="1"/>
  <c r="AG311" i="1"/>
  <c r="AF311" i="1"/>
  <c r="AE311" i="1"/>
  <c r="AD311" i="1"/>
  <c r="AC311" i="1"/>
  <c r="AB311" i="1"/>
  <c r="AA311" i="1"/>
  <c r="Z311" i="1"/>
  <c r="Y311" i="1"/>
  <c r="AG19" i="1"/>
  <c r="AF19" i="1"/>
  <c r="AE19" i="1"/>
  <c r="AD19" i="1"/>
  <c r="AC19" i="1"/>
  <c r="AB19" i="1"/>
  <c r="AA19" i="1"/>
  <c r="Z19" i="1"/>
  <c r="Y19" i="1"/>
  <c r="AG17" i="1"/>
  <c r="AF17" i="1"/>
  <c r="AE17" i="1"/>
  <c r="AD17" i="1"/>
  <c r="AC17" i="1"/>
  <c r="AB17" i="1"/>
  <c r="AA17" i="1"/>
  <c r="Z17" i="1"/>
  <c r="Y17" i="1"/>
  <c r="AG16" i="1"/>
  <c r="AF16" i="1"/>
  <c r="AE16" i="1"/>
  <c r="AD16" i="1"/>
  <c r="AC16" i="1"/>
  <c r="AB16" i="1"/>
  <c r="AA16" i="1"/>
  <c r="Z16" i="1"/>
  <c r="Y16" i="1"/>
  <c r="AG15" i="1"/>
  <c r="AF15" i="1"/>
  <c r="AE15" i="1"/>
  <c r="AD15" i="1"/>
  <c r="AC15" i="1"/>
  <c r="AB15" i="1"/>
  <c r="AA15" i="1"/>
  <c r="Z15" i="1"/>
  <c r="Y15" i="1"/>
  <c r="AG14" i="1"/>
  <c r="AF14" i="1"/>
  <c r="AE14" i="1"/>
  <c r="AD14" i="1"/>
  <c r="AC14" i="1"/>
  <c r="AB14" i="1"/>
  <c r="AA14" i="1"/>
  <c r="Z14" i="1"/>
  <c r="Y14" i="1"/>
  <c r="AG13" i="1"/>
  <c r="AF13" i="1"/>
  <c r="AE13" i="1"/>
  <c r="AD13" i="1"/>
  <c r="AC13" i="1"/>
  <c r="AB13" i="1"/>
  <c r="AA13" i="1"/>
  <c r="Z13" i="1"/>
  <c r="Y13" i="1"/>
  <c r="AG10" i="1"/>
  <c r="AF10" i="1"/>
  <c r="AE10" i="1"/>
  <c r="AD10" i="1"/>
  <c r="AC10" i="1"/>
  <c r="AB10" i="1"/>
  <c r="AA10" i="1"/>
  <c r="Z10" i="1"/>
  <c r="Y10" i="1"/>
  <c r="AG9" i="1"/>
  <c r="AF9" i="1"/>
  <c r="AE9" i="1"/>
  <c r="AD9" i="1"/>
  <c r="AC9" i="1"/>
  <c r="AB9" i="1"/>
  <c r="AA9" i="1"/>
  <c r="Z9" i="1"/>
  <c r="Y9" i="1"/>
  <c r="AG8" i="1"/>
  <c r="AF8" i="1"/>
  <c r="AE8" i="1"/>
  <c r="AD8" i="1"/>
  <c r="AC8" i="1"/>
  <c r="AB8" i="1"/>
  <c r="AA8" i="1"/>
  <c r="Z8" i="1"/>
  <c r="Y8" i="1"/>
  <c r="AG307" i="1"/>
  <c r="AF307" i="1"/>
  <c r="AE307" i="1"/>
  <c r="AD307" i="1"/>
  <c r="AC307" i="1"/>
  <c r="AB307" i="1"/>
  <c r="AA307" i="1"/>
  <c r="Z307" i="1"/>
  <c r="Y307" i="1"/>
  <c r="AG7" i="1"/>
  <c r="AF7" i="1"/>
  <c r="AE7" i="1"/>
  <c r="AD7" i="1"/>
  <c r="AC7" i="1"/>
  <c r="AB7" i="1"/>
  <c r="AA7" i="1"/>
  <c r="Z7" i="1"/>
  <c r="Y7" i="1"/>
  <c r="AG6" i="1"/>
  <c r="AF6" i="1"/>
  <c r="AE6" i="1"/>
  <c r="AD6" i="1"/>
  <c r="AC6" i="1"/>
  <c r="AB6" i="1"/>
  <c r="AA6" i="1"/>
  <c r="Z6" i="1"/>
  <c r="Y6" i="1"/>
  <c r="AG5" i="1"/>
  <c r="AF5" i="1"/>
  <c r="AE5" i="1"/>
  <c r="AD5" i="1"/>
  <c r="AC5" i="1"/>
  <c r="AB5" i="1"/>
  <c r="AA5" i="1"/>
  <c r="Z5" i="1"/>
  <c r="Y5" i="1"/>
  <c r="AG4" i="1"/>
  <c r="AF4" i="1"/>
  <c r="AE4" i="1"/>
  <c r="AD4" i="1"/>
  <c r="AC4" i="1"/>
  <c r="AB4" i="1"/>
  <c r="AA4" i="1"/>
  <c r="Z4" i="1"/>
  <c r="Y4" i="1"/>
  <c r="AG3" i="1"/>
  <c r="AF3" i="1"/>
  <c r="AE3" i="1"/>
  <c r="AD3" i="1"/>
  <c r="AC3" i="1"/>
  <c r="AB3" i="1"/>
  <c r="AA3" i="1"/>
  <c r="Z3" i="1"/>
  <c r="Y3" i="1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E20" i="10"/>
  <c r="BE19" i="10"/>
  <c r="BE18" i="10"/>
  <c r="BE17" i="10"/>
  <c r="BE6" i="10"/>
  <c r="BE13" i="10"/>
  <c r="BE16" i="10"/>
  <c r="BF12" i="10"/>
  <c r="BF11" i="10"/>
  <c r="BF10" i="10"/>
  <c r="BF9" i="10"/>
  <c r="BF6" i="10"/>
  <c r="BA6" i="10"/>
  <c r="BE15" i="10"/>
  <c r="BE14" i="10"/>
  <c r="BF20" i="10"/>
  <c r="BF19" i="10"/>
  <c r="BF18" i="10"/>
  <c r="BF17" i="10"/>
  <c r="BF16" i="10"/>
  <c r="BF15" i="10"/>
  <c r="BF13" i="10"/>
  <c r="BF14" i="10"/>
  <c r="BF8" i="10"/>
  <c r="BF7" i="10"/>
  <c r="BE12" i="10"/>
  <c r="BE11" i="10"/>
  <c r="BE10" i="10"/>
  <c r="BE9" i="10"/>
  <c r="BE8" i="10"/>
  <c r="BE7" i="10"/>
  <c r="I20" i="10"/>
  <c r="I19" i="10"/>
  <c r="I18" i="10"/>
  <c r="I17" i="10"/>
  <c r="I12" i="10"/>
  <c r="I11" i="10"/>
  <c r="I10" i="10"/>
  <c r="I9" i="10"/>
  <c r="I6" i="10"/>
  <c r="P20" i="10"/>
  <c r="AW20" i="10" s="1"/>
  <c r="P19" i="10"/>
  <c r="AV19" i="10" s="1"/>
  <c r="P18" i="10"/>
  <c r="AE18" i="10" s="1"/>
  <c r="P17" i="10"/>
  <c r="AC17" i="10" s="1"/>
  <c r="P16" i="10"/>
  <c r="Y16" i="10" s="1"/>
  <c r="P15" i="10"/>
  <c r="AA15" i="10" s="1"/>
  <c r="P14" i="10"/>
  <c r="AC14" i="10" s="1"/>
  <c r="P13" i="10"/>
  <c r="AD13" i="10" s="1"/>
  <c r="P12" i="10"/>
  <c r="AV12" i="10" s="1"/>
  <c r="P11" i="10"/>
  <c r="Z11" i="10" s="1"/>
  <c r="P10" i="10"/>
  <c r="AD10" i="10" s="1"/>
  <c r="P9" i="10"/>
  <c r="AC9" i="10" s="1"/>
  <c r="P8" i="10"/>
  <c r="AA8" i="10" s="1"/>
  <c r="P7" i="10"/>
  <c r="AW7" i="10" s="1"/>
  <c r="P6" i="10"/>
  <c r="AW6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6" i="10"/>
  <c r="X6" i="10"/>
  <c r="V6" i="10" s="1"/>
  <c r="X7" i="10"/>
  <c r="W7" i="10" s="1"/>
  <c r="X8" i="10"/>
  <c r="V8" i="10" s="1"/>
  <c r="X9" i="10"/>
  <c r="V9" i="10" s="1"/>
  <c r="X10" i="10"/>
  <c r="W10" i="10" s="1"/>
  <c r="X11" i="10"/>
  <c r="W11" i="10" s="1"/>
  <c r="X12" i="10"/>
  <c r="W12" i="10" s="1"/>
  <c r="N6" i="10"/>
  <c r="AV20" i="10"/>
  <c r="AL20" i="10"/>
  <c r="W20" i="10"/>
  <c r="V20" i="10"/>
  <c r="AW19" i="10"/>
  <c r="AL19" i="10"/>
  <c r="AE19" i="10"/>
  <c r="W19" i="10"/>
  <c r="V19" i="10"/>
  <c r="AL18" i="10"/>
  <c r="W18" i="10"/>
  <c r="V18" i="10"/>
  <c r="AL17" i="10"/>
  <c r="W17" i="10"/>
  <c r="V17" i="10"/>
  <c r="AL16" i="10"/>
  <c r="AB16" i="10"/>
  <c r="AA16" i="10"/>
  <c r="Z16" i="10"/>
  <c r="W16" i="10"/>
  <c r="V16" i="10"/>
  <c r="AL15" i="10"/>
  <c r="W15" i="10"/>
  <c r="V15" i="10"/>
  <c r="AL14" i="10"/>
  <c r="Z14" i="10"/>
  <c r="W14" i="10"/>
  <c r="V14" i="10"/>
  <c r="AL13" i="10"/>
  <c r="W13" i="10"/>
  <c r="V13" i="10"/>
  <c r="AL12" i="10"/>
  <c r="V12" i="10"/>
  <c r="AW11" i="10"/>
  <c r="AL11" i="10"/>
  <c r="AE11" i="10"/>
  <c r="AD11" i="10"/>
  <c r="AC11" i="10"/>
  <c r="AV10" i="10"/>
  <c r="AL10" i="10"/>
  <c r="AF10" i="10"/>
  <c r="AE10" i="10"/>
  <c r="AB10" i="10"/>
  <c r="Y10" i="10"/>
  <c r="V10" i="10"/>
  <c r="AV9" i="10"/>
  <c r="AL9" i="10"/>
  <c r="Y9" i="10"/>
  <c r="AL8" i="10"/>
  <c r="AD8" i="10"/>
  <c r="AB8" i="10"/>
  <c r="AL7" i="10"/>
  <c r="Y7" i="10"/>
  <c r="AL6" i="10"/>
  <c r="N20" i="10"/>
  <c r="N19" i="10"/>
  <c r="N18" i="10"/>
  <c r="N17" i="10"/>
  <c r="N16" i="10"/>
  <c r="N15" i="10"/>
  <c r="N14" i="10"/>
  <c r="N13" i="10"/>
  <c r="N10" i="10"/>
  <c r="N9" i="10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P56" i="3"/>
  <c r="P50" i="3"/>
  <c r="P51" i="3"/>
  <c r="P52" i="3"/>
  <c r="P53" i="3"/>
  <c r="P54" i="3"/>
  <c r="P55" i="3"/>
  <c r="P49" i="3"/>
  <c r="Z2" i="1"/>
  <c r="AA2" i="1"/>
  <c r="AC2" i="1"/>
  <c r="Y2" i="1"/>
  <c r="AB2" i="1"/>
  <c r="AD2" i="1"/>
  <c r="AE2" i="1"/>
  <c r="AF2" i="1"/>
  <c r="AG2" i="1"/>
  <c r="H63" i="6"/>
  <c r="G415" i="6"/>
  <c r="D59" i="19"/>
  <c r="S226" i="1"/>
  <c r="H96" i="6"/>
  <c r="G448" i="6"/>
  <c r="D92" i="19"/>
  <c r="H65" i="6"/>
  <c r="G417" i="6"/>
  <c r="D61" i="19"/>
  <c r="H66" i="6"/>
  <c r="G418" i="6"/>
  <c r="D62" i="19"/>
  <c r="H67" i="6"/>
  <c r="G419" i="6"/>
  <c r="D63" i="19"/>
  <c r="H100" i="6"/>
  <c r="G452" i="6"/>
  <c r="D96" i="19"/>
  <c r="H165" i="6"/>
  <c r="G517" i="6"/>
  <c r="D161" i="19"/>
  <c r="H134" i="6"/>
  <c r="G486" i="6"/>
  <c r="D130" i="19"/>
  <c r="H103" i="6"/>
  <c r="G455" i="6"/>
  <c r="D131" i="19"/>
  <c r="H104" i="6"/>
  <c r="G456" i="6"/>
  <c r="D132" i="19"/>
  <c r="H201" i="6"/>
  <c r="G553" i="6"/>
  <c r="D229" i="19"/>
  <c r="H266" i="6"/>
  <c r="G618" i="6"/>
  <c r="V9" i="1"/>
  <c r="H267" i="6"/>
  <c r="G619" i="6"/>
  <c r="V8" i="1"/>
  <c r="H620" i="6"/>
  <c r="I300" i="6"/>
  <c r="V422" i="1"/>
  <c r="G13" i="6"/>
  <c r="I365" i="6"/>
  <c r="V575" i="1"/>
  <c r="G78" i="6"/>
  <c r="I430" i="6"/>
  <c r="G47" i="6"/>
  <c r="I399" i="6"/>
  <c r="H432" i="6"/>
  <c r="I112" i="6"/>
  <c r="H113" i="6"/>
  <c r="G465" i="6"/>
  <c r="D141" i="19"/>
  <c r="G114" i="6"/>
  <c r="I466" i="6"/>
  <c r="G83" i="6"/>
  <c r="H436" i="6"/>
  <c r="H21" i="6"/>
  <c r="H88" i="6"/>
  <c r="H505" i="6"/>
  <c r="H572" i="6"/>
  <c r="S137" i="1"/>
  <c r="H74" i="13"/>
  <c r="E554" i="13"/>
  <c r="H151" i="11"/>
  <c r="AI148" i="1"/>
  <c r="V600" i="1"/>
  <c r="H270" i="13"/>
  <c r="E30" i="13"/>
  <c r="V591" i="1"/>
  <c r="H203" i="13"/>
  <c r="H61" i="6"/>
  <c r="S3" i="1"/>
  <c r="H168" i="13"/>
  <c r="G574" i="6"/>
  <c r="S536" i="1"/>
  <c r="F287" i="13"/>
  <c r="I188" i="6"/>
  <c r="S472" i="1"/>
  <c r="F394" i="13"/>
  <c r="I445" i="6"/>
  <c r="J44" i="3"/>
  <c r="F491" i="13"/>
  <c r="I630" i="6"/>
  <c r="J4" i="13"/>
  <c r="F577" i="13"/>
  <c r="D54" i="19"/>
  <c r="H659" i="13"/>
  <c r="F618" i="13"/>
  <c r="D209" i="19"/>
  <c r="H592" i="13"/>
  <c r="F653" i="13"/>
  <c r="D210" i="19"/>
  <c r="H525" i="13"/>
  <c r="E88" i="13"/>
  <c r="V63" i="1"/>
  <c r="H458" i="13"/>
  <c r="E179" i="13"/>
  <c r="V248" i="1"/>
  <c r="H357" i="13"/>
  <c r="H309" i="6"/>
  <c r="S76" i="1"/>
  <c r="H93" i="13"/>
  <c r="G93" i="6"/>
  <c r="S240" i="1"/>
  <c r="G72" i="13"/>
  <c r="G313" i="6"/>
  <c r="S392" i="1"/>
  <c r="F193" i="13"/>
  <c r="V355" i="1"/>
  <c r="H188" i="13"/>
  <c r="E434" i="13"/>
  <c r="E170" i="11"/>
  <c r="V316" i="1"/>
  <c r="H154" i="13"/>
  <c r="H502" i="6"/>
  <c r="S123" i="1"/>
  <c r="G76" i="13"/>
  <c r="G317" i="6"/>
  <c r="S390" i="1"/>
  <c r="F257" i="13"/>
  <c r="I663" i="6"/>
  <c r="H613" i="13"/>
  <c r="I408" i="6"/>
  <c r="R605" i="1"/>
  <c r="H95" i="6"/>
  <c r="G447" i="6"/>
  <c r="D91" i="19"/>
  <c r="S258" i="1"/>
  <c r="H128" i="6"/>
  <c r="G480" i="6"/>
  <c r="D124" i="19"/>
  <c r="H97" i="6"/>
  <c r="G449" i="6"/>
  <c r="D93" i="19"/>
  <c r="H98" i="6"/>
  <c r="G450" i="6"/>
  <c r="D94" i="19"/>
  <c r="H99" i="6"/>
  <c r="G451" i="6"/>
  <c r="D95" i="19"/>
  <c r="H132" i="6"/>
  <c r="G484" i="6"/>
  <c r="D128" i="19"/>
  <c r="H197" i="6"/>
  <c r="G549" i="6"/>
  <c r="D193" i="19"/>
  <c r="H166" i="6"/>
  <c r="G518" i="6"/>
  <c r="D162" i="19"/>
  <c r="H135" i="6"/>
  <c r="G487" i="6"/>
  <c r="D163" i="19"/>
  <c r="H136" i="6"/>
  <c r="G488" i="6"/>
  <c r="D164" i="19"/>
  <c r="H233" i="6"/>
  <c r="G585" i="6"/>
  <c r="E28" i="20"/>
  <c r="H298" i="6"/>
  <c r="G650" i="6"/>
  <c r="V42" i="1"/>
  <c r="H299" i="6"/>
  <c r="G651" i="6"/>
  <c r="V43" i="1"/>
  <c r="H652" i="6"/>
  <c r="I332" i="6"/>
  <c r="V447" i="1"/>
  <c r="G45" i="6"/>
  <c r="I397" i="6"/>
  <c r="V331" i="1"/>
  <c r="G110" i="6"/>
  <c r="I462" i="6"/>
  <c r="G79" i="6"/>
  <c r="I431" i="6"/>
  <c r="H464" i="6"/>
  <c r="I144" i="6"/>
  <c r="H145" i="6"/>
  <c r="G497" i="6"/>
  <c r="D173" i="19"/>
  <c r="G146" i="6"/>
  <c r="I498" i="6"/>
  <c r="G115" i="6"/>
  <c r="H468" i="6"/>
  <c r="H53" i="6"/>
  <c r="H120" i="6"/>
  <c r="H537" i="6"/>
  <c r="G56" i="6"/>
  <c r="S227" i="1"/>
  <c r="H27" i="13"/>
  <c r="E588" i="13"/>
  <c r="E146" i="11"/>
  <c r="AI180" i="1"/>
  <c r="V533" i="1"/>
  <c r="H237" i="13"/>
  <c r="H60" i="6"/>
  <c r="V2" i="1"/>
  <c r="H170" i="13"/>
  <c r="H251" i="6"/>
  <c r="S63" i="1"/>
  <c r="H135" i="13"/>
  <c r="I21" i="6"/>
  <c r="S325" i="1"/>
  <c r="F325" i="13"/>
  <c r="I280" i="6"/>
  <c r="S622" i="1"/>
  <c r="F445" i="13"/>
  <c r="I537" i="6"/>
  <c r="Q77" i="3"/>
  <c r="F534" i="13"/>
  <c r="D53" i="19"/>
  <c r="H660" i="13"/>
  <c r="F616" i="13"/>
  <c r="D122" i="19"/>
  <c r="H626" i="13"/>
  <c r="F652" i="13"/>
  <c r="E44" i="20"/>
  <c r="H559" i="13"/>
  <c r="F131" i="13"/>
  <c r="E45" i="20"/>
  <c r="H492" i="13"/>
  <c r="E149" i="13"/>
  <c r="V124" i="1"/>
  <c r="H424" i="13"/>
  <c r="E213" i="13"/>
  <c r="V359" i="1"/>
  <c r="H324" i="13"/>
  <c r="H475" i="6"/>
  <c r="S119" i="1"/>
  <c r="H61" i="13"/>
  <c r="G214" i="6"/>
  <c r="S304" i="1"/>
  <c r="G112" i="13"/>
  <c r="G411" i="6"/>
  <c r="S436" i="1"/>
  <c r="F250" i="13"/>
  <c r="V309" i="1"/>
  <c r="H155" i="13"/>
  <c r="E468" i="13"/>
  <c r="J164" i="11"/>
  <c r="V611" i="1"/>
  <c r="H121" i="13"/>
  <c r="H664" i="6"/>
  <c r="S212" i="1"/>
  <c r="G116" i="13"/>
  <c r="G437" i="6"/>
  <c r="S424" i="1"/>
  <c r="F313" i="13"/>
  <c r="D15" i="19"/>
  <c r="H580" i="13"/>
  <c r="I500" i="6"/>
  <c r="R631" i="1"/>
  <c r="H127" i="6"/>
  <c r="G479" i="6"/>
  <c r="D123" i="19"/>
  <c r="S375" i="1"/>
  <c r="H160" i="6"/>
  <c r="G512" i="6"/>
  <c r="D156" i="19"/>
  <c r="H129" i="6"/>
  <c r="G481" i="6"/>
  <c r="D125" i="19"/>
  <c r="H130" i="6"/>
  <c r="G482" i="6"/>
  <c r="D126" i="19"/>
  <c r="H131" i="6"/>
  <c r="G483" i="6"/>
  <c r="D127" i="19"/>
  <c r="H164" i="6"/>
  <c r="G516" i="6"/>
  <c r="D160" i="19"/>
  <c r="H229" i="6"/>
  <c r="G581" i="6"/>
  <c r="D225" i="19"/>
  <c r="H198" i="6"/>
  <c r="G550" i="6"/>
  <c r="D194" i="19"/>
  <c r="H167" i="6"/>
  <c r="G519" i="6"/>
  <c r="D195" i="19"/>
  <c r="H168" i="6"/>
  <c r="G520" i="6"/>
  <c r="D196" i="19"/>
  <c r="H265" i="6"/>
  <c r="G617" i="6"/>
  <c r="V10" i="1"/>
  <c r="H330" i="6"/>
  <c r="I10" i="6"/>
  <c r="V73" i="1"/>
  <c r="H331" i="6"/>
  <c r="I11" i="6"/>
  <c r="V71" i="1"/>
  <c r="G12" i="6"/>
  <c r="I364" i="6"/>
  <c r="V510" i="1"/>
  <c r="G77" i="6"/>
  <c r="I429" i="6"/>
  <c r="V336" i="1"/>
  <c r="G142" i="6"/>
  <c r="I494" i="6"/>
  <c r="G111" i="6"/>
  <c r="I463" i="6"/>
  <c r="H496" i="6"/>
  <c r="I176" i="6"/>
  <c r="H177" i="6"/>
  <c r="G529" i="6"/>
  <c r="D205" i="19"/>
  <c r="G178" i="6"/>
  <c r="I530" i="6"/>
  <c r="G147" i="6"/>
  <c r="H500" i="6"/>
  <c r="H85" i="6"/>
  <c r="H152" i="6"/>
  <c r="H569" i="6"/>
  <c r="G156" i="6"/>
  <c r="S260" i="1"/>
  <c r="G90" i="13"/>
  <c r="E621" i="13"/>
  <c r="J140" i="11"/>
  <c r="AI212" i="1"/>
  <c r="V550" i="1"/>
  <c r="H204" i="13"/>
  <c r="H246" i="6"/>
  <c r="S61" i="1"/>
  <c r="H136" i="13"/>
  <c r="H413" i="6"/>
  <c r="S103" i="1"/>
  <c r="H103" i="13"/>
  <c r="I115" i="6"/>
  <c r="S554" i="1"/>
  <c r="F117" i="13"/>
  <c r="I372" i="6"/>
  <c r="R476" i="1"/>
  <c r="F489" i="13"/>
  <c r="I629" i="6"/>
  <c r="H6" i="13"/>
  <c r="F576" i="13"/>
  <c r="D121" i="19"/>
  <c r="H627" i="13"/>
  <c r="F651" i="13"/>
  <c r="D208" i="19"/>
  <c r="H593" i="13"/>
  <c r="F130" i="13"/>
  <c r="V60" i="1"/>
  <c r="H526" i="13"/>
  <c r="E87" i="13"/>
  <c r="V61" i="1"/>
  <c r="H459" i="13"/>
  <c r="E178" i="13"/>
  <c r="V185" i="1"/>
  <c r="H391" i="13"/>
  <c r="E246" i="13"/>
  <c r="V426" i="1"/>
  <c r="H291" i="13"/>
  <c r="H636" i="6"/>
  <c r="S205" i="1"/>
  <c r="G71" i="13"/>
  <c r="G312" i="6"/>
  <c r="S396" i="1"/>
  <c r="F98" i="13"/>
  <c r="G509" i="6"/>
  <c r="S489" i="1"/>
  <c r="F305" i="13"/>
  <c r="V610" i="1"/>
  <c r="H122" i="13"/>
  <c r="E502" i="13"/>
  <c r="H155" i="6"/>
  <c r="S33" i="1"/>
  <c r="H89" i="13"/>
  <c r="G120" i="6"/>
  <c r="S246" i="1"/>
  <c r="F103" i="13"/>
  <c r="G535" i="6"/>
  <c r="S491" i="1"/>
  <c r="F8" i="13"/>
  <c r="D84" i="19"/>
  <c r="H547" i="13"/>
  <c r="I572" i="6"/>
  <c r="H645" i="13"/>
  <c r="H191" i="6"/>
  <c r="G543" i="6"/>
  <c r="D187" i="19"/>
  <c r="S434" i="1"/>
  <c r="H224" i="6"/>
  <c r="G576" i="6"/>
  <c r="D220" i="19"/>
  <c r="H193" i="6"/>
  <c r="G545" i="6"/>
  <c r="D189" i="19"/>
  <c r="H194" i="6"/>
  <c r="G546" i="6"/>
  <c r="D190" i="19"/>
  <c r="H195" i="6"/>
  <c r="G547" i="6"/>
  <c r="D191" i="19"/>
  <c r="H228" i="6"/>
  <c r="G580" i="6"/>
  <c r="D224" i="19"/>
  <c r="H293" i="6"/>
  <c r="G645" i="6"/>
  <c r="V3" i="1"/>
  <c r="H262" i="6"/>
  <c r="G614" i="6"/>
  <c r="E25" i="20"/>
  <c r="H231" i="6"/>
  <c r="G583" i="6"/>
  <c r="E26" i="20"/>
  <c r="H232" i="6"/>
  <c r="G584" i="6"/>
  <c r="E27" i="20"/>
  <c r="H329" i="6"/>
  <c r="I9" i="6"/>
  <c r="V74" i="1"/>
  <c r="H394" i="6"/>
  <c r="I74" i="6"/>
  <c r="V137" i="1"/>
  <c r="H395" i="6"/>
  <c r="I75" i="6"/>
  <c r="V139" i="1"/>
  <c r="G76" i="6"/>
  <c r="I428" i="6"/>
  <c r="V324" i="1"/>
  <c r="G141" i="6"/>
  <c r="I493" i="6"/>
  <c r="V328" i="1"/>
  <c r="G206" i="6"/>
  <c r="I558" i="6"/>
  <c r="G175" i="6"/>
  <c r="I527" i="6"/>
  <c r="H560" i="6"/>
  <c r="I240" i="6"/>
  <c r="H241" i="6"/>
  <c r="G593" i="6"/>
  <c r="E36" i="20"/>
  <c r="G242" i="6"/>
  <c r="I594" i="6"/>
  <c r="G211" i="6"/>
  <c r="H564" i="6"/>
  <c r="H22" i="6"/>
  <c r="H216" i="6"/>
  <c r="H633" i="6"/>
  <c r="G374" i="6"/>
  <c r="S408" i="1"/>
  <c r="F163" i="13"/>
  <c r="E127" i="13"/>
  <c r="E130" i="11"/>
  <c r="H245" i="6"/>
  <c r="S60" i="1"/>
  <c r="H138" i="13"/>
  <c r="H574" i="6"/>
  <c r="S140" i="1"/>
  <c r="H72" i="13"/>
  <c r="G59" i="6"/>
  <c r="S231" i="1"/>
  <c r="H24" i="13"/>
  <c r="I279" i="6"/>
  <c r="S621" i="1"/>
  <c r="F443" i="13"/>
  <c r="I536" i="6"/>
  <c r="Q76" i="3"/>
  <c r="F575" i="13"/>
  <c r="D120" i="19"/>
  <c r="H628" i="13"/>
  <c r="F650" i="13"/>
  <c r="E42" i="20"/>
  <c r="H561" i="13"/>
  <c r="E85" i="13"/>
  <c r="V55" i="1"/>
  <c r="H527" i="13"/>
  <c r="E57" i="13"/>
  <c r="V186" i="1"/>
  <c r="H460" i="13"/>
  <c r="E177" i="13"/>
  <c r="V184" i="1"/>
  <c r="H392" i="13"/>
  <c r="E245" i="13"/>
  <c r="V365" i="1"/>
  <c r="H325" i="13"/>
  <c r="E312" i="13"/>
  <c r="V466" i="1"/>
  <c r="H225" i="13"/>
  <c r="G213" i="6"/>
  <c r="S303" i="1"/>
  <c r="F97" i="13"/>
  <c r="G508" i="6"/>
  <c r="S488" i="1"/>
  <c r="F63" i="13"/>
  <c r="I53" i="6"/>
  <c r="S507" i="1"/>
  <c r="H316" i="6"/>
  <c r="S81" i="1"/>
  <c r="H58" i="13"/>
  <c r="E571" i="13"/>
  <c r="H501" i="6"/>
  <c r="S121" i="1"/>
  <c r="G75" i="13"/>
  <c r="G316" i="6"/>
  <c r="S389" i="1"/>
  <c r="F255" i="13"/>
  <c r="I57" i="6"/>
  <c r="S546" i="1"/>
  <c r="F418" i="13"/>
  <c r="E5" i="20"/>
  <c r="H481" i="13"/>
  <c r="D16" i="19"/>
  <c r="H579" i="13"/>
  <c r="H223" i="6"/>
  <c r="G575" i="6"/>
  <c r="D219" i="19"/>
  <c r="S494" i="1"/>
  <c r="H256" i="6"/>
  <c r="G608" i="6"/>
  <c r="E19" i="20"/>
  <c r="H225" i="6"/>
  <c r="G577" i="6"/>
  <c r="D221" i="19"/>
  <c r="H226" i="6"/>
  <c r="G578" i="6"/>
  <c r="D222" i="19"/>
  <c r="H227" i="6"/>
  <c r="G579" i="6"/>
  <c r="D223" i="19"/>
  <c r="H260" i="6"/>
  <c r="G612" i="6"/>
  <c r="E23" i="20"/>
  <c r="H325" i="6"/>
  <c r="I5" i="6"/>
  <c r="V38" i="1"/>
  <c r="H294" i="6"/>
  <c r="G646" i="6"/>
  <c r="V5" i="1"/>
  <c r="H263" i="6"/>
  <c r="G615" i="6"/>
  <c r="V4" i="1"/>
  <c r="H264" i="6"/>
  <c r="G616" i="6"/>
  <c r="V7" i="1"/>
  <c r="H361" i="6"/>
  <c r="I41" i="6"/>
  <c r="V104" i="1"/>
  <c r="H426" i="6"/>
  <c r="I106" i="6"/>
  <c r="V169" i="1"/>
  <c r="H427" i="6"/>
  <c r="I107" i="6"/>
  <c r="V171" i="1"/>
  <c r="G108" i="6"/>
  <c r="I460" i="6"/>
  <c r="V520" i="1"/>
  <c r="G173" i="6"/>
  <c r="I525" i="6"/>
  <c r="V593" i="1"/>
  <c r="G238" i="6"/>
  <c r="I590" i="6"/>
  <c r="G207" i="6"/>
  <c r="I559" i="6"/>
  <c r="H592" i="6"/>
  <c r="I272" i="6"/>
  <c r="H273" i="6"/>
  <c r="G625" i="6"/>
  <c r="V16" i="1"/>
  <c r="G274" i="6"/>
  <c r="I626" i="6"/>
  <c r="G243" i="6"/>
  <c r="H596" i="6"/>
  <c r="H23" i="6"/>
  <c r="H248" i="6"/>
  <c r="H665" i="6"/>
  <c r="G472" i="6"/>
  <c r="S448" i="1"/>
  <c r="F226" i="13"/>
  <c r="J304" i="11"/>
  <c r="J124" i="11"/>
  <c r="H411" i="6"/>
  <c r="S100" i="1"/>
  <c r="H105" i="13"/>
  <c r="G58" i="6"/>
  <c r="S230" i="1"/>
  <c r="H25" i="13"/>
  <c r="G181" i="6"/>
  <c r="S261" i="1"/>
  <c r="G93" i="13"/>
  <c r="I371" i="6"/>
  <c r="R478" i="1"/>
  <c r="F488" i="13"/>
  <c r="I628" i="6"/>
  <c r="H662" i="13"/>
  <c r="F614" i="13"/>
  <c r="D206" i="19"/>
  <c r="H595" i="13"/>
  <c r="F45" i="13"/>
  <c r="V57" i="1"/>
  <c r="H528" i="13"/>
  <c r="E146" i="13"/>
  <c r="V120" i="1"/>
  <c r="H494" i="13"/>
  <c r="E176" i="13"/>
  <c r="V247" i="1"/>
  <c r="H427" i="13"/>
  <c r="E211" i="13"/>
  <c r="V245" i="1"/>
  <c r="H359" i="13"/>
  <c r="E277" i="13"/>
  <c r="V436" i="1"/>
  <c r="H292" i="13"/>
  <c r="E329" i="13"/>
  <c r="V566" i="1"/>
  <c r="H192" i="13"/>
  <c r="G311" i="6"/>
  <c r="S385" i="1"/>
  <c r="F189" i="13"/>
  <c r="G606" i="6"/>
  <c r="S320" i="1"/>
  <c r="F304" i="13"/>
  <c r="I126" i="6"/>
  <c r="S537" i="1"/>
  <c r="H478" i="6"/>
  <c r="S120" i="1"/>
  <c r="G74" i="13"/>
  <c r="E604" i="13"/>
  <c r="H662" i="6"/>
  <c r="S211" i="1"/>
  <c r="G115" i="13"/>
  <c r="G414" i="6"/>
  <c r="S430" i="1"/>
  <c r="F312" i="13"/>
  <c r="I150" i="6"/>
  <c r="S577" i="1"/>
  <c r="F465" i="13"/>
  <c r="V20" i="1"/>
  <c r="H448" i="13"/>
  <c r="D85" i="19"/>
  <c r="H546" i="13"/>
  <c r="H255" i="6"/>
  <c r="G607" i="6"/>
  <c r="E18" i="20"/>
  <c r="S561" i="1"/>
  <c r="H288" i="6"/>
  <c r="G640" i="6"/>
  <c r="E51" i="20"/>
  <c r="H257" i="6"/>
  <c r="G609" i="6"/>
  <c r="E20" i="20"/>
  <c r="H258" i="6"/>
  <c r="G610" i="6"/>
  <c r="E21" i="20"/>
  <c r="H259" i="6"/>
  <c r="G611" i="6"/>
  <c r="E22" i="20"/>
  <c r="H292" i="6"/>
  <c r="G644" i="6"/>
  <c r="E2" i="20"/>
  <c r="H357" i="6"/>
  <c r="I37" i="6"/>
  <c r="V70" i="1"/>
  <c r="H326" i="6"/>
  <c r="I6" i="6"/>
  <c r="V41" i="1"/>
  <c r="H295" i="6"/>
  <c r="G647" i="6"/>
  <c r="V40" i="1"/>
  <c r="H296" i="6"/>
  <c r="G648" i="6"/>
  <c r="V39" i="1"/>
  <c r="H393" i="6"/>
  <c r="I73" i="6"/>
  <c r="V136" i="1"/>
  <c r="H458" i="6"/>
  <c r="I138" i="6"/>
  <c r="V201" i="1"/>
  <c r="H459" i="6"/>
  <c r="I139" i="6"/>
  <c r="V203" i="1"/>
  <c r="G140" i="6"/>
  <c r="I492" i="6"/>
  <c r="V322" i="1"/>
  <c r="G205" i="6"/>
  <c r="I557" i="6"/>
  <c r="V629" i="1"/>
  <c r="G270" i="6"/>
  <c r="I622" i="6"/>
  <c r="G239" i="6"/>
  <c r="I591" i="6"/>
  <c r="H624" i="6"/>
  <c r="I304" i="6"/>
  <c r="H305" i="6"/>
  <c r="G657" i="6"/>
  <c r="V48" i="1"/>
  <c r="G306" i="6"/>
  <c r="I658" i="6"/>
  <c r="G275" i="6"/>
  <c r="H628" i="6"/>
  <c r="H55" i="6"/>
  <c r="H280" i="6"/>
  <c r="G25" i="6"/>
  <c r="G570" i="6"/>
  <c r="S523" i="1"/>
  <c r="F280" i="13"/>
  <c r="H298" i="11"/>
  <c r="H119" i="11"/>
  <c r="H573" i="6"/>
  <c r="S139" i="1"/>
  <c r="H73" i="13"/>
  <c r="G158" i="6"/>
  <c r="S263" i="1"/>
  <c r="G92" i="13"/>
  <c r="G279" i="6"/>
  <c r="S380" i="1"/>
  <c r="F68" i="13"/>
  <c r="I443" i="6"/>
  <c r="J42" i="3"/>
  <c r="F531" i="13"/>
  <c r="D51" i="19"/>
  <c r="H629" i="13"/>
  <c r="F649" i="13"/>
  <c r="E41" i="20"/>
  <c r="H562" i="13"/>
  <c r="E84" i="13"/>
  <c r="V122" i="1"/>
  <c r="H495" i="13"/>
  <c r="E106" i="13"/>
  <c r="V180" i="1"/>
  <c r="H461" i="13"/>
  <c r="E210" i="13"/>
  <c r="V361" i="1"/>
  <c r="H394" i="13"/>
  <c r="E244" i="13"/>
  <c r="V360" i="1"/>
  <c r="H326" i="13"/>
  <c r="E311" i="13"/>
  <c r="V549" i="1"/>
  <c r="H259" i="13"/>
  <c r="E113" i="13"/>
  <c r="V474" i="1"/>
  <c r="H159" i="13"/>
  <c r="G409" i="6"/>
  <c r="S421" i="1"/>
  <c r="F249" i="13"/>
  <c r="I51" i="6"/>
  <c r="S520" i="1"/>
  <c r="F338" i="13"/>
  <c r="I218" i="6"/>
  <c r="S476" i="1"/>
  <c r="H661" i="6"/>
  <c r="S209" i="1"/>
  <c r="G114" i="13"/>
  <c r="E40" i="13"/>
  <c r="G118" i="6"/>
  <c r="S244" i="1"/>
  <c r="F99" i="13"/>
  <c r="G534" i="6"/>
  <c r="S486" i="1"/>
  <c r="F344" i="13"/>
  <c r="I222" i="6"/>
  <c r="S613" i="1"/>
  <c r="F508" i="13"/>
  <c r="V87" i="1"/>
  <c r="H415" i="13"/>
  <c r="D153" i="19"/>
  <c r="H513" i="13"/>
  <c r="H287" i="6"/>
  <c r="G639" i="6"/>
  <c r="E50" i="20"/>
  <c r="S570" i="1"/>
  <c r="H320" i="6"/>
  <c r="G672" i="6"/>
  <c r="V27" i="1"/>
  <c r="H289" i="6"/>
  <c r="G641" i="6"/>
  <c r="E52" i="20"/>
  <c r="H290" i="6"/>
  <c r="G642" i="6"/>
  <c r="E53" i="20"/>
  <c r="H291" i="6"/>
  <c r="G643" i="6"/>
  <c r="E54" i="20"/>
  <c r="H324" i="6"/>
  <c r="I4" i="6"/>
  <c r="V35" i="1"/>
  <c r="H389" i="6"/>
  <c r="I69" i="6"/>
  <c r="V102" i="1"/>
  <c r="H358" i="6"/>
  <c r="I38" i="6"/>
  <c r="V69" i="1"/>
  <c r="H327" i="6"/>
  <c r="I7" i="6"/>
  <c r="V72" i="1"/>
  <c r="H328" i="6"/>
  <c r="I8" i="6"/>
  <c r="V75" i="1"/>
  <c r="H425" i="6"/>
  <c r="I105" i="6"/>
  <c r="V168" i="1"/>
  <c r="H490" i="6"/>
  <c r="I170" i="6"/>
  <c r="V233" i="1"/>
  <c r="H491" i="6"/>
  <c r="I171" i="6"/>
  <c r="V235" i="1"/>
  <c r="G172" i="6"/>
  <c r="I524" i="6"/>
  <c r="V592" i="1"/>
  <c r="G237" i="6"/>
  <c r="I589" i="6"/>
  <c r="S20" i="1"/>
  <c r="G302" i="6"/>
  <c r="I654" i="6"/>
  <c r="G271" i="6"/>
  <c r="I623" i="6"/>
  <c r="H656" i="6"/>
  <c r="I336" i="6"/>
  <c r="H337" i="6"/>
  <c r="I17" i="6"/>
  <c r="AL18" i="1"/>
  <c r="G338" i="6"/>
  <c r="D14" i="19"/>
  <c r="G307" i="6"/>
  <c r="H660" i="6"/>
  <c r="H87" i="6"/>
  <c r="H312" i="6"/>
  <c r="H26" i="6"/>
  <c r="G668" i="6"/>
  <c r="S331" i="1"/>
  <c r="F109" i="13"/>
  <c r="E292" i="11"/>
  <c r="E114" i="11"/>
  <c r="G57" i="6"/>
  <c r="S228" i="1"/>
  <c r="H26" i="13"/>
  <c r="G278" i="6"/>
  <c r="S379" i="1"/>
  <c r="F67" i="13"/>
  <c r="G377" i="6"/>
  <c r="S413" i="1"/>
  <c r="F172" i="13"/>
  <c r="I535" i="6"/>
  <c r="AL286" i="1"/>
  <c r="F573" i="13"/>
  <c r="D119" i="19"/>
  <c r="H596" i="13"/>
  <c r="F44" i="13"/>
  <c r="V58" i="1"/>
  <c r="H529" i="13"/>
  <c r="E145" i="13"/>
  <c r="V181" i="1"/>
  <c r="H462" i="13"/>
  <c r="E209" i="13"/>
  <c r="V246" i="1"/>
  <c r="H428" i="13"/>
  <c r="E243" i="13"/>
  <c r="V421" i="1"/>
  <c r="H360" i="13"/>
  <c r="E276" i="13"/>
  <c r="V427" i="1"/>
  <c r="H293" i="13"/>
  <c r="E5" i="13"/>
  <c r="V469" i="1"/>
  <c r="H226" i="13"/>
  <c r="H124" i="6"/>
  <c r="S29" i="1"/>
  <c r="H126" i="13"/>
  <c r="G507" i="6"/>
  <c r="S492" i="1"/>
  <c r="F303" i="13"/>
  <c r="I125" i="6"/>
  <c r="S563" i="1"/>
  <c r="F363" i="13"/>
  <c r="I310" i="6"/>
  <c r="R325" i="1"/>
  <c r="G117" i="6"/>
  <c r="S243" i="1"/>
  <c r="F56" i="13"/>
  <c r="E664" i="13"/>
  <c r="G217" i="6"/>
  <c r="S361" i="1"/>
  <c r="F197" i="13"/>
  <c r="G632" i="6"/>
  <c r="S352" i="1"/>
  <c r="F369" i="13"/>
  <c r="I314" i="6"/>
  <c r="R591" i="1"/>
  <c r="F551" i="13"/>
  <c r="V150" i="1"/>
  <c r="H382" i="13"/>
  <c r="E6" i="20"/>
  <c r="H480" i="13"/>
  <c r="H319" i="6"/>
  <c r="G671" i="6"/>
  <c r="V30" i="1"/>
  <c r="S551" i="1"/>
  <c r="H352" i="6"/>
  <c r="I32" i="6"/>
  <c r="V65" i="1"/>
  <c r="H321" i="6"/>
  <c r="G673" i="6"/>
  <c r="V33" i="1"/>
  <c r="H322" i="6"/>
  <c r="G2" i="6"/>
  <c r="V34" i="1"/>
  <c r="H323" i="6"/>
  <c r="I3" i="6"/>
  <c r="V36" i="1"/>
  <c r="H356" i="6"/>
  <c r="I36" i="6"/>
  <c r="V64" i="1"/>
  <c r="H421" i="6"/>
  <c r="I101" i="6"/>
  <c r="V134" i="1"/>
  <c r="H390" i="6"/>
  <c r="I70" i="6"/>
  <c r="V103" i="1"/>
  <c r="H359" i="6"/>
  <c r="I39" i="6"/>
  <c r="V101" i="1"/>
  <c r="H360" i="6"/>
  <c r="I40" i="6"/>
  <c r="V106" i="1"/>
  <c r="H457" i="6"/>
  <c r="I137" i="6"/>
  <c r="V200" i="1"/>
  <c r="H522" i="6"/>
  <c r="I202" i="6"/>
  <c r="V265" i="1"/>
  <c r="H523" i="6"/>
  <c r="I203" i="6"/>
  <c r="V267" i="1"/>
  <c r="G204" i="6"/>
  <c r="I556" i="6"/>
  <c r="V628" i="1"/>
  <c r="G269" i="6"/>
  <c r="I621" i="6"/>
  <c r="S53" i="1"/>
  <c r="G334" i="6"/>
  <c r="D10" i="19"/>
  <c r="G303" i="6"/>
  <c r="I655" i="6"/>
  <c r="G16" i="6"/>
  <c r="I368" i="6"/>
  <c r="H369" i="6"/>
  <c r="I49" i="6"/>
  <c r="H18" i="6"/>
  <c r="G370" i="6"/>
  <c r="AI18" i="1"/>
  <c r="G339" i="6"/>
  <c r="G20" i="6"/>
  <c r="H119" i="6"/>
  <c r="H344" i="6"/>
  <c r="H58" i="6"/>
  <c r="I91" i="6"/>
  <c r="S515" i="1"/>
  <c r="F12" i="13"/>
  <c r="J285" i="11"/>
  <c r="J108" i="11"/>
  <c r="G157" i="6"/>
  <c r="S262" i="1"/>
  <c r="G91" i="13"/>
  <c r="G376" i="6"/>
  <c r="S423" i="1"/>
  <c r="F167" i="13"/>
  <c r="G475" i="6"/>
  <c r="S446" i="1"/>
  <c r="F231" i="13"/>
  <c r="I627" i="6"/>
  <c r="H663" i="13"/>
  <c r="F613" i="13"/>
  <c r="D202" i="19"/>
  <c r="H563" i="13"/>
  <c r="E83" i="13"/>
  <c r="V117" i="1"/>
  <c r="H496" i="13"/>
  <c r="E105" i="13"/>
  <c r="V244" i="1"/>
  <c r="H429" i="13"/>
  <c r="E242" i="13"/>
  <c r="V371" i="1"/>
  <c r="H395" i="13"/>
  <c r="E275" i="13"/>
  <c r="V562" i="1"/>
  <c r="H327" i="13"/>
  <c r="E310" i="13"/>
  <c r="V536" i="1"/>
  <c r="H260" i="13"/>
  <c r="E9" i="13"/>
  <c r="V579" i="1"/>
  <c r="H193" i="13"/>
  <c r="H286" i="6"/>
  <c r="S72" i="1"/>
  <c r="H94" i="13"/>
  <c r="G605" i="6"/>
  <c r="S335" i="1"/>
  <c r="F111" i="13"/>
  <c r="I217" i="6"/>
  <c r="S478" i="1"/>
  <c r="F409" i="13"/>
  <c r="I382" i="6"/>
  <c r="R625" i="1"/>
  <c r="G216" i="6"/>
  <c r="S371" i="1"/>
  <c r="F194" i="13"/>
  <c r="K307" i="11"/>
  <c r="G315" i="6"/>
  <c r="S394" i="1"/>
  <c r="F253" i="13"/>
  <c r="I56" i="6"/>
  <c r="S533" i="1"/>
  <c r="F416" i="13"/>
  <c r="I406" i="6"/>
  <c r="R630" i="1"/>
  <c r="F592" i="13"/>
  <c r="V209" i="1"/>
  <c r="H349" i="13"/>
  <c r="V17" i="1"/>
  <c r="H447" i="13"/>
  <c r="H351" i="6"/>
  <c r="I31" i="6"/>
  <c r="V62" i="1"/>
  <c r="S615" i="1"/>
  <c r="H384" i="6"/>
  <c r="I64" i="6"/>
  <c r="V98" i="1"/>
  <c r="H353" i="6"/>
  <c r="I33" i="6"/>
  <c r="V68" i="1"/>
  <c r="H354" i="6"/>
  <c r="I34" i="6"/>
  <c r="V67" i="1"/>
  <c r="H355" i="6"/>
  <c r="I35" i="6"/>
  <c r="V66" i="1"/>
  <c r="H388" i="6"/>
  <c r="I68" i="6"/>
  <c r="V100" i="1"/>
  <c r="H453" i="6"/>
  <c r="I133" i="6"/>
  <c r="V167" i="1"/>
  <c r="H422" i="6"/>
  <c r="I102" i="6"/>
  <c r="V135" i="1"/>
  <c r="H391" i="6"/>
  <c r="I71" i="6"/>
  <c r="V133" i="1"/>
  <c r="H392" i="6"/>
  <c r="I72" i="6"/>
  <c r="V138" i="1"/>
  <c r="H489" i="6"/>
  <c r="I169" i="6"/>
  <c r="V232" i="1"/>
  <c r="H554" i="6"/>
  <c r="I234" i="6"/>
  <c r="V305" i="1"/>
  <c r="H555" i="6"/>
  <c r="I235" i="6"/>
  <c r="V298" i="1"/>
  <c r="G236" i="6"/>
  <c r="I588" i="6"/>
  <c r="S21" i="1"/>
  <c r="G301" i="6"/>
  <c r="I653" i="6"/>
  <c r="H14" i="6"/>
  <c r="G366" i="6"/>
  <c r="D42" i="19"/>
  <c r="G335" i="6"/>
  <c r="D11" i="19"/>
  <c r="G48" i="6"/>
  <c r="I400" i="6"/>
  <c r="H401" i="6"/>
  <c r="I81" i="6"/>
  <c r="H50" i="6"/>
  <c r="G402" i="6"/>
  <c r="H19" i="6"/>
  <c r="G371" i="6"/>
  <c r="G52" i="6"/>
  <c r="H151" i="6"/>
  <c r="H376" i="6"/>
  <c r="H90" i="6"/>
  <c r="I183" i="6"/>
  <c r="S340" i="1"/>
  <c r="F386" i="13"/>
  <c r="H279" i="11"/>
  <c r="H103" i="11"/>
  <c r="G277" i="6"/>
  <c r="S383" i="1"/>
  <c r="F52" i="13"/>
  <c r="G474" i="6"/>
  <c r="S445" i="1"/>
  <c r="F230" i="13"/>
  <c r="G573" i="6"/>
  <c r="S562" i="1"/>
  <c r="F285" i="13"/>
  <c r="D50" i="19"/>
  <c r="H630" i="13"/>
  <c r="F647" i="13"/>
  <c r="E40" i="20"/>
  <c r="H530" i="13"/>
  <c r="E144" i="13"/>
  <c r="V183" i="1"/>
  <c r="H463" i="13"/>
  <c r="E208" i="13"/>
  <c r="V362" i="1"/>
  <c r="H396" i="13"/>
  <c r="E274" i="13"/>
  <c r="V416" i="1"/>
  <c r="H362" i="13"/>
  <c r="E309" i="13"/>
  <c r="V456" i="1"/>
  <c r="H294" i="13"/>
  <c r="E110" i="13"/>
  <c r="V461" i="1"/>
  <c r="H227" i="13"/>
  <c r="E367" i="13"/>
  <c r="V473" i="1"/>
  <c r="H160" i="13"/>
  <c r="H470" i="6"/>
  <c r="S118" i="1"/>
  <c r="H62" i="13"/>
  <c r="I30" i="6"/>
  <c r="S552" i="1"/>
  <c r="F361" i="13"/>
  <c r="I309" i="6"/>
  <c r="R306" i="1"/>
  <c r="F459" i="13"/>
  <c r="I474" i="6"/>
  <c r="J37" i="3"/>
  <c r="G314" i="6"/>
  <c r="S393" i="1"/>
  <c r="F251" i="13"/>
  <c r="H301" i="11"/>
  <c r="G413" i="6"/>
  <c r="S425" i="1"/>
  <c r="F309" i="13"/>
  <c r="I149" i="6"/>
  <c r="S512" i="1"/>
  <c r="F464" i="13"/>
  <c r="I478" i="6"/>
  <c r="H647" i="13"/>
  <c r="F628" i="13"/>
  <c r="V272" i="1"/>
  <c r="H316" i="13"/>
  <c r="V85" i="1"/>
  <c r="H414" i="13"/>
  <c r="H383" i="6"/>
  <c r="I63" i="6"/>
  <c r="V93" i="1"/>
  <c r="R592" i="1"/>
  <c r="H416" i="6"/>
  <c r="I96" i="6"/>
  <c r="V130" i="1"/>
  <c r="H385" i="6"/>
  <c r="I65" i="6"/>
  <c r="V96" i="1"/>
  <c r="H386" i="6"/>
  <c r="I66" i="6"/>
  <c r="V97" i="1"/>
  <c r="H387" i="6"/>
  <c r="I67" i="6"/>
  <c r="V99" i="1"/>
  <c r="H420" i="6"/>
  <c r="I100" i="6"/>
  <c r="V132" i="1"/>
  <c r="H485" i="6"/>
  <c r="I165" i="6"/>
  <c r="V199" i="1"/>
  <c r="H454" i="6"/>
  <c r="I134" i="6"/>
  <c r="V165" i="1"/>
  <c r="H423" i="6"/>
  <c r="I103" i="6"/>
  <c r="V164" i="1"/>
  <c r="H424" i="6"/>
  <c r="I104" i="6"/>
  <c r="V170" i="1"/>
  <c r="H521" i="6"/>
  <c r="I201" i="6"/>
  <c r="V264" i="1"/>
  <c r="H586" i="6"/>
  <c r="I266" i="6"/>
  <c r="V377" i="1"/>
  <c r="H587" i="6"/>
  <c r="I267" i="6"/>
  <c r="V382" i="1"/>
  <c r="G268" i="6"/>
  <c r="I620" i="6"/>
  <c r="R28" i="1"/>
  <c r="G333" i="6"/>
  <c r="D9" i="19"/>
  <c r="H46" i="6"/>
  <c r="G398" i="6"/>
  <c r="H15" i="6"/>
  <c r="G367" i="6"/>
  <c r="D43" i="19"/>
  <c r="G80" i="6"/>
  <c r="I432" i="6"/>
  <c r="H433" i="6"/>
  <c r="I113" i="6"/>
  <c r="H82" i="6"/>
  <c r="G434" i="6"/>
  <c r="H51" i="6"/>
  <c r="G403" i="6"/>
  <c r="G84" i="6"/>
  <c r="H183" i="6"/>
  <c r="H408" i="6"/>
  <c r="H122" i="6"/>
  <c r="I275" i="6"/>
  <c r="S632" i="1"/>
  <c r="F437" i="13"/>
  <c r="G273" i="11"/>
  <c r="E98" i="11"/>
  <c r="G375" i="6"/>
  <c r="S414" i="1"/>
  <c r="F164" i="13"/>
  <c r="G572" i="6"/>
  <c r="S575" i="1"/>
  <c r="F283" i="13"/>
  <c r="I19" i="6"/>
  <c r="S306" i="1"/>
  <c r="F323" i="13"/>
  <c r="D118" i="19"/>
  <c r="H597" i="13"/>
  <c r="F43" i="13"/>
  <c r="V59" i="1"/>
  <c r="H497" i="13"/>
  <c r="E175" i="13"/>
  <c r="V243" i="1"/>
  <c r="H430" i="13"/>
  <c r="E241" i="13"/>
  <c r="V415" i="1"/>
  <c r="H363" i="13"/>
  <c r="E308" i="13"/>
  <c r="V523" i="1"/>
  <c r="H328" i="13"/>
  <c r="E328" i="13"/>
  <c r="V527" i="1"/>
  <c r="H261" i="13"/>
  <c r="E21" i="13"/>
  <c r="V514" i="1"/>
  <c r="H194" i="13"/>
  <c r="H123" i="6"/>
  <c r="S25" i="1"/>
  <c r="H127" i="13"/>
  <c r="H635" i="6"/>
  <c r="S207" i="1"/>
  <c r="H8" i="13"/>
  <c r="I124" i="6"/>
  <c r="S576" i="1"/>
  <c r="F408" i="13"/>
  <c r="I381" i="6"/>
  <c r="R624" i="1"/>
  <c r="F502" i="13"/>
  <c r="I566" i="6"/>
  <c r="H652" i="13"/>
  <c r="G412" i="6"/>
  <c r="S426" i="1"/>
  <c r="F308" i="13"/>
  <c r="G295" i="11"/>
  <c r="G533" i="6"/>
  <c r="S485" i="1"/>
  <c r="F343" i="13"/>
  <c r="I221" i="6"/>
  <c r="S612" i="1"/>
  <c r="F507" i="13"/>
  <c r="I570" i="6"/>
  <c r="H614" i="13"/>
  <c r="F665" i="13"/>
  <c r="V387" i="1"/>
  <c r="H283" i="13"/>
  <c r="V151" i="1"/>
  <c r="H381" i="13"/>
  <c r="H415" i="6"/>
  <c r="I95" i="6"/>
  <c r="V125" i="1"/>
  <c r="R629" i="1"/>
  <c r="H448" i="6"/>
  <c r="I128" i="6"/>
  <c r="V162" i="1"/>
  <c r="H417" i="6"/>
  <c r="I97" i="6"/>
  <c r="V128" i="1"/>
  <c r="H418" i="6"/>
  <c r="I98" i="6"/>
  <c r="V129" i="1"/>
  <c r="H419" i="6"/>
  <c r="I99" i="6"/>
  <c r="V131" i="1"/>
  <c r="H452" i="6"/>
  <c r="I132" i="6"/>
  <c r="V166" i="1"/>
  <c r="H517" i="6"/>
  <c r="I197" i="6"/>
  <c r="V230" i="1"/>
  <c r="H486" i="6"/>
  <c r="I166" i="6"/>
  <c r="V197" i="1"/>
  <c r="H455" i="6"/>
  <c r="I135" i="6"/>
  <c r="V196" i="1"/>
  <c r="H456" i="6"/>
  <c r="I136" i="6"/>
  <c r="V202" i="1"/>
  <c r="H553" i="6"/>
  <c r="I233" i="6"/>
  <c r="V297" i="1"/>
  <c r="H618" i="6"/>
  <c r="I298" i="6"/>
  <c r="V417" i="1"/>
  <c r="H619" i="6"/>
  <c r="I299" i="6"/>
  <c r="V411" i="1"/>
  <c r="G300" i="6"/>
  <c r="I652" i="6"/>
  <c r="H13" i="6"/>
  <c r="G365" i="6"/>
  <c r="D41" i="19"/>
  <c r="H78" i="6"/>
  <c r="G430" i="6"/>
  <c r="H47" i="6"/>
  <c r="G399" i="6"/>
  <c r="D75" i="19"/>
  <c r="G112" i="6"/>
  <c r="I464" i="6"/>
  <c r="H465" i="6"/>
  <c r="I145" i="6"/>
  <c r="H114" i="6"/>
  <c r="G466" i="6"/>
  <c r="H83" i="6"/>
  <c r="G435" i="6"/>
  <c r="G116" i="6"/>
  <c r="H215" i="6"/>
  <c r="H440" i="6"/>
  <c r="H154" i="6"/>
  <c r="I347" i="6"/>
  <c r="R609" i="1"/>
  <c r="F483" i="13"/>
  <c r="K266" i="11"/>
  <c r="J92" i="11"/>
  <c r="G473" i="6"/>
  <c r="S444" i="1"/>
  <c r="F228" i="13"/>
  <c r="G670" i="6"/>
  <c r="S319" i="1"/>
  <c r="F322" i="13"/>
  <c r="I94" i="6"/>
  <c r="S541" i="1"/>
  <c r="F14" i="13"/>
  <c r="D186" i="19"/>
  <c r="H564" i="13"/>
  <c r="E82" i="13"/>
  <c r="V119" i="1"/>
  <c r="H464" i="13"/>
  <c r="E206" i="13"/>
  <c r="V304" i="1"/>
  <c r="H397" i="13"/>
  <c r="E273" i="13"/>
  <c r="V500" i="1"/>
  <c r="H330" i="13"/>
  <c r="E327" i="13"/>
  <c r="V464" i="1"/>
  <c r="H295" i="13"/>
  <c r="E20" i="13"/>
  <c r="V471" i="1"/>
  <c r="H228" i="13"/>
  <c r="E366" i="13"/>
  <c r="V472" i="1"/>
  <c r="H161" i="13"/>
  <c r="H285" i="6"/>
  <c r="S69" i="1"/>
  <c r="H95" i="13"/>
  <c r="G91" i="6"/>
  <c r="S237" i="1"/>
  <c r="G70" i="13"/>
  <c r="I216" i="6"/>
  <c r="S477" i="1"/>
  <c r="F457" i="13"/>
  <c r="I473" i="6"/>
  <c r="J52" i="3"/>
  <c r="F544" i="13"/>
  <c r="I638" i="6"/>
  <c r="H619" i="13"/>
  <c r="G510" i="6"/>
  <c r="S490" i="1"/>
  <c r="F341" i="13"/>
  <c r="K288" i="11"/>
  <c r="G631" i="6"/>
  <c r="S353" i="1"/>
  <c r="F367" i="13"/>
  <c r="I313" i="6"/>
  <c r="R598" i="1"/>
  <c r="F550" i="13"/>
  <c r="I662" i="6"/>
  <c r="H581" i="13"/>
  <c r="E51" i="13"/>
  <c r="V428" i="1"/>
  <c r="H250" i="13"/>
  <c r="V211" i="1"/>
  <c r="H348" i="13"/>
  <c r="H447" i="6"/>
  <c r="I127" i="6"/>
  <c r="V156" i="1"/>
  <c r="H649" i="13"/>
  <c r="H480" i="6"/>
  <c r="I160" i="6"/>
  <c r="V194" i="1"/>
  <c r="H449" i="6"/>
  <c r="I129" i="6"/>
  <c r="V160" i="1"/>
  <c r="H450" i="6"/>
  <c r="I130" i="6"/>
  <c r="V161" i="1"/>
  <c r="H451" i="6"/>
  <c r="I131" i="6"/>
  <c r="V163" i="1"/>
  <c r="H484" i="6"/>
  <c r="I164" i="6"/>
  <c r="V198" i="1"/>
  <c r="H549" i="6"/>
  <c r="I229" i="6"/>
  <c r="V262" i="1"/>
  <c r="H518" i="6"/>
  <c r="I198" i="6"/>
  <c r="V231" i="1"/>
  <c r="H487" i="6"/>
  <c r="I167" i="6"/>
  <c r="V229" i="1"/>
  <c r="H488" i="6"/>
  <c r="I168" i="6"/>
  <c r="V234" i="1"/>
  <c r="H585" i="6"/>
  <c r="I265" i="6"/>
  <c r="V376" i="1"/>
  <c r="H650" i="6"/>
  <c r="I330" i="6"/>
  <c r="V441" i="1"/>
  <c r="H651" i="6"/>
  <c r="I331" i="6"/>
  <c r="S28" i="1"/>
  <c r="G332" i="6"/>
  <c r="D8" i="19"/>
  <c r="H45" i="6"/>
  <c r="G397" i="6"/>
  <c r="D73" i="19"/>
  <c r="H110" i="6"/>
  <c r="G462" i="6"/>
  <c r="H79" i="6"/>
  <c r="G431" i="6"/>
  <c r="D107" i="19"/>
  <c r="G144" i="6"/>
  <c r="I496" i="6"/>
  <c r="H497" i="6"/>
  <c r="I177" i="6"/>
  <c r="H146" i="6"/>
  <c r="G498" i="6"/>
  <c r="H115" i="6"/>
  <c r="G467" i="6"/>
  <c r="G148" i="6"/>
  <c r="H247" i="6"/>
  <c r="H472" i="6"/>
  <c r="H186" i="6"/>
  <c r="I439" i="6"/>
  <c r="J38" i="3"/>
  <c r="F525" i="13"/>
  <c r="J260" i="11"/>
  <c r="H87" i="11"/>
  <c r="G571" i="6"/>
  <c r="S510" i="1"/>
  <c r="F282" i="13"/>
  <c r="I93" i="6"/>
  <c r="S567" i="1"/>
  <c r="F13" i="13"/>
  <c r="I186" i="6"/>
  <c r="S450" i="1"/>
  <c r="F390" i="13"/>
  <c r="E39" i="20"/>
  <c r="H531" i="13"/>
  <c r="E143" i="13"/>
  <c r="V182" i="1"/>
  <c r="H431" i="13"/>
  <c r="E240" i="13"/>
  <c r="V420" i="1"/>
  <c r="H364" i="13"/>
  <c r="E307" i="13"/>
  <c r="V460" i="1"/>
  <c r="H296" i="13"/>
  <c r="E64" i="13"/>
  <c r="V557" i="1"/>
  <c r="H262" i="13"/>
  <c r="H94" i="6"/>
  <c r="S24" i="1"/>
  <c r="H195" i="13"/>
  <c r="H118" i="6"/>
  <c r="S26" i="1"/>
  <c r="H128" i="13"/>
  <c r="H469" i="6"/>
  <c r="S116" i="1"/>
  <c r="H63" i="13"/>
  <c r="G190" i="6"/>
  <c r="S302" i="1"/>
  <c r="G110" i="13"/>
  <c r="I308" i="6"/>
  <c r="R319" i="1"/>
  <c r="F500" i="13"/>
  <c r="I565" i="6"/>
  <c r="H653" i="13"/>
  <c r="F587" i="13"/>
  <c r="D79" i="19"/>
  <c r="H586" i="13"/>
  <c r="G630" i="6"/>
  <c r="S314" i="1"/>
  <c r="F366" i="13"/>
  <c r="I282" i="11"/>
  <c r="I55" i="6"/>
  <c r="S559" i="1"/>
  <c r="F413" i="13"/>
  <c r="I405" i="6"/>
  <c r="R628" i="1"/>
  <c r="F591" i="13"/>
  <c r="D83" i="19"/>
  <c r="H548" i="13"/>
  <c r="E97" i="13"/>
  <c r="V335" i="1"/>
  <c r="H217" i="13"/>
  <c r="V274" i="1"/>
  <c r="H315" i="13"/>
  <c r="H479" i="6"/>
  <c r="I159" i="6"/>
  <c r="V188" i="1"/>
  <c r="H617" i="13"/>
  <c r="H512" i="6"/>
  <c r="I192" i="6"/>
  <c r="V226" i="1"/>
  <c r="H481" i="6"/>
  <c r="I161" i="6"/>
  <c r="V192" i="1"/>
  <c r="H482" i="6"/>
  <c r="I162" i="6"/>
  <c r="V193" i="1"/>
  <c r="H483" i="6"/>
  <c r="I163" i="6"/>
  <c r="V195" i="1"/>
  <c r="H516" i="6"/>
  <c r="I196" i="6"/>
  <c r="V228" i="1"/>
  <c r="H581" i="6"/>
  <c r="I261" i="6"/>
  <c r="V290" i="1"/>
  <c r="H550" i="6"/>
  <c r="I230" i="6"/>
  <c r="V263" i="1"/>
  <c r="H519" i="6"/>
  <c r="I199" i="6"/>
  <c r="V261" i="1"/>
  <c r="H520" i="6"/>
  <c r="I200" i="6"/>
  <c r="V266" i="1"/>
  <c r="H617" i="6"/>
  <c r="I297" i="6"/>
  <c r="V412" i="1"/>
  <c r="G10" i="6"/>
  <c r="I362" i="6"/>
  <c r="V590" i="1"/>
  <c r="G11" i="6"/>
  <c r="I363" i="6"/>
  <c r="H12" i="6"/>
  <c r="G364" i="6"/>
  <c r="D40" i="19"/>
  <c r="H77" i="6"/>
  <c r="G429" i="6"/>
  <c r="D105" i="19"/>
  <c r="H142" i="6"/>
  <c r="G494" i="6"/>
  <c r="H111" i="6"/>
  <c r="G463" i="6"/>
  <c r="D139" i="19"/>
  <c r="G176" i="6"/>
  <c r="I528" i="6"/>
  <c r="H529" i="6"/>
  <c r="I209" i="6"/>
  <c r="H178" i="6"/>
  <c r="G530" i="6"/>
  <c r="H147" i="6"/>
  <c r="G499" i="6"/>
  <c r="G180" i="6"/>
  <c r="H279" i="6"/>
  <c r="H504" i="6"/>
  <c r="H218" i="6"/>
  <c r="I531" i="6"/>
  <c r="AL268" i="1"/>
  <c r="F568" i="13"/>
  <c r="G254" i="11"/>
  <c r="E82" i="11"/>
  <c r="G669" i="6"/>
  <c r="S350" i="1"/>
  <c r="F4" i="13"/>
  <c r="I185" i="6"/>
  <c r="S337" i="1"/>
  <c r="F389" i="13"/>
  <c r="I278" i="6"/>
  <c r="S620" i="1"/>
  <c r="F442" i="13"/>
  <c r="V56" i="1"/>
  <c r="H498" i="13"/>
  <c r="E174" i="13"/>
  <c r="V241" i="1"/>
  <c r="H398" i="13"/>
  <c r="E272" i="13"/>
  <c r="V495" i="1"/>
  <c r="H331" i="13"/>
  <c r="E326" i="13"/>
  <c r="V544" i="1"/>
  <c r="H263" i="13"/>
  <c r="E363" i="13"/>
  <c r="V450" i="1"/>
  <c r="H229" i="13"/>
  <c r="H283" i="6"/>
  <c r="S64" i="1"/>
  <c r="H162" i="13"/>
  <c r="H284" i="6"/>
  <c r="S70" i="1"/>
  <c r="H96" i="13"/>
  <c r="H632" i="6"/>
  <c r="S206" i="1"/>
  <c r="H4" i="13"/>
  <c r="G310" i="6"/>
  <c r="S391" i="1"/>
  <c r="F91" i="13"/>
  <c r="I380" i="6"/>
  <c r="R623" i="1"/>
  <c r="F543" i="13"/>
  <c r="I637" i="6"/>
  <c r="H620" i="13"/>
  <c r="F623" i="13"/>
  <c r="D147" i="19"/>
  <c r="H552" i="13"/>
  <c r="I54" i="6"/>
  <c r="S572" i="1"/>
  <c r="F412" i="13"/>
  <c r="H276" i="11"/>
  <c r="I148" i="6"/>
  <c r="S525" i="1"/>
  <c r="F463" i="13"/>
  <c r="I477" i="6"/>
  <c r="H648" i="13"/>
  <c r="F627" i="13"/>
  <c r="D151" i="19"/>
  <c r="H515" i="13"/>
  <c r="E159" i="13"/>
  <c r="V346" i="1"/>
  <c r="H184" i="13"/>
  <c r="V386" i="1"/>
  <c r="H282" i="13"/>
  <c r="H511" i="6"/>
  <c r="I191" i="6"/>
  <c r="V221" i="1"/>
  <c r="H585" i="13"/>
  <c r="H544" i="6"/>
  <c r="I224" i="6"/>
  <c r="V258" i="1"/>
  <c r="H513" i="6"/>
  <c r="I193" i="6"/>
  <c r="V224" i="1"/>
  <c r="H514" i="6"/>
  <c r="I194" i="6"/>
  <c r="V225" i="1"/>
  <c r="H515" i="6"/>
  <c r="I195" i="6"/>
  <c r="V227" i="1"/>
  <c r="H548" i="6"/>
  <c r="I228" i="6"/>
  <c r="V260" i="1"/>
  <c r="H613" i="6"/>
  <c r="I293" i="6"/>
  <c r="V383" i="1"/>
  <c r="H582" i="6"/>
  <c r="I262" i="6"/>
  <c r="V294" i="1"/>
  <c r="H551" i="6"/>
  <c r="I231" i="6"/>
  <c r="V295" i="1"/>
  <c r="H552" i="6"/>
  <c r="I232" i="6"/>
  <c r="V296" i="1"/>
  <c r="H649" i="6"/>
  <c r="I329" i="6"/>
  <c r="V446" i="1"/>
  <c r="G42" i="6"/>
  <c r="I394" i="6"/>
  <c r="V560" i="1"/>
  <c r="G43" i="6"/>
  <c r="I395" i="6"/>
  <c r="H44" i="6"/>
  <c r="G396" i="6"/>
  <c r="D72" i="19"/>
  <c r="H109" i="6"/>
  <c r="G461" i="6"/>
  <c r="D137" i="19"/>
  <c r="H174" i="6"/>
  <c r="G526" i="6"/>
  <c r="H143" i="6"/>
  <c r="G495" i="6"/>
  <c r="D171" i="19"/>
  <c r="G208" i="6"/>
  <c r="I560" i="6"/>
  <c r="H561" i="6"/>
  <c r="I241" i="6"/>
  <c r="H210" i="6"/>
  <c r="G562" i="6"/>
  <c r="H179" i="6"/>
  <c r="G531" i="6"/>
  <c r="G212" i="6"/>
  <c r="H311" i="6"/>
  <c r="H536" i="6"/>
  <c r="H250" i="6"/>
  <c r="I603" i="6"/>
  <c r="H667" i="13"/>
  <c r="F608" i="13"/>
  <c r="K247" i="11"/>
  <c r="J76" i="11"/>
  <c r="I92" i="6"/>
  <c r="S580" i="1"/>
  <c r="F116" i="13"/>
  <c r="I277" i="6"/>
  <c r="S619" i="1"/>
  <c r="F441" i="13"/>
  <c r="I350" i="6"/>
  <c r="R477" i="1"/>
  <c r="F487" i="13"/>
  <c r="V118" i="1"/>
  <c r="H465" i="13"/>
  <c r="E205" i="13"/>
  <c r="V303" i="1"/>
  <c r="H365" i="13"/>
  <c r="E306" i="13"/>
  <c r="V468" i="1"/>
  <c r="H298" i="13"/>
  <c r="E112" i="13"/>
  <c r="V337" i="1"/>
  <c r="H230" i="13"/>
  <c r="H93" i="6"/>
  <c r="S23" i="1"/>
  <c r="H196" i="13"/>
  <c r="H445" i="6"/>
  <c r="S113" i="1"/>
  <c r="H129" i="13"/>
  <c r="H446" i="6"/>
  <c r="S115" i="1"/>
  <c r="H64" i="13"/>
  <c r="G90" i="6"/>
  <c r="S239" i="1"/>
  <c r="G69" i="13"/>
  <c r="G408" i="6"/>
  <c r="S416" i="1"/>
  <c r="F188" i="13"/>
  <c r="I472" i="6"/>
  <c r="J51" i="3"/>
  <c r="F585" i="13"/>
  <c r="D78" i="19"/>
  <c r="H587" i="13"/>
  <c r="F658" i="13"/>
  <c r="D215" i="19"/>
  <c r="H519" i="13"/>
  <c r="I147" i="6"/>
  <c r="S550" i="1"/>
  <c r="F461" i="13"/>
  <c r="E270" i="11"/>
  <c r="I220" i="6"/>
  <c r="S480" i="1"/>
  <c r="F505" i="13"/>
  <c r="I569" i="6"/>
  <c r="H615" i="13"/>
  <c r="F663" i="13"/>
  <c r="D234" i="19"/>
  <c r="H482" i="13"/>
  <c r="E187" i="13"/>
  <c r="V323" i="1"/>
  <c r="H151" i="13"/>
  <c r="V429" i="1"/>
  <c r="H249" i="13"/>
  <c r="H543" i="6"/>
  <c r="I223" i="6"/>
  <c r="V253" i="1"/>
  <c r="H553" i="13"/>
  <c r="H576" i="6"/>
  <c r="I256" i="6"/>
  <c r="V288" i="1"/>
  <c r="H545" i="6"/>
  <c r="I225" i="6"/>
  <c r="V256" i="1"/>
  <c r="H546" i="6"/>
  <c r="I226" i="6"/>
  <c r="V257" i="1"/>
  <c r="H547" i="6"/>
  <c r="I227" i="6"/>
  <c r="V259" i="1"/>
  <c r="H580" i="6"/>
  <c r="I260" i="6"/>
  <c r="V293" i="1"/>
  <c r="H645" i="6"/>
  <c r="I325" i="6"/>
  <c r="V408" i="1"/>
  <c r="H614" i="6"/>
  <c r="I294" i="6"/>
  <c r="V379" i="1"/>
  <c r="H583" i="6"/>
  <c r="I263" i="6"/>
  <c r="V380" i="1"/>
  <c r="H584" i="6"/>
  <c r="I264" i="6"/>
  <c r="V381" i="1"/>
  <c r="G9" i="6"/>
  <c r="I361" i="6"/>
  <c r="V589" i="1"/>
  <c r="G74" i="6"/>
  <c r="I426" i="6"/>
  <c r="V458" i="1"/>
  <c r="G75" i="6"/>
  <c r="I427" i="6"/>
  <c r="H76" i="6"/>
  <c r="G428" i="6"/>
  <c r="D104" i="19"/>
  <c r="H141" i="6"/>
  <c r="G493" i="6"/>
  <c r="D169" i="19"/>
  <c r="H206" i="6"/>
  <c r="G558" i="6"/>
  <c r="H175" i="6"/>
  <c r="G527" i="6"/>
  <c r="D203" i="19"/>
  <c r="G240" i="6"/>
  <c r="I592" i="6"/>
  <c r="H593" i="6"/>
  <c r="I273" i="6"/>
  <c r="H242" i="6"/>
  <c r="G594" i="6"/>
  <c r="H211" i="6"/>
  <c r="G563" i="6"/>
  <c r="G244" i="6"/>
  <c r="H343" i="6"/>
  <c r="H568" i="6"/>
  <c r="H282" i="6"/>
  <c r="D46" i="19"/>
  <c r="H634" i="13"/>
  <c r="F642" i="13"/>
  <c r="J241" i="11"/>
  <c r="H71" i="11"/>
  <c r="I184" i="6"/>
  <c r="S341" i="1"/>
  <c r="F388" i="13"/>
  <c r="I349" i="6"/>
  <c r="R611" i="1"/>
  <c r="F486" i="13"/>
  <c r="I442" i="6"/>
  <c r="J41" i="3"/>
  <c r="F529" i="13"/>
  <c r="V179" i="1"/>
  <c r="H432" i="13"/>
  <c r="E239" i="13"/>
  <c r="V419" i="1"/>
  <c r="H332" i="13"/>
  <c r="E325" i="13"/>
  <c r="V570" i="1"/>
  <c r="H264" i="13"/>
  <c r="H92" i="6"/>
  <c r="S17" i="1"/>
  <c r="H197" i="13"/>
  <c r="H278" i="6"/>
  <c r="S66" i="1"/>
  <c r="H163" i="13"/>
  <c r="H629" i="6"/>
  <c r="S196" i="1"/>
  <c r="H97" i="13"/>
  <c r="H630" i="6"/>
  <c r="S204" i="1"/>
  <c r="H17" i="13"/>
  <c r="G189" i="6"/>
  <c r="S301" i="1"/>
  <c r="G109" i="13"/>
  <c r="G506" i="6"/>
  <c r="S481" i="1"/>
  <c r="F247" i="13"/>
  <c r="I564" i="6"/>
  <c r="H654" i="13"/>
  <c r="F38" i="13"/>
  <c r="D146" i="19"/>
  <c r="H554" i="13"/>
  <c r="E133" i="13"/>
  <c r="V12" i="1"/>
  <c r="H486" i="13"/>
  <c r="I219" i="6"/>
  <c r="S479" i="1"/>
  <c r="F504" i="13"/>
  <c r="K263" i="11"/>
  <c r="I312" i="6"/>
  <c r="R351" i="1"/>
  <c r="F548" i="13"/>
  <c r="I661" i="6"/>
  <c r="H582" i="13"/>
  <c r="E137" i="13"/>
  <c r="V21" i="1"/>
  <c r="H449" i="13"/>
  <c r="H158" i="6"/>
  <c r="V627" i="1"/>
  <c r="H118" i="13"/>
  <c r="V320" i="1"/>
  <c r="H216" i="13"/>
  <c r="H575" i="6"/>
  <c r="I255" i="6"/>
  <c r="V284" i="1"/>
  <c r="H521" i="13"/>
  <c r="H608" i="6"/>
  <c r="I288" i="6"/>
  <c r="V384" i="1"/>
  <c r="H577" i="6"/>
  <c r="I257" i="6"/>
  <c r="V285" i="1"/>
  <c r="H578" i="6"/>
  <c r="I258" i="6"/>
  <c r="V292" i="1"/>
  <c r="H579" i="6"/>
  <c r="I259" i="6"/>
  <c r="V291" i="1"/>
  <c r="H612" i="6"/>
  <c r="I292" i="6"/>
  <c r="V372" i="1"/>
  <c r="G5" i="6"/>
  <c r="I357" i="6"/>
  <c r="V437" i="1"/>
  <c r="H646" i="6"/>
  <c r="I326" i="6"/>
  <c r="V414" i="1"/>
  <c r="H615" i="6"/>
  <c r="I295" i="6"/>
  <c r="V423" i="1"/>
  <c r="H616" i="6"/>
  <c r="I296" i="6"/>
  <c r="V413" i="1"/>
  <c r="G41" i="6"/>
  <c r="I393" i="6"/>
  <c r="V573" i="1"/>
  <c r="G106" i="6"/>
  <c r="I458" i="6"/>
  <c r="V597" i="1"/>
  <c r="G107" i="6"/>
  <c r="I459" i="6"/>
  <c r="H108" i="6"/>
  <c r="G460" i="6"/>
  <c r="D136" i="19"/>
  <c r="H173" i="6"/>
  <c r="G525" i="6"/>
  <c r="D201" i="19"/>
  <c r="H238" i="6"/>
  <c r="G590" i="6"/>
  <c r="H207" i="6"/>
  <c r="G559" i="6"/>
  <c r="D2" i="19"/>
  <c r="G272" i="6"/>
  <c r="I624" i="6"/>
  <c r="H625" i="6"/>
  <c r="I305" i="6"/>
  <c r="H274" i="6"/>
  <c r="G626" i="6"/>
  <c r="H243" i="6"/>
  <c r="G595" i="6"/>
  <c r="G276" i="6"/>
  <c r="H375" i="6"/>
  <c r="H600" i="6"/>
  <c r="H314" i="6"/>
  <c r="D114" i="19"/>
  <c r="H601" i="13"/>
  <c r="F126" i="13"/>
  <c r="H236" i="11"/>
  <c r="E66" i="11"/>
  <c r="I276" i="6"/>
  <c r="S618" i="1"/>
  <c r="F438" i="13"/>
  <c r="I441" i="6"/>
  <c r="J40" i="3"/>
  <c r="F528" i="13"/>
  <c r="I534" i="6"/>
  <c r="AL283" i="1"/>
  <c r="F572" i="13"/>
  <c r="V240" i="1"/>
  <c r="H399" i="13"/>
  <c r="E271" i="13"/>
  <c r="V496" i="1"/>
  <c r="H299" i="13"/>
  <c r="E17" i="13"/>
  <c r="V341" i="1"/>
  <c r="H231" i="13"/>
  <c r="H277" i="6"/>
  <c r="S67" i="1"/>
  <c r="H164" i="13"/>
  <c r="H444" i="6"/>
  <c r="S112" i="1"/>
  <c r="H130" i="13"/>
  <c r="G88" i="6"/>
  <c r="S236" i="1"/>
  <c r="H65" i="13"/>
  <c r="G89" i="6"/>
  <c r="S238" i="1"/>
  <c r="G68" i="13"/>
  <c r="G309" i="6"/>
  <c r="S386" i="1"/>
  <c r="F88" i="13"/>
  <c r="G604" i="6"/>
  <c r="S307" i="1"/>
  <c r="F301" i="13"/>
  <c r="I636" i="6"/>
  <c r="H621" i="13"/>
  <c r="F657" i="13"/>
  <c r="D214" i="19"/>
  <c r="H520" i="13"/>
  <c r="E92" i="13"/>
  <c r="V80" i="1"/>
  <c r="H453" i="13"/>
  <c r="I311" i="6"/>
  <c r="R313" i="1"/>
  <c r="F547" i="13"/>
  <c r="H257" i="11"/>
  <c r="I404" i="6"/>
  <c r="R627" i="1"/>
  <c r="F35" i="13"/>
  <c r="D82" i="19"/>
  <c r="H549" i="13"/>
  <c r="E96" i="13"/>
  <c r="V86" i="1"/>
  <c r="H416" i="13"/>
  <c r="H342" i="6"/>
  <c r="S35" i="1"/>
  <c r="H86" i="13"/>
  <c r="V342" i="1"/>
  <c r="H183" i="13"/>
  <c r="H607" i="6"/>
  <c r="I287" i="6"/>
  <c r="V375" i="1"/>
  <c r="H489" i="13"/>
  <c r="H640" i="6"/>
  <c r="I320" i="6"/>
  <c r="V405" i="1"/>
  <c r="H609" i="6"/>
  <c r="I289" i="6"/>
  <c r="V374" i="1"/>
  <c r="H610" i="6"/>
  <c r="I290" i="6"/>
  <c r="V373" i="1"/>
  <c r="H611" i="6"/>
  <c r="I291" i="6"/>
  <c r="V378" i="1"/>
  <c r="H644" i="6"/>
  <c r="I324" i="6"/>
  <c r="V403" i="1"/>
  <c r="G37" i="6"/>
  <c r="I389" i="6"/>
  <c r="V499" i="1"/>
  <c r="G6" i="6"/>
  <c r="I358" i="6"/>
  <c r="V448" i="1"/>
  <c r="H647" i="6"/>
  <c r="I327" i="6"/>
  <c r="V444" i="1"/>
  <c r="H648" i="6"/>
  <c r="I328" i="6"/>
  <c r="V445" i="1"/>
  <c r="G73" i="6"/>
  <c r="I425" i="6"/>
  <c r="V454" i="1"/>
  <c r="G138" i="6"/>
  <c r="I490" i="6"/>
  <c r="V333" i="1"/>
  <c r="G139" i="6"/>
  <c r="I491" i="6"/>
  <c r="H140" i="6"/>
  <c r="G492" i="6"/>
  <c r="D168" i="19"/>
  <c r="H205" i="6"/>
  <c r="G557" i="6"/>
  <c r="D233" i="19"/>
  <c r="H270" i="6"/>
  <c r="G622" i="6"/>
  <c r="H239" i="6"/>
  <c r="G591" i="6"/>
  <c r="E34" i="20"/>
  <c r="G304" i="6"/>
  <c r="I656" i="6"/>
  <c r="H657" i="6"/>
  <c r="I337" i="6"/>
  <c r="H306" i="6"/>
  <c r="G658" i="6"/>
  <c r="H275" i="6"/>
  <c r="G627" i="6"/>
  <c r="G308" i="6"/>
  <c r="H407" i="6"/>
  <c r="H25" i="6"/>
  <c r="H346" i="6"/>
  <c r="D182" i="19"/>
  <c r="H568" i="13"/>
  <c r="E78" i="13"/>
  <c r="E231" i="11"/>
  <c r="J60" i="11"/>
  <c r="I348" i="6"/>
  <c r="R610" i="1"/>
  <c r="F484" i="13"/>
  <c r="I533" i="6"/>
  <c r="AL270" i="1"/>
  <c r="F571" i="13"/>
  <c r="I606" i="6"/>
  <c r="H664" i="13"/>
  <c r="F612" i="13"/>
  <c r="V302" i="1"/>
  <c r="H366" i="13"/>
  <c r="E305" i="13"/>
  <c r="V452" i="1"/>
  <c r="H266" i="13"/>
  <c r="H91" i="6"/>
  <c r="S22" i="1"/>
  <c r="H198" i="13"/>
  <c r="H443" i="6"/>
  <c r="S110" i="1"/>
  <c r="H131" i="13"/>
  <c r="H606" i="6"/>
  <c r="S188" i="1"/>
  <c r="H98" i="13"/>
  <c r="G187" i="6"/>
  <c r="S299" i="1"/>
  <c r="H18" i="13"/>
  <c r="G188" i="6"/>
  <c r="S300" i="1"/>
  <c r="G108" i="13"/>
  <c r="G407" i="6"/>
  <c r="S415" i="1"/>
  <c r="F187" i="13"/>
  <c r="I29" i="6"/>
  <c r="S539" i="1"/>
  <c r="F336" i="13"/>
  <c r="D74" i="19"/>
  <c r="H588" i="13"/>
  <c r="E132" i="13"/>
  <c r="E49" i="20"/>
  <c r="H487" i="13"/>
  <c r="E154" i="13"/>
  <c r="V140" i="1"/>
  <c r="H420" i="13"/>
  <c r="I403" i="6"/>
  <c r="R626" i="1"/>
  <c r="F589" i="13"/>
  <c r="E251" i="11"/>
  <c r="I476" i="6"/>
  <c r="H650" i="13"/>
  <c r="F626" i="13"/>
  <c r="D150" i="19"/>
  <c r="H516" i="13"/>
  <c r="E158" i="13"/>
  <c r="V147" i="1"/>
  <c r="H383" i="13"/>
  <c r="H508" i="6"/>
  <c r="S85" i="1"/>
  <c r="H54" i="13"/>
  <c r="V329" i="1"/>
  <c r="H150" i="13"/>
  <c r="H639" i="6"/>
  <c r="I319" i="6"/>
  <c r="V409" i="1"/>
  <c r="H457" i="13"/>
  <c r="H672" i="6"/>
  <c r="I352" i="6"/>
  <c r="V440" i="1"/>
  <c r="H641" i="6"/>
  <c r="I321" i="6"/>
  <c r="V406" i="1"/>
  <c r="H642" i="6"/>
  <c r="I322" i="6"/>
  <c r="V407" i="1"/>
  <c r="H643" i="6"/>
  <c r="I323" i="6"/>
  <c r="V402" i="1"/>
  <c r="G4" i="6"/>
  <c r="I356" i="6"/>
  <c r="V443" i="1"/>
  <c r="G69" i="6"/>
  <c r="I421" i="6"/>
  <c r="V535" i="1"/>
  <c r="G38" i="6"/>
  <c r="I390" i="6"/>
  <c r="V504" i="1"/>
  <c r="G7" i="6"/>
  <c r="I359" i="6"/>
  <c r="V587" i="1"/>
  <c r="G8" i="6"/>
  <c r="I360" i="6"/>
  <c r="V588" i="1"/>
  <c r="G105" i="6"/>
  <c r="I457" i="6"/>
  <c r="V594" i="1"/>
  <c r="G170" i="6"/>
  <c r="I522" i="6"/>
  <c r="V556" i="1"/>
  <c r="G171" i="6"/>
  <c r="I523" i="6"/>
  <c r="H172" i="6"/>
  <c r="G524" i="6"/>
  <c r="D200" i="19"/>
  <c r="H237" i="6"/>
  <c r="G589" i="6"/>
  <c r="E32" i="20"/>
  <c r="H302" i="6"/>
  <c r="G654" i="6"/>
  <c r="H271" i="6"/>
  <c r="G623" i="6"/>
  <c r="V13" i="1"/>
  <c r="G336" i="6"/>
  <c r="D12" i="19"/>
  <c r="G17" i="6"/>
  <c r="I369" i="6"/>
  <c r="H338" i="6"/>
  <c r="I18" i="6"/>
  <c r="H307" i="6"/>
  <c r="G659" i="6"/>
  <c r="G340" i="6"/>
  <c r="H439" i="6"/>
  <c r="H57" i="6"/>
  <c r="H378" i="6"/>
  <c r="E17" i="20"/>
  <c r="H535" i="13"/>
  <c r="E139" i="13"/>
  <c r="J225" i="11"/>
  <c r="H55" i="11"/>
  <c r="I440" i="6"/>
  <c r="J39" i="3"/>
  <c r="F527" i="13"/>
  <c r="I605" i="6"/>
  <c r="H665" i="13"/>
  <c r="F611" i="13"/>
  <c r="D49" i="19"/>
  <c r="H631" i="13"/>
  <c r="F646" i="13"/>
  <c r="V398" i="1"/>
  <c r="H333" i="13"/>
  <c r="E324" i="13"/>
  <c r="V583" i="1"/>
  <c r="H232" i="13"/>
  <c r="H254" i="6"/>
  <c r="S68" i="1"/>
  <c r="H165" i="13"/>
  <c r="H605" i="6"/>
  <c r="S180" i="1"/>
  <c r="H99" i="13"/>
  <c r="G86" i="6"/>
  <c r="S235" i="1"/>
  <c r="H66" i="13"/>
  <c r="G285" i="6"/>
  <c r="S397" i="1"/>
  <c r="G67" i="13"/>
  <c r="G286" i="6"/>
  <c r="S387" i="1"/>
  <c r="F86" i="13"/>
  <c r="G505" i="6"/>
  <c r="S487" i="1"/>
  <c r="F244" i="13"/>
  <c r="I123" i="6"/>
  <c r="S511" i="1"/>
  <c r="F66" i="13"/>
  <c r="D145" i="19"/>
  <c r="H555" i="13"/>
  <c r="E91" i="13"/>
  <c r="V82" i="1"/>
  <c r="H454" i="13"/>
  <c r="E182" i="13"/>
  <c r="V189" i="1"/>
  <c r="H387" i="13"/>
  <c r="I475" i="6"/>
  <c r="H651" i="13"/>
  <c r="F625" i="13"/>
  <c r="J244" i="11"/>
  <c r="I568" i="6"/>
  <c r="H616" i="13"/>
  <c r="F662" i="13"/>
  <c r="D218" i="19"/>
  <c r="H483" i="13"/>
  <c r="E186" i="13"/>
  <c r="V208" i="1"/>
  <c r="H350" i="13"/>
  <c r="H668" i="6"/>
  <c r="S126" i="1"/>
  <c r="H181" i="6"/>
  <c r="V630" i="1"/>
  <c r="H117" i="13"/>
  <c r="H671" i="6"/>
  <c r="I351" i="6"/>
  <c r="V434" i="1"/>
  <c r="H425" i="13"/>
  <c r="G32" i="6"/>
  <c r="I384" i="6"/>
  <c r="V505" i="1"/>
  <c r="H673" i="6"/>
  <c r="I353" i="6"/>
  <c r="V449" i="1"/>
  <c r="H2" i="6"/>
  <c r="I354" i="6"/>
  <c r="V439" i="1"/>
  <c r="G3" i="6"/>
  <c r="I355" i="6"/>
  <c r="V438" i="1"/>
  <c r="G36" i="6"/>
  <c r="I388" i="6"/>
  <c r="V498" i="1"/>
  <c r="G101" i="6"/>
  <c r="I453" i="6"/>
  <c r="V463" i="1"/>
  <c r="G70" i="6"/>
  <c r="I422" i="6"/>
  <c r="V548" i="1"/>
  <c r="G39" i="6"/>
  <c r="I391" i="6"/>
  <c r="V521" i="1"/>
  <c r="G40" i="6"/>
  <c r="I392" i="6"/>
  <c r="V508" i="1"/>
  <c r="G137" i="6"/>
  <c r="I489" i="6"/>
  <c r="V555" i="1"/>
  <c r="G202" i="6"/>
  <c r="I554" i="6"/>
  <c r="V626" i="1"/>
  <c r="G203" i="6"/>
  <c r="I555" i="6"/>
  <c r="H204" i="6"/>
  <c r="G556" i="6"/>
  <c r="D232" i="19"/>
  <c r="H269" i="6"/>
  <c r="G621" i="6"/>
  <c r="V11" i="1"/>
  <c r="H334" i="6"/>
  <c r="I14" i="6"/>
  <c r="H303" i="6"/>
  <c r="G655" i="6"/>
  <c r="H16" i="6"/>
  <c r="G368" i="6"/>
  <c r="D44" i="19"/>
  <c r="G49" i="6"/>
  <c r="I401" i="6"/>
  <c r="H370" i="6"/>
  <c r="I50" i="6"/>
  <c r="H339" i="6"/>
  <c r="H20" i="6"/>
  <c r="G372" i="6"/>
  <c r="H471" i="6"/>
  <c r="H89" i="6"/>
  <c r="H410" i="6"/>
  <c r="V51" i="1"/>
  <c r="H502" i="13"/>
  <c r="E170" i="13"/>
  <c r="H220" i="11"/>
  <c r="E50" i="11"/>
  <c r="I532" i="6"/>
  <c r="AL269" i="1"/>
  <c r="F569" i="13"/>
  <c r="D48" i="19"/>
  <c r="H632" i="13"/>
  <c r="F645" i="13"/>
  <c r="D117" i="19"/>
  <c r="H598" i="13"/>
  <c r="F42" i="13"/>
  <c r="V506" i="1"/>
  <c r="H300" i="13"/>
  <c r="E352" i="13"/>
  <c r="V340" i="1"/>
  <c r="H199" i="13"/>
  <c r="H438" i="6"/>
  <c r="S108" i="1"/>
  <c r="H132" i="13"/>
  <c r="G85" i="6"/>
  <c r="S233" i="1"/>
  <c r="H67" i="13"/>
  <c r="G186" i="6"/>
  <c r="S298" i="1"/>
  <c r="H19" i="13"/>
  <c r="G405" i="6"/>
  <c r="S419" i="1"/>
  <c r="G107" i="13"/>
  <c r="G406" i="6"/>
  <c r="S420" i="1"/>
  <c r="F186" i="13"/>
  <c r="G603" i="6"/>
  <c r="S558" i="1"/>
  <c r="F299" i="13"/>
  <c r="I215" i="6"/>
  <c r="S611" i="1"/>
  <c r="F405" i="13"/>
  <c r="D213" i="19"/>
  <c r="H522" i="13"/>
  <c r="E153" i="13"/>
  <c r="V141" i="1"/>
  <c r="H421" i="13"/>
  <c r="E216" i="13"/>
  <c r="V252" i="1"/>
  <c r="H354" i="13"/>
  <c r="I567" i="6"/>
  <c r="H618" i="13"/>
  <c r="F661" i="13"/>
  <c r="E239" i="11"/>
  <c r="I660" i="6"/>
  <c r="H583" i="13"/>
  <c r="E50" i="13"/>
  <c r="V22" i="1"/>
  <c r="H450" i="13"/>
  <c r="E220" i="13"/>
  <c r="V281" i="1"/>
  <c r="H317" i="13"/>
  <c r="G122" i="6"/>
  <c r="S215" i="1"/>
  <c r="H347" i="6"/>
  <c r="S38" i="1"/>
  <c r="H85" i="13"/>
  <c r="G31" i="6"/>
  <c r="I383" i="6"/>
  <c r="V494" i="1"/>
  <c r="H393" i="13"/>
  <c r="G64" i="6"/>
  <c r="I416" i="6"/>
  <c r="V311" i="1"/>
  <c r="G33" i="6"/>
  <c r="I385" i="6"/>
  <c r="V501" i="1"/>
  <c r="G34" i="6"/>
  <c r="I386" i="6"/>
  <c r="V502" i="1"/>
  <c r="G35" i="6"/>
  <c r="I387" i="6"/>
  <c r="V503" i="1"/>
  <c r="G68" i="6"/>
  <c r="I420" i="6"/>
  <c r="V561" i="1"/>
  <c r="G133" i="6"/>
  <c r="I485" i="6"/>
  <c r="V578" i="1"/>
  <c r="G102" i="6"/>
  <c r="I454" i="6"/>
  <c r="V455" i="1"/>
  <c r="G71" i="6"/>
  <c r="I423" i="6"/>
  <c r="V462" i="1"/>
  <c r="G72" i="6"/>
  <c r="I424" i="6"/>
  <c r="V470" i="1"/>
  <c r="G169" i="6"/>
  <c r="I521" i="6"/>
  <c r="V543" i="1"/>
  <c r="G234" i="6"/>
  <c r="I586" i="6"/>
  <c r="S19" i="1"/>
  <c r="G235" i="6"/>
  <c r="I587" i="6"/>
  <c r="H236" i="6"/>
  <c r="G588" i="6"/>
  <c r="E31" i="20"/>
  <c r="H301" i="6"/>
  <c r="G653" i="6"/>
  <c r="V44" i="1"/>
  <c r="H366" i="6"/>
  <c r="I46" i="6"/>
  <c r="H335" i="6"/>
  <c r="I15" i="6"/>
  <c r="H48" i="6"/>
  <c r="G400" i="6"/>
  <c r="D76" i="19"/>
  <c r="G81" i="6"/>
  <c r="I433" i="6"/>
  <c r="H402" i="6"/>
  <c r="I82" i="6"/>
  <c r="H371" i="6"/>
  <c r="H52" i="6"/>
  <c r="G404" i="6"/>
  <c r="H503" i="6"/>
  <c r="H121" i="6"/>
  <c r="H442" i="6"/>
  <c r="V112" i="1"/>
  <c r="H469" i="13"/>
  <c r="E201" i="13"/>
  <c r="E215" i="11"/>
  <c r="J44" i="11"/>
  <c r="I604" i="6"/>
  <c r="H666" i="13"/>
  <c r="F610" i="13"/>
  <c r="D116" i="19"/>
  <c r="H599" i="13"/>
  <c r="F41" i="13"/>
  <c r="D185" i="19"/>
  <c r="H565" i="13"/>
  <c r="E81" i="13"/>
  <c r="V607" i="1"/>
  <c r="H267" i="13"/>
  <c r="H86" i="6"/>
  <c r="S4" i="1"/>
  <c r="H166" i="13"/>
  <c r="H604" i="6"/>
  <c r="S172" i="1"/>
  <c r="H100" i="13"/>
  <c r="G185" i="6"/>
  <c r="S267" i="1"/>
  <c r="H20" i="13"/>
  <c r="G284" i="6"/>
  <c r="S388" i="1"/>
  <c r="G106" i="13"/>
  <c r="G503" i="6"/>
  <c r="S483" i="1"/>
  <c r="F84" i="13"/>
  <c r="G504" i="6"/>
  <c r="S482" i="1"/>
  <c r="F243" i="13"/>
  <c r="I28" i="6"/>
  <c r="S565" i="1"/>
  <c r="F335" i="13"/>
  <c r="I307" i="6"/>
  <c r="R350" i="1"/>
  <c r="F456" i="13"/>
  <c r="E48" i="20"/>
  <c r="H488" i="13"/>
  <c r="E181" i="13"/>
  <c r="V191" i="1"/>
  <c r="H388" i="13"/>
  <c r="E249" i="13"/>
  <c r="V367" i="1"/>
  <c r="H321" i="13"/>
  <c r="I659" i="6"/>
  <c r="H584" i="13"/>
  <c r="E136" i="13"/>
  <c r="J233" i="11"/>
  <c r="D81" i="19"/>
  <c r="H550" i="13"/>
  <c r="E95" i="13"/>
  <c r="V84" i="1"/>
  <c r="H417" i="13"/>
  <c r="E251" i="13"/>
  <c r="V369" i="1"/>
  <c r="H284" i="13"/>
  <c r="G220" i="6"/>
  <c r="S245" i="1"/>
  <c r="H509" i="6"/>
  <c r="S90" i="1"/>
  <c r="H53" i="13"/>
  <c r="G63" i="6"/>
  <c r="I415" i="6"/>
  <c r="V312" i="1"/>
  <c r="H361" i="13"/>
  <c r="G96" i="6"/>
  <c r="I448" i="6"/>
  <c r="V457" i="1"/>
  <c r="G65" i="6"/>
  <c r="I417" i="6"/>
  <c r="V522" i="1"/>
  <c r="G66" i="6"/>
  <c r="I418" i="6"/>
  <c r="V509" i="1"/>
  <c r="G67" i="6"/>
  <c r="I419" i="6"/>
  <c r="V574" i="1"/>
  <c r="G100" i="6"/>
  <c r="I452" i="6"/>
  <c r="V459" i="1"/>
  <c r="G165" i="6"/>
  <c r="I517" i="6"/>
  <c r="V516" i="1"/>
  <c r="G134" i="6"/>
  <c r="I486" i="6"/>
  <c r="V565" i="1"/>
  <c r="G103" i="6"/>
  <c r="I455" i="6"/>
  <c r="V539" i="1"/>
  <c r="G104" i="6"/>
  <c r="I456" i="6"/>
  <c r="V552" i="1"/>
  <c r="G201" i="6"/>
  <c r="I553" i="6"/>
  <c r="V625" i="1"/>
  <c r="G266" i="6"/>
  <c r="I618" i="6"/>
  <c r="S51" i="1"/>
  <c r="G267" i="6"/>
  <c r="I619" i="6"/>
  <c r="H268" i="6"/>
  <c r="G620" i="6"/>
  <c r="V6" i="1"/>
  <c r="H333" i="6"/>
  <c r="I13" i="6"/>
  <c r="V78" i="1"/>
  <c r="H398" i="6"/>
  <c r="I78" i="6"/>
  <c r="H367" i="6"/>
  <c r="I47" i="6"/>
  <c r="H80" i="6"/>
  <c r="G432" i="6"/>
  <c r="D108" i="19"/>
  <c r="G113" i="6"/>
  <c r="I465" i="6"/>
  <c r="H434" i="6"/>
  <c r="I114" i="6"/>
  <c r="H403" i="6"/>
  <c r="H84" i="6"/>
  <c r="G436" i="6"/>
  <c r="H535" i="6"/>
  <c r="H153" i="6"/>
  <c r="H474" i="6"/>
  <c r="V172" i="1"/>
  <c r="H436" i="13"/>
  <c r="E234" i="13"/>
  <c r="J209" i="11"/>
  <c r="H39" i="11"/>
  <c r="D47" i="19"/>
  <c r="H633" i="13"/>
  <c r="F643" i="13"/>
  <c r="D184" i="19"/>
  <c r="H566" i="13"/>
  <c r="E80" i="13"/>
  <c r="E38" i="20"/>
  <c r="H532" i="13"/>
  <c r="E142" i="13"/>
  <c r="V518" i="1"/>
  <c r="H234" i="13"/>
  <c r="H253" i="6"/>
  <c r="S65" i="1"/>
  <c r="H133" i="13"/>
  <c r="G62" i="6"/>
  <c r="S232" i="1"/>
  <c r="H68" i="13"/>
  <c r="G283" i="6"/>
  <c r="S382" i="1"/>
  <c r="G105" i="13"/>
  <c r="G382" i="6"/>
  <c r="S418" i="1"/>
  <c r="F82" i="13"/>
  <c r="G601" i="6"/>
  <c r="S571" i="1"/>
  <c r="F180" i="13"/>
  <c r="G602" i="6"/>
  <c r="S545" i="1"/>
  <c r="F298" i="13"/>
  <c r="I122" i="6"/>
  <c r="S524" i="1"/>
  <c r="F30" i="13"/>
  <c r="I379" i="6"/>
  <c r="R616" i="1"/>
  <c r="F499" i="13"/>
  <c r="V77" i="1"/>
  <c r="H455" i="13"/>
  <c r="E215" i="13"/>
  <c r="V251" i="1"/>
  <c r="H355" i="13"/>
  <c r="E281" i="13"/>
  <c r="V424" i="1"/>
  <c r="H288" i="13"/>
  <c r="D80" i="19"/>
  <c r="H551" i="13"/>
  <c r="E94" i="13"/>
  <c r="H228" i="11"/>
  <c r="D149" i="19"/>
  <c r="H517" i="13"/>
  <c r="E157" i="13"/>
  <c r="V145" i="1"/>
  <c r="H384" i="13"/>
  <c r="E286" i="13"/>
  <c r="V433" i="1"/>
  <c r="H251" i="13"/>
  <c r="G318" i="6"/>
  <c r="S359" i="1"/>
  <c r="H669" i="6"/>
  <c r="S127" i="1"/>
  <c r="G79" i="13"/>
  <c r="G95" i="6"/>
  <c r="I447" i="6"/>
  <c r="V453" i="1"/>
  <c r="H329" i="13"/>
  <c r="G128" i="6"/>
  <c r="I480" i="6"/>
  <c r="V356" i="1"/>
  <c r="G97" i="6"/>
  <c r="I449" i="6"/>
  <c r="V465" i="1"/>
  <c r="G98" i="6"/>
  <c r="I450" i="6"/>
  <c r="V451" i="1"/>
  <c r="G99" i="6"/>
  <c r="I451" i="6"/>
  <c r="V467" i="1"/>
  <c r="G132" i="6"/>
  <c r="I484" i="6"/>
  <c r="V513" i="1"/>
  <c r="G197" i="6"/>
  <c r="I549" i="6"/>
  <c r="V530" i="1"/>
  <c r="G166" i="6"/>
  <c r="I518" i="6"/>
  <c r="V581" i="1"/>
  <c r="G135" i="6"/>
  <c r="I487" i="6"/>
  <c r="V568" i="1"/>
  <c r="G136" i="6"/>
  <c r="I488" i="6"/>
  <c r="V542" i="1"/>
  <c r="G233" i="6"/>
  <c r="I585" i="6"/>
  <c r="S15" i="1"/>
  <c r="G298" i="6"/>
  <c r="I650" i="6"/>
  <c r="S83" i="1"/>
  <c r="G299" i="6"/>
  <c r="I651" i="6"/>
  <c r="H300" i="6"/>
  <c r="G652" i="6"/>
  <c r="V45" i="1"/>
  <c r="H365" i="6"/>
  <c r="I45" i="6"/>
  <c r="V110" i="1"/>
  <c r="H430" i="6"/>
  <c r="I110" i="6"/>
  <c r="H399" i="6"/>
  <c r="I79" i="6"/>
  <c r="H112" i="6"/>
  <c r="G464" i="6"/>
  <c r="D140" i="19"/>
  <c r="G145" i="6"/>
  <c r="I497" i="6"/>
  <c r="H466" i="6"/>
  <c r="I146" i="6"/>
  <c r="H435" i="6"/>
  <c r="H116" i="6"/>
  <c r="G468" i="6"/>
  <c r="H567" i="6"/>
  <c r="H185" i="6"/>
  <c r="H506" i="6"/>
  <c r="V223" i="1"/>
  <c r="H403" i="13"/>
  <c r="E266" i="13"/>
  <c r="J204" i="11"/>
  <c r="E34" i="11"/>
  <c r="D115" i="19"/>
  <c r="H600" i="13"/>
  <c r="F128" i="13"/>
  <c r="E37" i="20"/>
  <c r="H533" i="13"/>
  <c r="E141" i="13"/>
  <c r="V53" i="1"/>
  <c r="H499" i="13"/>
  <c r="E173" i="13"/>
  <c r="V339" i="1"/>
  <c r="H200" i="13"/>
  <c r="H437" i="6"/>
  <c r="S107" i="1"/>
  <c r="H101" i="13"/>
  <c r="G184" i="6"/>
  <c r="S265" i="1"/>
  <c r="H21" i="13"/>
  <c r="G381" i="6"/>
  <c r="S422" i="1"/>
  <c r="F81" i="13"/>
  <c r="G502" i="6"/>
  <c r="S493" i="1"/>
  <c r="F178" i="13"/>
  <c r="I26" i="6"/>
  <c r="S513" i="1"/>
  <c r="F241" i="13"/>
  <c r="I27" i="6"/>
  <c r="S578" i="1"/>
  <c r="F334" i="13"/>
  <c r="I214" i="6"/>
  <c r="S610" i="1"/>
  <c r="F404" i="13"/>
  <c r="I471" i="6"/>
  <c r="J50" i="3"/>
  <c r="F541" i="13"/>
  <c r="V127" i="1"/>
  <c r="H422" i="13"/>
  <c r="E248" i="13"/>
  <c r="V366" i="1"/>
  <c r="H322" i="13"/>
  <c r="E315" i="13"/>
  <c r="V571" i="1"/>
  <c r="H255" i="13"/>
  <c r="D148" i="19"/>
  <c r="H518" i="13"/>
  <c r="E156" i="13"/>
  <c r="E223" i="11"/>
  <c r="D217" i="19"/>
  <c r="H484" i="13"/>
  <c r="E185" i="13"/>
  <c r="V210" i="1"/>
  <c r="H351" i="13"/>
  <c r="E2" i="13"/>
  <c r="V307" i="1"/>
  <c r="H218" i="13"/>
  <c r="G438" i="6"/>
  <c r="S395" i="1"/>
  <c r="G123" i="6"/>
  <c r="S213" i="1"/>
  <c r="G119" i="13"/>
  <c r="G127" i="6"/>
  <c r="I479" i="6"/>
  <c r="V604" i="1"/>
  <c r="H297" i="13"/>
  <c r="G160" i="6"/>
  <c r="I512" i="6"/>
  <c r="V580" i="1"/>
  <c r="G129" i="6"/>
  <c r="I481" i="6"/>
  <c r="V357" i="1"/>
  <c r="G130" i="6"/>
  <c r="I482" i="6"/>
  <c r="V358" i="1"/>
  <c r="G131" i="6"/>
  <c r="I483" i="6"/>
  <c r="V526" i="1"/>
  <c r="G164" i="6"/>
  <c r="I516" i="6"/>
  <c r="V529" i="1"/>
  <c r="G229" i="6"/>
  <c r="I581" i="6"/>
  <c r="V615" i="1"/>
  <c r="G198" i="6"/>
  <c r="I550" i="6"/>
  <c r="V517" i="1"/>
  <c r="G167" i="6"/>
  <c r="I519" i="6"/>
  <c r="V582" i="1"/>
  <c r="G168" i="6"/>
  <c r="I520" i="6"/>
  <c r="V569" i="1"/>
  <c r="G265" i="6"/>
  <c r="I617" i="6"/>
  <c r="S46" i="1"/>
  <c r="G330" i="6"/>
  <c r="D6" i="19"/>
  <c r="V28" i="1"/>
  <c r="G331" i="6"/>
  <c r="D7" i="19"/>
  <c r="H332" i="6"/>
  <c r="I12" i="6"/>
  <c r="V76" i="1"/>
  <c r="H397" i="6"/>
  <c r="I77" i="6"/>
  <c r="V143" i="1"/>
  <c r="H462" i="6"/>
  <c r="I142" i="6"/>
  <c r="H431" i="6"/>
  <c r="I111" i="6"/>
  <c r="H144" i="6"/>
  <c r="G496" i="6"/>
  <c r="D172" i="19"/>
  <c r="G177" i="6"/>
  <c r="I529" i="6"/>
  <c r="H498" i="6"/>
  <c r="I178" i="6"/>
  <c r="H467" i="6"/>
  <c r="H148" i="6"/>
  <c r="G500" i="6"/>
  <c r="H599" i="6"/>
  <c r="H217" i="6"/>
  <c r="H538" i="6"/>
  <c r="V286" i="1"/>
  <c r="H370" i="13"/>
  <c r="E301" i="13"/>
  <c r="H199" i="11"/>
  <c r="J28" i="11"/>
  <c r="D183" i="19"/>
  <c r="H567" i="13"/>
  <c r="E79" i="13"/>
  <c r="V54" i="1"/>
  <c r="H500" i="13"/>
  <c r="E172" i="13"/>
  <c r="V116" i="1"/>
  <c r="H466" i="13"/>
  <c r="H62" i="6"/>
  <c r="S5" i="1"/>
  <c r="H167" i="13"/>
  <c r="H603" i="6"/>
  <c r="S164" i="1"/>
  <c r="H69" i="13"/>
  <c r="G282" i="6"/>
  <c r="S377" i="1"/>
  <c r="G96" i="13"/>
  <c r="G501" i="6"/>
  <c r="S484" i="1"/>
  <c r="F176" i="13"/>
  <c r="G600" i="6"/>
  <c r="S584" i="1"/>
  <c r="F239" i="13"/>
  <c r="I120" i="6"/>
  <c r="S542" i="1"/>
  <c r="F296" i="13"/>
  <c r="I121" i="6"/>
  <c r="S555" i="1"/>
  <c r="F360" i="13"/>
  <c r="I286" i="6"/>
  <c r="R331" i="1"/>
  <c r="F454" i="13"/>
  <c r="I563" i="6"/>
  <c r="H655" i="13"/>
  <c r="F584" i="13"/>
  <c r="V190" i="1"/>
  <c r="H389" i="13"/>
  <c r="E280" i="13"/>
  <c r="V430" i="1"/>
  <c r="H289" i="13"/>
  <c r="E333" i="13"/>
  <c r="V599" i="1"/>
  <c r="H222" i="13"/>
  <c r="D216" i="19"/>
  <c r="H485" i="13"/>
  <c r="E184" i="13"/>
  <c r="J217" i="11"/>
  <c r="V19" i="1"/>
  <c r="H451" i="13"/>
  <c r="E219" i="13"/>
  <c r="V270" i="1"/>
  <c r="H318" i="13"/>
  <c r="E111" i="13"/>
  <c r="V344" i="1"/>
  <c r="H185" i="13"/>
  <c r="G536" i="6"/>
  <c r="S435" i="1"/>
  <c r="G221" i="6"/>
  <c r="S250" i="1"/>
  <c r="F143" i="13"/>
  <c r="G159" i="6"/>
  <c r="I511" i="6"/>
  <c r="V515" i="1"/>
  <c r="H265" i="13"/>
  <c r="G192" i="6"/>
  <c r="I544" i="6"/>
  <c r="V512" i="1"/>
  <c r="G161" i="6"/>
  <c r="I513" i="6"/>
  <c r="V567" i="1"/>
  <c r="G162" i="6"/>
  <c r="I514" i="6"/>
  <c r="V541" i="1"/>
  <c r="G163" i="6"/>
  <c r="I515" i="6"/>
  <c r="V554" i="1"/>
  <c r="G196" i="6"/>
  <c r="I548" i="6"/>
  <c r="V551" i="1"/>
  <c r="G261" i="6"/>
  <c r="I613" i="6"/>
  <c r="S12" i="1"/>
  <c r="G230" i="6"/>
  <c r="I582" i="6"/>
  <c r="V616" i="1"/>
  <c r="G199" i="6"/>
  <c r="I551" i="6"/>
  <c r="V623" i="1"/>
  <c r="G200" i="6"/>
  <c r="I552" i="6"/>
  <c r="V624" i="1"/>
  <c r="G297" i="6"/>
  <c r="I649" i="6"/>
  <c r="H10" i="6"/>
  <c r="G362" i="6"/>
  <c r="D38" i="19"/>
  <c r="H11" i="6"/>
  <c r="G363" i="6"/>
  <c r="D39" i="19"/>
  <c r="H364" i="6"/>
  <c r="I44" i="6"/>
  <c r="V108" i="1"/>
  <c r="H429" i="6"/>
  <c r="I109" i="6"/>
  <c r="V175" i="1"/>
  <c r="H494" i="6"/>
  <c r="I174" i="6"/>
  <c r="H463" i="6"/>
  <c r="I143" i="6"/>
  <c r="H176" i="6"/>
  <c r="G528" i="6"/>
  <c r="D204" i="19"/>
  <c r="G209" i="6"/>
  <c r="I561" i="6"/>
  <c r="H530" i="6"/>
  <c r="I210" i="6"/>
  <c r="H499" i="6"/>
  <c r="H180" i="6"/>
  <c r="G532" i="6"/>
  <c r="H631" i="6"/>
  <c r="H249" i="6"/>
  <c r="H570" i="6"/>
  <c r="V410" i="1"/>
  <c r="H337" i="13"/>
  <c r="E4" i="13"/>
  <c r="E194" i="11"/>
  <c r="H23" i="11"/>
  <c r="E33" i="20"/>
  <c r="H534" i="13"/>
  <c r="E140" i="13"/>
  <c r="V115" i="1"/>
  <c r="H467" i="13"/>
  <c r="E203" i="13"/>
  <c r="V177" i="1"/>
  <c r="H433" i="13"/>
  <c r="H252" i="6"/>
  <c r="S62" i="1"/>
  <c r="H134" i="13"/>
  <c r="G61" i="6"/>
  <c r="S234" i="1"/>
  <c r="H22" i="13"/>
  <c r="G380" i="6"/>
  <c r="S411" i="1"/>
  <c r="F80" i="13"/>
  <c r="G599" i="6"/>
  <c r="S519" i="1"/>
  <c r="F237" i="13"/>
  <c r="I25" i="6"/>
  <c r="S526" i="1"/>
  <c r="F295" i="13"/>
  <c r="I212" i="6"/>
  <c r="S608" i="1"/>
  <c r="F332" i="13"/>
  <c r="I213" i="6"/>
  <c r="S609" i="1"/>
  <c r="F403" i="13"/>
  <c r="I378" i="6"/>
  <c r="R615" i="1"/>
  <c r="F497" i="13"/>
  <c r="I635" i="6"/>
  <c r="H622" i="13"/>
  <c r="F37" i="13"/>
  <c r="V249" i="1"/>
  <c r="H356" i="13"/>
  <c r="E314" i="13"/>
  <c r="V584" i="1"/>
  <c r="H256" i="13"/>
  <c r="E354" i="13"/>
  <c r="V528" i="1"/>
  <c r="H189" i="13"/>
  <c r="V15" i="1"/>
  <c r="H452" i="13"/>
  <c r="E218" i="13"/>
  <c r="H212" i="11"/>
  <c r="V83" i="1"/>
  <c r="H418" i="13"/>
  <c r="E250" i="13"/>
  <c r="V364" i="1"/>
  <c r="H285" i="13"/>
  <c r="E116" i="13"/>
  <c r="V310" i="1"/>
  <c r="H152" i="13"/>
  <c r="G634" i="6"/>
  <c r="S497" i="1"/>
  <c r="G341" i="6"/>
  <c r="S370" i="1"/>
  <c r="F206" i="13"/>
  <c r="G191" i="6"/>
  <c r="I543" i="6"/>
  <c r="V525" i="1"/>
  <c r="H233" i="13"/>
  <c r="G224" i="6"/>
  <c r="I576" i="6"/>
  <c r="V479" i="1"/>
  <c r="G193" i="6"/>
  <c r="I545" i="6"/>
  <c r="V577" i="1"/>
  <c r="G194" i="6"/>
  <c r="I546" i="6"/>
  <c r="V564" i="1"/>
  <c r="G195" i="6"/>
  <c r="I547" i="6"/>
  <c r="V538" i="1"/>
  <c r="G228" i="6"/>
  <c r="I580" i="6"/>
  <c r="V614" i="1"/>
  <c r="G293" i="6"/>
  <c r="I645" i="6"/>
  <c r="S47" i="1"/>
  <c r="G262" i="6"/>
  <c r="I614" i="6"/>
  <c r="S13" i="1"/>
  <c r="G231" i="6"/>
  <c r="I583" i="6"/>
  <c r="S14" i="1"/>
  <c r="G232" i="6"/>
  <c r="I584" i="6"/>
  <c r="S16" i="1"/>
  <c r="G329" i="6"/>
  <c r="D5" i="19"/>
  <c r="H42" i="6"/>
  <c r="G394" i="6"/>
  <c r="D70" i="19"/>
  <c r="H43" i="6"/>
  <c r="G395" i="6"/>
  <c r="D71" i="19"/>
  <c r="H396" i="6"/>
  <c r="I76" i="6"/>
  <c r="V142" i="1"/>
  <c r="H461" i="6"/>
  <c r="I141" i="6"/>
  <c r="V206" i="1"/>
  <c r="H526" i="6"/>
  <c r="I206" i="6"/>
  <c r="H495" i="6"/>
  <c r="I175" i="6"/>
  <c r="H208" i="6"/>
  <c r="G560" i="6"/>
  <c r="E3" i="20"/>
  <c r="G241" i="6"/>
  <c r="I593" i="6"/>
  <c r="H562" i="6"/>
  <c r="I242" i="6"/>
  <c r="H531" i="6"/>
  <c r="H212" i="6"/>
  <c r="G564" i="6"/>
  <c r="H663" i="6"/>
  <c r="H281" i="6"/>
  <c r="H602" i="6"/>
  <c r="V485" i="1"/>
  <c r="H304" i="13"/>
  <c r="E348" i="13"/>
  <c r="J188" i="11"/>
  <c r="E18" i="11"/>
  <c r="V52" i="1"/>
  <c r="H501" i="13"/>
  <c r="E171" i="13"/>
  <c r="V176" i="1"/>
  <c r="H434" i="13"/>
  <c r="E236" i="13"/>
  <c r="V242" i="1"/>
  <c r="H400" i="13"/>
  <c r="H414" i="6"/>
  <c r="S101" i="1"/>
  <c r="H102" i="13"/>
  <c r="G183" i="6"/>
  <c r="S264" i="1"/>
  <c r="G95" i="13"/>
  <c r="G478" i="6"/>
  <c r="S447" i="1"/>
  <c r="F105" i="13"/>
  <c r="I24" i="6"/>
  <c r="S598" i="1"/>
  <c r="F293" i="13"/>
  <c r="I119" i="6"/>
  <c r="S568" i="1"/>
  <c r="F330" i="13"/>
  <c r="I284" i="6"/>
  <c r="S636" i="1"/>
  <c r="F359" i="13"/>
  <c r="I285" i="6"/>
  <c r="S2" i="1"/>
  <c r="F453" i="13"/>
  <c r="I470" i="6"/>
  <c r="J49" i="3"/>
  <c r="F540" i="13"/>
  <c r="D58" i="19"/>
  <c r="H589" i="13"/>
  <c r="F656" i="13"/>
  <c r="V370" i="1"/>
  <c r="H323" i="13"/>
  <c r="E332" i="13"/>
  <c r="V330" i="1"/>
  <c r="H223" i="13"/>
  <c r="E371" i="13"/>
  <c r="V609" i="1"/>
  <c r="H156" i="13"/>
  <c r="V81" i="1"/>
  <c r="H419" i="13"/>
  <c r="E63" i="13"/>
  <c r="G207" i="11"/>
  <c r="V144" i="1"/>
  <c r="H385" i="13"/>
  <c r="E285" i="13"/>
  <c r="V432" i="1"/>
  <c r="H252" i="13"/>
  <c r="E375" i="13"/>
  <c r="V478" i="1"/>
  <c r="H119" i="13"/>
  <c r="I58" i="6"/>
  <c r="S311" i="1"/>
  <c r="G439" i="6"/>
  <c r="S401" i="1"/>
  <c r="F261" i="13"/>
  <c r="G223" i="6"/>
  <c r="I575" i="6"/>
  <c r="V476" i="1"/>
  <c r="H201" i="13"/>
  <c r="G256" i="6"/>
  <c r="I608" i="6"/>
  <c r="S10" i="1"/>
  <c r="G225" i="6"/>
  <c r="I577" i="6"/>
  <c r="V480" i="1"/>
  <c r="G226" i="6"/>
  <c r="I578" i="6"/>
  <c r="V612" i="1"/>
  <c r="G227" i="6"/>
  <c r="I579" i="6"/>
  <c r="V613" i="1"/>
  <c r="G260" i="6"/>
  <c r="I612" i="6"/>
  <c r="S11" i="1"/>
  <c r="G325" i="6"/>
  <c r="AI585" i="1"/>
  <c r="S79" i="1"/>
  <c r="G294" i="6"/>
  <c r="I646" i="6"/>
  <c r="S50" i="1"/>
  <c r="G263" i="6"/>
  <c r="I615" i="6"/>
  <c r="S49" i="1"/>
  <c r="G264" i="6"/>
  <c r="I616" i="6"/>
  <c r="H9" i="6"/>
  <c r="G361" i="6"/>
  <c r="D37" i="19"/>
  <c r="H74" i="6"/>
  <c r="G426" i="6"/>
  <c r="D102" i="19"/>
  <c r="H75" i="6"/>
  <c r="G427" i="6"/>
  <c r="D103" i="19"/>
  <c r="H428" i="6"/>
  <c r="I108" i="6"/>
  <c r="V174" i="1"/>
  <c r="H493" i="6"/>
  <c r="I173" i="6"/>
  <c r="V238" i="1"/>
  <c r="H558" i="6"/>
  <c r="I238" i="6"/>
  <c r="H527" i="6"/>
  <c r="I207" i="6"/>
  <c r="H240" i="6"/>
  <c r="G592" i="6"/>
  <c r="E35" i="20"/>
  <c r="G273" i="6"/>
  <c r="I625" i="6"/>
  <c r="H594" i="6"/>
  <c r="I274" i="6"/>
  <c r="H563" i="6"/>
  <c r="H244" i="6"/>
  <c r="G596" i="6"/>
  <c r="G23" i="6"/>
  <c r="H313" i="6"/>
  <c r="H634" i="6"/>
  <c r="V351" i="1"/>
  <c r="H271" i="13"/>
  <c r="E29" i="13"/>
  <c r="H183" i="11"/>
  <c r="J12" i="11"/>
  <c r="V113" i="1"/>
  <c r="H468" i="13"/>
  <c r="E202" i="13"/>
  <c r="V237" i="1"/>
  <c r="H401" i="13"/>
  <c r="E269" i="13"/>
  <c r="V301" i="1"/>
  <c r="H367" i="13"/>
  <c r="H598" i="6"/>
  <c r="S156" i="1"/>
  <c r="H70" i="13"/>
  <c r="G281" i="6"/>
  <c r="S376" i="1"/>
  <c r="F78" i="13"/>
  <c r="G598" i="6"/>
  <c r="S532" i="1"/>
  <c r="F236" i="13"/>
  <c r="I118" i="6"/>
  <c r="S581" i="1"/>
  <c r="F5" i="13"/>
  <c r="I211" i="6"/>
  <c r="S475" i="1"/>
  <c r="F119" i="13"/>
  <c r="I376" i="6"/>
  <c r="R613" i="1"/>
  <c r="F400" i="13"/>
  <c r="I377" i="6"/>
  <c r="R614" i="1"/>
  <c r="F496" i="13"/>
  <c r="I542" i="6"/>
  <c r="H656" i="13"/>
  <c r="F583" i="13"/>
  <c r="D144" i="19"/>
  <c r="H556" i="13"/>
  <c r="E49" i="13"/>
  <c r="V425" i="1"/>
  <c r="H290" i="13"/>
  <c r="E353" i="13"/>
  <c r="V553" i="1"/>
  <c r="H190" i="13"/>
  <c r="H149" i="6"/>
  <c r="S30" i="1"/>
  <c r="H123" i="13"/>
  <c r="V146" i="1"/>
  <c r="H386" i="13"/>
  <c r="E283" i="13"/>
  <c r="E202" i="11"/>
  <c r="V205" i="1"/>
  <c r="H352" i="13"/>
  <c r="E19" i="13"/>
  <c r="V601" i="1"/>
  <c r="H219" i="13"/>
  <c r="H157" i="6"/>
  <c r="S36" i="1"/>
  <c r="H87" i="13"/>
  <c r="I151" i="6"/>
  <c r="S531" i="1"/>
  <c r="G537" i="6"/>
  <c r="S431" i="1"/>
  <c r="F315" i="13"/>
  <c r="G255" i="6"/>
  <c r="I607" i="6"/>
  <c r="S7" i="1"/>
  <c r="H169" i="13"/>
  <c r="G288" i="6"/>
  <c r="I640" i="6"/>
  <c r="S37" i="1"/>
  <c r="G257" i="6"/>
  <c r="I609" i="6"/>
  <c r="S9" i="1"/>
  <c r="G258" i="6"/>
  <c r="I610" i="6"/>
  <c r="S8" i="1"/>
  <c r="G259" i="6"/>
  <c r="I611" i="6"/>
  <c r="S6" i="1"/>
  <c r="G292" i="6"/>
  <c r="I644" i="6"/>
  <c r="H5" i="6"/>
  <c r="G357" i="6"/>
  <c r="BL585" i="1"/>
  <c r="S111" i="1"/>
  <c r="G326" i="6"/>
  <c r="AI586" i="1"/>
  <c r="S77" i="1"/>
  <c r="G295" i="6"/>
  <c r="I647" i="6"/>
  <c r="S82" i="1"/>
  <c r="G296" i="6"/>
  <c r="I648" i="6"/>
  <c r="H41" i="6"/>
  <c r="G393" i="6"/>
  <c r="D69" i="19"/>
  <c r="H106" i="6"/>
  <c r="G458" i="6"/>
  <c r="D134" i="19"/>
  <c r="H107" i="6"/>
  <c r="G459" i="6"/>
  <c r="D135" i="19"/>
  <c r="H460" i="6"/>
  <c r="I140" i="6"/>
  <c r="V204" i="1"/>
  <c r="H525" i="6"/>
  <c r="I205" i="6"/>
  <c r="V277" i="1"/>
  <c r="H590" i="6"/>
  <c r="I270" i="6"/>
  <c r="H559" i="6"/>
  <c r="I239" i="6"/>
  <c r="H272" i="6"/>
  <c r="G624" i="6"/>
  <c r="V14" i="1"/>
  <c r="G305" i="6"/>
  <c r="I657" i="6"/>
  <c r="H626" i="6"/>
  <c r="I306" i="6"/>
  <c r="H595" i="6"/>
  <c r="H276" i="6"/>
  <c r="G628" i="6"/>
  <c r="G55" i="6"/>
  <c r="H345" i="6"/>
  <c r="H666" i="6"/>
  <c r="V559" i="1"/>
  <c r="H238" i="13"/>
  <c r="E383" i="13"/>
  <c r="E178" i="11"/>
  <c r="H7" i="11"/>
  <c r="V178" i="1"/>
  <c r="H435" i="13"/>
  <c r="E235" i="13"/>
  <c r="V289" i="1"/>
  <c r="H368" i="13"/>
  <c r="E303" i="13"/>
  <c r="V404" i="1"/>
  <c r="H334" i="13"/>
  <c r="G60" i="6"/>
  <c r="S229" i="1"/>
  <c r="H23" i="13"/>
  <c r="G379" i="6"/>
  <c r="S417" i="1"/>
  <c r="F175" i="13"/>
  <c r="I23" i="6"/>
  <c r="S351" i="1"/>
  <c r="F292" i="13"/>
  <c r="I190" i="6"/>
  <c r="S474" i="1"/>
  <c r="F16" i="13"/>
  <c r="I283" i="6"/>
  <c r="S635" i="1"/>
  <c r="F399" i="13"/>
  <c r="I468" i="6"/>
  <c r="J47" i="3"/>
  <c r="F451" i="13"/>
  <c r="I469" i="6"/>
  <c r="J48" i="3"/>
  <c r="F539" i="13"/>
  <c r="I634" i="6"/>
  <c r="H623" i="13"/>
  <c r="F36" i="13"/>
  <c r="D212" i="19"/>
  <c r="H523" i="13"/>
  <c r="E90" i="13"/>
  <c r="V519" i="1"/>
  <c r="H257" i="13"/>
  <c r="E370" i="13"/>
  <c r="V608" i="1"/>
  <c r="H157" i="13"/>
  <c r="H315" i="6"/>
  <c r="S80" i="1"/>
  <c r="H91" i="13"/>
  <c r="V207" i="1"/>
  <c r="H353" i="13"/>
  <c r="E18" i="13"/>
  <c r="J196" i="11"/>
  <c r="V255" i="1"/>
  <c r="H319" i="13"/>
  <c r="E336" i="13"/>
  <c r="V348" i="1"/>
  <c r="H186" i="13"/>
  <c r="H341" i="6"/>
  <c r="S87" i="1"/>
  <c r="H55" i="13"/>
  <c r="I243" i="6"/>
  <c r="S564" i="1"/>
  <c r="G635" i="6"/>
  <c r="S506" i="1"/>
  <c r="F347" i="13"/>
  <c r="H31" i="6"/>
  <c r="G383" i="6"/>
  <c r="D27" i="19"/>
  <c r="S138" i="1"/>
  <c r="H64" i="6"/>
  <c r="G416" i="6"/>
  <c r="D60" i="19"/>
  <c r="H33" i="6"/>
  <c r="G385" i="6"/>
  <c r="D29" i="19"/>
  <c r="H34" i="6"/>
  <c r="G386" i="6"/>
  <c r="D30" i="19"/>
  <c r="H35" i="6"/>
  <c r="G387" i="6"/>
  <c r="D31" i="19"/>
  <c r="H68" i="6"/>
  <c r="G420" i="6"/>
  <c r="D64" i="19"/>
  <c r="H133" i="6"/>
  <c r="G485" i="6"/>
  <c r="D129" i="19"/>
  <c r="H102" i="6"/>
  <c r="G454" i="6"/>
  <c r="D98" i="19"/>
  <c r="H71" i="6"/>
  <c r="G423" i="6"/>
  <c r="D99" i="19"/>
  <c r="H72" i="6"/>
  <c r="G424" i="6"/>
  <c r="D100" i="19"/>
  <c r="H169" i="6"/>
  <c r="G521" i="6"/>
  <c r="D197" i="19"/>
  <c r="H234" i="6"/>
  <c r="G586" i="6"/>
  <c r="E29" i="20"/>
  <c r="H235" i="6"/>
  <c r="G587" i="6"/>
  <c r="E30" i="20"/>
  <c r="H588" i="6"/>
  <c r="I268" i="6"/>
  <c r="V388" i="1"/>
  <c r="H653" i="6"/>
  <c r="I333" i="6"/>
  <c r="V484" i="1"/>
  <c r="G46" i="6"/>
  <c r="I398" i="6"/>
  <c r="G15" i="6"/>
  <c r="I367" i="6"/>
  <c r="H400" i="6"/>
  <c r="I80" i="6"/>
  <c r="H81" i="6"/>
  <c r="G433" i="6"/>
  <c r="D109" i="19"/>
  <c r="G82" i="6"/>
  <c r="I434" i="6"/>
  <c r="G51" i="6"/>
  <c r="H404" i="6"/>
  <c r="I84" i="6"/>
  <c r="H56" i="6"/>
  <c r="H473" i="6"/>
  <c r="H406" i="6"/>
  <c r="S99" i="1"/>
  <c r="H106" i="13"/>
  <c r="E520" i="13"/>
  <c r="J156" i="11"/>
  <c r="AI116" i="1"/>
  <c r="V486" i="1"/>
  <c r="H303" i="13"/>
  <c r="E349" i="13"/>
  <c r="V546" i="1"/>
  <c r="H236" i="13"/>
  <c r="E385" i="13"/>
  <c r="V605" i="1"/>
  <c r="H202" i="13"/>
  <c r="G476" i="6"/>
  <c r="S441" i="1"/>
  <c r="F233" i="13"/>
  <c r="I116" i="6"/>
  <c r="S529" i="1"/>
  <c r="F118" i="13"/>
  <c r="I373" i="6"/>
  <c r="R479" i="1"/>
  <c r="F446" i="13"/>
  <c r="I538" i="6"/>
  <c r="Q78" i="3"/>
  <c r="F535" i="13"/>
  <c r="I631" i="6"/>
  <c r="J8" i="13"/>
  <c r="F579" i="13"/>
  <c r="D138" i="19"/>
  <c r="H625" i="13"/>
  <c r="F619" i="13"/>
  <c r="D142" i="19"/>
  <c r="H558" i="13"/>
  <c r="E46" i="13"/>
  <c r="E46" i="20"/>
  <c r="H491" i="13"/>
  <c r="E150" i="13"/>
  <c r="V187" i="1"/>
  <c r="H390" i="13"/>
  <c r="H125" i="6"/>
  <c r="S32" i="1"/>
  <c r="H125" i="13"/>
  <c r="H637" i="6"/>
  <c r="S210" i="1"/>
  <c r="E16" i="14"/>
  <c r="G215" i="6"/>
  <c r="S362" i="1"/>
  <c r="F53" i="13"/>
  <c r="V545" i="1"/>
  <c r="H221" i="13"/>
  <c r="E400" i="13"/>
  <c r="H175" i="11"/>
  <c r="V338" i="1"/>
  <c r="H187" i="13"/>
  <c r="H318" i="6"/>
  <c r="S86" i="1"/>
  <c r="H56" i="13"/>
  <c r="G219" i="6"/>
  <c r="S365" i="1"/>
  <c r="F203" i="13"/>
  <c r="I571" i="6"/>
  <c r="H646" i="13"/>
  <c r="I316" i="6"/>
  <c r="S616" i="1"/>
  <c r="G289" i="6"/>
  <c r="S45" i="1"/>
  <c r="BL586" i="1"/>
  <c r="G425" i="6"/>
  <c r="H492" i="6"/>
  <c r="H591" i="6"/>
  <c r="I338" i="6"/>
  <c r="H205" i="13"/>
  <c r="H335" i="13"/>
  <c r="S442" i="1"/>
  <c r="I375" i="6"/>
  <c r="F582" i="13"/>
  <c r="H224" i="13"/>
  <c r="H320" i="13"/>
  <c r="H507" i="6"/>
  <c r="F553" i="13"/>
  <c r="D17" i="19"/>
  <c r="H578" i="13"/>
  <c r="I61" i="6"/>
  <c r="S574" i="1"/>
  <c r="F351" i="13"/>
  <c r="I247" i="6"/>
  <c r="S582" i="1"/>
  <c r="F425" i="13"/>
  <c r="D89" i="19"/>
  <c r="H575" i="13"/>
  <c r="E71" i="13"/>
  <c r="V218" i="1"/>
  <c r="H376" i="13"/>
  <c r="I670" i="6"/>
  <c r="H672" i="13"/>
  <c r="G152" i="6"/>
  <c r="S253" i="1"/>
  <c r="E101" i="13"/>
  <c r="E188" i="11"/>
  <c r="E11" i="11"/>
  <c r="AL245" i="1"/>
  <c r="E16" i="13"/>
  <c r="K170" i="11"/>
  <c r="AI66" i="1"/>
  <c r="AL148" i="1"/>
  <c r="E611" i="13"/>
  <c r="K131" i="11"/>
  <c r="AI290" i="1"/>
  <c r="E572" i="13"/>
  <c r="J264" i="11"/>
  <c r="G82" i="11"/>
  <c r="AI338" i="1"/>
  <c r="R608" i="1"/>
  <c r="I232" i="11"/>
  <c r="H54" i="11"/>
  <c r="AL518" i="1"/>
  <c r="E253" i="13"/>
  <c r="I181" i="11"/>
  <c r="AI3" i="1"/>
  <c r="AL240" i="1"/>
  <c r="E616" i="13"/>
  <c r="G131" i="11"/>
  <c r="AI358" i="1"/>
  <c r="I252" i="6"/>
  <c r="H243" i="11"/>
  <c r="K64" i="11"/>
  <c r="AL342" i="1"/>
  <c r="F512" i="13"/>
  <c r="E198" i="11"/>
  <c r="J20" i="11"/>
  <c r="AL336" i="1"/>
  <c r="E547" i="13"/>
  <c r="J141" i="11"/>
  <c r="AI239" i="1"/>
  <c r="AL45" i="1"/>
  <c r="J276" i="11"/>
  <c r="K91" i="11"/>
  <c r="AI513" i="1"/>
  <c r="F520" i="13"/>
  <c r="I197" i="11"/>
  <c r="G20" i="11"/>
  <c r="AL330" i="1"/>
  <c r="E514" i="13"/>
  <c r="J146" i="11"/>
  <c r="AI209" i="1"/>
  <c r="AL40" i="1"/>
  <c r="E552" i="13"/>
  <c r="E141" i="11"/>
  <c r="AI243" i="1"/>
  <c r="AL5" i="1"/>
  <c r="K275" i="11"/>
  <c r="G91" i="11"/>
  <c r="AI517" i="1"/>
  <c r="S403" i="1"/>
  <c r="K224" i="11"/>
  <c r="E47" i="11"/>
  <c r="AL548" i="1"/>
  <c r="E410" i="13"/>
  <c r="I162" i="11"/>
  <c r="AI114" i="1"/>
  <c r="AL165" i="1"/>
  <c r="K308" i="11"/>
  <c r="G118" i="11"/>
  <c r="AI388" i="1"/>
  <c r="V109" i="1"/>
  <c r="J261" i="11"/>
  <c r="I79" i="11"/>
  <c r="AI634" i="1"/>
  <c r="F222" i="13"/>
  <c r="H207" i="11"/>
  <c r="K29" i="11"/>
  <c r="AL435" i="1"/>
  <c r="E450" i="13"/>
  <c r="G156" i="11"/>
  <c r="AI152" i="1"/>
  <c r="AL129" i="1"/>
  <c r="E525" i="13"/>
  <c r="E145" i="11"/>
  <c r="AI219" i="1"/>
  <c r="AL65" i="1"/>
  <c r="G274" i="11"/>
  <c r="K89" i="11"/>
  <c r="AI525" i="1"/>
  <c r="H142" i="13"/>
  <c r="E212" i="11"/>
  <c r="J34" i="11"/>
  <c r="AL398" i="1"/>
  <c r="E632" i="13"/>
  <c r="E128" i="11"/>
  <c r="AI316" i="1"/>
  <c r="S540" i="1"/>
  <c r="G321" i="6"/>
  <c r="H4" i="6"/>
  <c r="D34" i="19"/>
  <c r="G457" i="6"/>
  <c r="H524" i="6"/>
  <c r="H623" i="6"/>
  <c r="I370" i="6"/>
  <c r="H172" i="13"/>
  <c r="H302" i="13"/>
  <c r="S549" i="1"/>
  <c r="I467" i="6"/>
  <c r="F620" i="13"/>
  <c r="H191" i="13"/>
  <c r="H287" i="13"/>
  <c r="H667" i="6"/>
  <c r="F595" i="13"/>
  <c r="D86" i="19"/>
  <c r="H545" i="13"/>
  <c r="I154" i="6"/>
  <c r="S544" i="1"/>
  <c r="F377" i="13"/>
  <c r="I339" i="6"/>
  <c r="S625" i="1"/>
  <c r="F472" i="13"/>
  <c r="D175" i="19"/>
  <c r="H542" i="13"/>
  <c r="E99" i="13"/>
  <c r="V280" i="1"/>
  <c r="H343" i="13"/>
  <c r="D22" i="19"/>
  <c r="H639" i="13"/>
  <c r="G250" i="6"/>
  <c r="S384" i="1"/>
  <c r="E232" i="13"/>
  <c r="H182" i="11"/>
  <c r="I5" i="11"/>
  <c r="AL213" i="1"/>
  <c r="E393" i="13"/>
  <c r="G165" i="11"/>
  <c r="AI99" i="1"/>
  <c r="AL116" i="1"/>
  <c r="E641" i="13"/>
  <c r="H126" i="11"/>
  <c r="AI279" i="1"/>
  <c r="H219" i="6"/>
  <c r="E258" i="11"/>
  <c r="I76" i="11"/>
  <c r="AI616" i="1"/>
  <c r="H635" i="13"/>
  <c r="K226" i="11"/>
  <c r="K48" i="11"/>
  <c r="AL538" i="1"/>
  <c r="E25" i="13"/>
  <c r="K175" i="11"/>
  <c r="AI313" i="1"/>
  <c r="AL208" i="1"/>
  <c r="E645" i="13"/>
  <c r="J125" i="11"/>
  <c r="AI282" i="1"/>
  <c r="V279" i="1"/>
  <c r="J237" i="11"/>
  <c r="H59" i="11"/>
  <c r="AL572" i="1"/>
  <c r="F640" i="13"/>
  <c r="H192" i="11"/>
  <c r="G15" i="11"/>
  <c r="AL357" i="1"/>
  <c r="E584" i="13"/>
  <c r="G136" i="11"/>
  <c r="AI301" i="1"/>
  <c r="AL8" i="1"/>
  <c r="K269" i="11"/>
  <c r="H86" i="11"/>
  <c r="AI571" i="1"/>
  <c r="F666" i="13"/>
  <c r="K191" i="11"/>
  <c r="J14" i="11"/>
  <c r="AL292" i="1"/>
  <c r="E550" i="13"/>
  <c r="G141" i="11"/>
  <c r="AI242" i="1"/>
  <c r="AL6" i="1"/>
  <c r="E589" i="13"/>
  <c r="I135" i="11"/>
  <c r="AI305" i="1"/>
  <c r="Q24" i="3"/>
  <c r="E269" i="11"/>
  <c r="J85" i="11"/>
  <c r="AI575" i="1"/>
  <c r="H504" i="13"/>
  <c r="G219" i="11"/>
  <c r="I41" i="11"/>
  <c r="AL501" i="1"/>
  <c r="E446" i="13"/>
  <c r="E157" i="11"/>
  <c r="AI147" i="1"/>
  <c r="AL133" i="1"/>
  <c r="E302" i="11"/>
  <c r="J112" i="11"/>
  <c r="AI420" i="1"/>
  <c r="E389" i="13"/>
  <c r="K254" i="11"/>
  <c r="E74" i="11"/>
  <c r="H2" i="11"/>
  <c r="F384" i="13"/>
  <c r="J201" i="11"/>
  <c r="H24" i="11"/>
  <c r="AL403" i="1"/>
  <c r="E488" i="13"/>
  <c r="J150" i="11"/>
  <c r="AI185" i="1"/>
  <c r="AL97" i="1"/>
  <c r="E561" i="13"/>
  <c r="I139" i="11"/>
  <c r="AI251" i="1"/>
  <c r="AL32" i="1"/>
  <c r="H267" i="11"/>
  <c r="H84" i="11"/>
  <c r="AI583" i="1"/>
  <c r="F270" i="13"/>
  <c r="J206" i="11"/>
  <c r="G29" i="11"/>
  <c r="AL367" i="1"/>
  <c r="E665" i="13"/>
  <c r="I122" i="11"/>
  <c r="AI363" i="1"/>
  <c r="H404" i="13"/>
  <c r="G353" i="6"/>
  <c r="H36" i="6"/>
  <c r="D66" i="19"/>
  <c r="G489" i="6"/>
  <c r="H556" i="6"/>
  <c r="H655" i="6"/>
  <c r="I402" i="6"/>
  <c r="H139" i="13"/>
  <c r="H269" i="13"/>
  <c r="S313" i="1"/>
  <c r="I539" i="6"/>
  <c r="F654" i="13"/>
  <c r="H158" i="13"/>
  <c r="H254" i="13"/>
  <c r="G121" i="6"/>
  <c r="F631" i="13"/>
  <c r="D154" i="19"/>
  <c r="H512" i="13"/>
  <c r="I246" i="6"/>
  <c r="S517" i="1"/>
  <c r="F424" i="13"/>
  <c r="I411" i="6"/>
  <c r="R337" i="1"/>
  <c r="F515" i="13"/>
  <c r="E10" i="20"/>
  <c r="H509" i="13"/>
  <c r="E163" i="13"/>
  <c r="V393" i="1"/>
  <c r="H310" i="13"/>
  <c r="D106" i="19"/>
  <c r="H606" i="13"/>
  <c r="G348" i="6"/>
  <c r="S406" i="1"/>
  <c r="E319" i="13"/>
  <c r="J176" i="11"/>
  <c r="AI33" i="1"/>
  <c r="AL181" i="1"/>
  <c r="E429" i="13"/>
  <c r="I159" i="11"/>
  <c r="AI132" i="1"/>
  <c r="AL84" i="1"/>
  <c r="E675" i="13"/>
  <c r="K120" i="11"/>
  <c r="AI373" i="1"/>
  <c r="I90" i="6"/>
  <c r="G251" i="11"/>
  <c r="E71" i="11"/>
  <c r="AL337" i="1"/>
  <c r="H306" i="13"/>
  <c r="G221" i="11"/>
  <c r="H43" i="11"/>
  <c r="AL477" i="1"/>
  <c r="E360" i="13"/>
  <c r="G170" i="11"/>
  <c r="AI70" i="1"/>
  <c r="AL176" i="1"/>
  <c r="E126" i="13"/>
  <c r="G120" i="11"/>
  <c r="AI377" i="1"/>
  <c r="S256" i="1"/>
  <c r="E232" i="11"/>
  <c r="K53" i="11"/>
  <c r="AL515" i="1"/>
  <c r="E164" i="13"/>
  <c r="J186" i="11"/>
  <c r="J9" i="11"/>
  <c r="AL299" i="1"/>
  <c r="E619" i="13"/>
  <c r="J130" i="11"/>
  <c r="AI601" i="1"/>
  <c r="Q70" i="3"/>
  <c r="G263" i="11"/>
  <c r="K80" i="11"/>
  <c r="AI347" i="1"/>
  <c r="E167" i="13"/>
  <c r="G186" i="11"/>
  <c r="G9" i="11"/>
  <c r="AL266" i="1"/>
  <c r="E587" i="13"/>
  <c r="J135" i="11"/>
  <c r="AI304" i="1"/>
  <c r="Q23" i="3"/>
  <c r="E38" i="13"/>
  <c r="K129" i="11"/>
  <c r="AI334" i="1"/>
  <c r="Q27" i="3"/>
  <c r="H262" i="11"/>
  <c r="G80" i="11"/>
  <c r="AI341" i="1"/>
  <c r="H208" i="13"/>
  <c r="I213" i="11"/>
  <c r="E36" i="11"/>
  <c r="AL466" i="1"/>
  <c r="E482" i="13"/>
  <c r="I151" i="11"/>
  <c r="AI181" i="1"/>
  <c r="AL101" i="1"/>
  <c r="H295" i="11"/>
  <c r="G107" i="11"/>
  <c r="AI472" i="1"/>
  <c r="G251" i="6"/>
  <c r="E248" i="11"/>
  <c r="I68" i="11"/>
  <c r="AL277" i="1"/>
  <c r="F561" i="13"/>
  <c r="E196" i="11"/>
  <c r="K18" i="11"/>
  <c r="AL371" i="1"/>
  <c r="E524" i="13"/>
  <c r="G145" i="11"/>
  <c r="AI218" i="1"/>
  <c r="AL335" i="1"/>
  <c r="E596" i="13"/>
  <c r="E134" i="11"/>
  <c r="AI351" i="1"/>
  <c r="Q42" i="3"/>
  <c r="K260" i="11"/>
  <c r="K78" i="11"/>
  <c r="AI620" i="1"/>
  <c r="F428" i="13"/>
  <c r="E201" i="11"/>
  <c r="J23" i="11"/>
  <c r="AL317" i="1"/>
  <c r="G307" i="11"/>
  <c r="E117" i="11"/>
  <c r="AI395" i="1"/>
  <c r="H140" i="13"/>
  <c r="H159" i="6"/>
  <c r="G513" i="6"/>
  <c r="H196" i="6"/>
  <c r="D226" i="19"/>
  <c r="G649" i="6"/>
  <c r="G44" i="6"/>
  <c r="G143" i="6"/>
  <c r="I562" i="6"/>
  <c r="F136" i="13"/>
  <c r="H104" i="13"/>
  <c r="J43" i="3"/>
  <c r="E43" i="20"/>
  <c r="E212" i="13"/>
  <c r="G111" i="13"/>
  <c r="H90" i="13"/>
  <c r="G633" i="6"/>
  <c r="F667" i="13"/>
  <c r="E7" i="20"/>
  <c r="H479" i="13"/>
  <c r="I318" i="6"/>
  <c r="S624" i="1"/>
  <c r="F471" i="13"/>
  <c r="I503" i="6"/>
  <c r="R619" i="1"/>
  <c r="F557" i="13"/>
  <c r="V25" i="1"/>
  <c r="H476" i="13"/>
  <c r="E194" i="13"/>
  <c r="V487" i="1"/>
  <c r="H277" i="13"/>
  <c r="D177" i="19"/>
  <c r="H573" i="13"/>
  <c r="G446" i="6"/>
  <c r="S439" i="1"/>
  <c r="E15" i="13"/>
  <c r="E171" i="11"/>
  <c r="AI335" i="1"/>
  <c r="AL149" i="1"/>
  <c r="E465" i="13"/>
  <c r="E154" i="11"/>
  <c r="AI165" i="1"/>
  <c r="AL52" i="1"/>
  <c r="G305" i="11"/>
  <c r="H115" i="11"/>
  <c r="AI405" i="1"/>
  <c r="V219" i="1"/>
  <c r="G244" i="11"/>
  <c r="I65" i="11"/>
  <c r="AL577" i="1"/>
  <c r="H29" i="13"/>
  <c r="I215" i="11"/>
  <c r="K37" i="11"/>
  <c r="AL439" i="1"/>
  <c r="E397" i="13"/>
  <c r="H164" i="11"/>
  <c r="AI103" i="1"/>
  <c r="AL144" i="1"/>
  <c r="G304" i="11"/>
  <c r="J114" i="11"/>
  <c r="AI409" i="1"/>
  <c r="R636" i="1"/>
  <c r="H226" i="11"/>
  <c r="H48" i="11"/>
  <c r="AL534" i="1"/>
  <c r="E260" i="13"/>
  <c r="E181" i="11"/>
  <c r="AI4" i="1"/>
  <c r="AL237" i="1"/>
  <c r="E649" i="13"/>
  <c r="G125" i="11"/>
  <c r="AI352" i="1"/>
  <c r="E71" i="6"/>
  <c r="H256" i="11"/>
  <c r="H75" i="11"/>
  <c r="AI43" i="1"/>
  <c r="E263" i="13"/>
  <c r="H180" i="11"/>
  <c r="AI7" i="1"/>
  <c r="G287" i="6"/>
  <c r="I641" i="6"/>
  <c r="G324" i="6"/>
  <c r="S109" i="1"/>
  <c r="D101" i="19"/>
  <c r="I172" i="6"/>
  <c r="I271" i="6"/>
  <c r="H627" i="6"/>
  <c r="E417" i="13"/>
  <c r="E322" i="13"/>
  <c r="F234" i="13"/>
  <c r="R612" i="1"/>
  <c r="D57" i="19"/>
  <c r="H126" i="6"/>
  <c r="E335" i="13"/>
  <c r="S124" i="1"/>
  <c r="E67" i="13"/>
  <c r="V23" i="1"/>
  <c r="H446" i="13"/>
  <c r="I410" i="6"/>
  <c r="R341" i="1"/>
  <c r="F513" i="13"/>
  <c r="I595" i="6"/>
  <c r="H675" i="13"/>
  <c r="F598" i="13"/>
  <c r="V91" i="1"/>
  <c r="H443" i="13"/>
  <c r="E228" i="13"/>
  <c r="V534" i="1"/>
  <c r="H244" i="13"/>
  <c r="E12" i="20"/>
  <c r="H540" i="13"/>
  <c r="G566" i="6"/>
  <c r="S503" i="1"/>
  <c r="E392" i="13"/>
  <c r="H165" i="11"/>
  <c r="AI98" i="1"/>
  <c r="AL117" i="1"/>
  <c r="E501" i="13"/>
  <c r="I148" i="11"/>
  <c r="AI198" i="1"/>
  <c r="AL19" i="1"/>
  <c r="I298" i="11"/>
  <c r="K109" i="11"/>
  <c r="AI437" i="1"/>
  <c r="S136" i="1"/>
  <c r="H238" i="11"/>
  <c r="E60" i="11"/>
  <c r="AL519" i="1"/>
  <c r="G88" i="13"/>
  <c r="K209" i="11"/>
  <c r="H32" i="11"/>
  <c r="AL418" i="1"/>
  <c r="E433" i="13"/>
  <c r="K158" i="11"/>
  <c r="AI136" i="1"/>
  <c r="AL112" i="1"/>
  <c r="J297" i="11"/>
  <c r="G109" i="11"/>
  <c r="AI441" i="1"/>
  <c r="H602" i="13"/>
  <c r="J220" i="11"/>
  <c r="K42" i="11"/>
  <c r="AL480" i="1"/>
  <c r="E109" i="13"/>
  <c r="G175" i="11"/>
  <c r="AI39" i="1"/>
  <c r="AL205" i="1"/>
  <c r="E42" i="13"/>
  <c r="J119" i="11"/>
  <c r="AI380" i="1"/>
  <c r="G222" i="11"/>
  <c r="J249" i="11"/>
  <c r="K69" i="11"/>
  <c r="AL606" i="1"/>
  <c r="E334" i="13"/>
  <c r="J174" i="11"/>
  <c r="AI44" i="1"/>
  <c r="AL202" i="1"/>
  <c r="E652" i="13"/>
  <c r="I124" i="11"/>
  <c r="AI599" i="1"/>
  <c r="Q41" i="3"/>
  <c r="E129" i="13"/>
  <c r="K118" i="11"/>
  <c r="AI384" i="1"/>
  <c r="G54" i="6"/>
  <c r="K248" i="11"/>
  <c r="G69" i="11"/>
  <c r="AL278" i="1"/>
  <c r="F123" i="13"/>
  <c r="I202" i="11"/>
  <c r="E25" i="11"/>
  <c r="AL407" i="1"/>
  <c r="E556" i="13"/>
  <c r="H140" i="11"/>
  <c r="AI246" i="1"/>
  <c r="AL37" i="1"/>
  <c r="K281" i="11"/>
  <c r="G96" i="11"/>
  <c r="AI540" i="1"/>
  <c r="D112" i="19"/>
  <c r="J235" i="11"/>
  <c r="I57" i="11"/>
  <c r="AL593" i="1"/>
  <c r="E197" i="13"/>
  <c r="J184" i="11"/>
  <c r="K7" i="11"/>
  <c r="AL294" i="1"/>
  <c r="E595" i="13"/>
  <c r="G134" i="11"/>
  <c r="AI306" i="1"/>
  <c r="Q48" i="3"/>
  <c r="E661" i="13"/>
  <c r="E123" i="11"/>
  <c r="AI360" i="1"/>
  <c r="J165" i="11"/>
  <c r="E247" i="11"/>
  <c r="K67" i="11"/>
  <c r="AL612" i="1"/>
  <c r="E73" i="13"/>
  <c r="J189" i="11"/>
  <c r="I12" i="11"/>
  <c r="AL254" i="1"/>
  <c r="K293" i="11"/>
  <c r="E106" i="11"/>
  <c r="AI452" i="1"/>
  <c r="G319" i="6"/>
  <c r="I673" i="6"/>
  <c r="G356" i="6"/>
  <c r="H7" i="6"/>
  <c r="D133" i="19"/>
  <c r="I204" i="6"/>
  <c r="I303" i="6"/>
  <c r="H659" i="6"/>
  <c r="E451" i="13"/>
  <c r="E350" i="13"/>
  <c r="F289" i="13"/>
  <c r="J46" i="3"/>
  <c r="D143" i="19"/>
  <c r="H310" i="6"/>
  <c r="E12" i="13"/>
  <c r="S214" i="1"/>
  <c r="E53" i="13"/>
  <c r="V90" i="1"/>
  <c r="H413" i="13"/>
  <c r="I502" i="6"/>
  <c r="R618" i="1"/>
  <c r="F556" i="13"/>
  <c r="I667" i="6"/>
  <c r="H642" i="13"/>
  <c r="F633" i="13"/>
  <c r="V152" i="1"/>
  <c r="H410" i="13"/>
  <c r="E259" i="13"/>
  <c r="V598" i="1"/>
  <c r="H211" i="13"/>
  <c r="V32" i="1"/>
  <c r="H507" i="13"/>
  <c r="G664" i="6"/>
  <c r="S573" i="1"/>
  <c r="E428" i="13"/>
  <c r="J159" i="11"/>
  <c r="AI131" i="1"/>
  <c r="AL85" i="1"/>
  <c r="E539" i="13"/>
  <c r="E143" i="11"/>
  <c r="AI231" i="1"/>
  <c r="E32" i="6"/>
  <c r="J291" i="11"/>
  <c r="H104" i="11"/>
  <c r="AI457" i="1"/>
  <c r="R475" i="1"/>
  <c r="J232" i="11"/>
  <c r="I54" i="11"/>
  <c r="AL539" i="1"/>
  <c r="F346" i="13"/>
  <c r="H204" i="11"/>
  <c r="K26" i="11"/>
  <c r="AL385" i="1"/>
  <c r="E470" i="13"/>
  <c r="H153" i="11"/>
  <c r="AI169" i="1"/>
  <c r="AL80" i="1"/>
  <c r="K290" i="11"/>
  <c r="J103" i="11"/>
  <c r="AI454" i="1"/>
  <c r="H274" i="13"/>
  <c r="K214" i="11"/>
  <c r="H37" i="11"/>
  <c r="AL447" i="1"/>
  <c r="E361" i="13"/>
  <c r="I169" i="11"/>
  <c r="AI73" i="1"/>
  <c r="AL173" i="1"/>
  <c r="J303" i="11"/>
  <c r="G114" i="11"/>
  <c r="AI412" i="1"/>
  <c r="H566" i="6"/>
  <c r="K242" i="11"/>
  <c r="H64" i="11"/>
  <c r="AL345" i="1"/>
  <c r="E368" i="13"/>
  <c r="E169" i="11"/>
  <c r="AI76" i="1"/>
  <c r="AL170" i="1"/>
  <c r="E45" i="13"/>
  <c r="E119" i="11"/>
  <c r="AI383" i="1"/>
  <c r="E462" i="13"/>
  <c r="K302" i="11"/>
  <c r="H113" i="11"/>
  <c r="AI416" i="1"/>
  <c r="I437" i="6"/>
  <c r="G242" i="11"/>
  <c r="J63" i="11"/>
  <c r="AL615" i="1"/>
  <c r="F545" i="13"/>
  <c r="K196" i="11"/>
  <c r="I19" i="11"/>
  <c r="AL375" i="1"/>
  <c r="E591" i="13"/>
  <c r="K134" i="11"/>
  <c r="AI319" i="1"/>
  <c r="Q28" i="3"/>
  <c r="G275" i="11"/>
  <c r="J90" i="11"/>
  <c r="AI520" i="1"/>
  <c r="V603" i="1"/>
  <c r="E230" i="11"/>
  <c r="E52" i="11"/>
  <c r="AL562" i="1"/>
  <c r="E290" i="13"/>
  <c r="E179" i="11"/>
  <c r="AI17" i="1"/>
  <c r="AL258" i="1"/>
  <c r="E628" i="13"/>
  <c r="J128" i="11"/>
  <c r="AI327" i="1"/>
  <c r="E54" i="13"/>
  <c r="E308" i="11"/>
  <c r="I117" i="11"/>
  <c r="AI392" i="1"/>
  <c r="G350" i="6"/>
  <c r="J240" i="11"/>
  <c r="H62" i="11"/>
  <c r="AL532" i="1"/>
  <c r="E204" i="13"/>
  <c r="E184" i="11"/>
  <c r="E7" i="11"/>
  <c r="AL222" i="1"/>
  <c r="E287" i="11"/>
  <c r="I100" i="11"/>
  <c r="AI489" i="1"/>
  <c r="G351" i="6"/>
  <c r="S586" i="1"/>
  <c r="G388" i="6"/>
  <c r="H39" i="6"/>
  <c r="D165" i="19"/>
  <c r="I236" i="6"/>
  <c r="I335" i="6"/>
  <c r="G19" i="6"/>
  <c r="E485" i="13"/>
  <c r="E31" i="13"/>
  <c r="F328" i="13"/>
  <c r="Q79" i="3"/>
  <c r="D211" i="19"/>
  <c r="H476" i="6"/>
  <c r="E373" i="13"/>
  <c r="S247" i="1"/>
  <c r="E161" i="13"/>
  <c r="V149" i="1"/>
  <c r="H380" i="13"/>
  <c r="I574" i="6"/>
  <c r="H676" i="13"/>
  <c r="F597" i="13"/>
  <c r="D19" i="19"/>
  <c r="H609" i="13"/>
  <c r="F670" i="13"/>
  <c r="V213" i="1"/>
  <c r="H377" i="13"/>
  <c r="E293" i="13"/>
  <c r="V327" i="1"/>
  <c r="H178" i="13"/>
  <c r="V94" i="1"/>
  <c r="H474" i="13"/>
  <c r="I87" i="6"/>
  <c r="S566" i="1"/>
  <c r="E464" i="13"/>
  <c r="G154" i="11"/>
  <c r="AI164" i="1"/>
  <c r="AL53" i="1"/>
  <c r="E575" i="13"/>
  <c r="I137" i="11"/>
  <c r="AI263" i="1"/>
  <c r="E34" i="6"/>
  <c r="K284" i="11"/>
  <c r="K98" i="11"/>
  <c r="AI499" i="1"/>
  <c r="H636" i="13"/>
  <c r="E227" i="11"/>
  <c r="E49" i="11"/>
  <c r="AL476" i="1"/>
  <c r="F480" i="13"/>
  <c r="J198" i="11"/>
  <c r="H21" i="11"/>
  <c r="AL594" i="1"/>
  <c r="E507" i="13"/>
  <c r="K147" i="11"/>
  <c r="AI202" i="1"/>
  <c r="AL48" i="1"/>
  <c r="E284" i="11"/>
  <c r="G98" i="11"/>
  <c r="AI503" i="1"/>
  <c r="G127" i="13"/>
  <c r="G209" i="11"/>
  <c r="K31" i="11"/>
  <c r="AL415" i="1"/>
  <c r="E401" i="13"/>
  <c r="K163" i="11"/>
  <c r="AI106" i="1"/>
  <c r="AL141" i="1"/>
  <c r="E297" i="11"/>
  <c r="I108" i="11"/>
  <c r="AI444" i="1"/>
  <c r="I344" i="6"/>
  <c r="G237" i="11"/>
  <c r="K58" i="11"/>
  <c r="AL570" i="1"/>
  <c r="E404" i="13"/>
  <c r="H163" i="11"/>
  <c r="AI109" i="1"/>
  <c r="AL138" i="1"/>
  <c r="E303" i="11"/>
  <c r="I113" i="11"/>
  <c r="AI415" i="1"/>
  <c r="G252" i="11"/>
  <c r="G296" i="11"/>
  <c r="K107" i="11"/>
  <c r="AI448" i="1"/>
  <c r="D24" i="19"/>
  <c r="I236" i="11"/>
  <c r="G58" i="11"/>
  <c r="AL339" i="1"/>
  <c r="F674" i="13"/>
  <c r="E191" i="11"/>
  <c r="E14" i="11"/>
  <c r="AL280" i="1"/>
  <c r="E624" i="13"/>
  <c r="H129" i="11"/>
  <c r="AI310" i="1"/>
  <c r="Q54" i="3"/>
  <c r="H268" i="11"/>
  <c r="G85" i="11"/>
  <c r="AI578" i="1"/>
  <c r="S437" i="1"/>
  <c r="H224" i="11"/>
  <c r="I46" i="11"/>
  <c r="AL556" i="1"/>
  <c r="E8" i="13"/>
  <c r="H173" i="11"/>
  <c r="AI51" i="1"/>
  <c r="AL226" i="1"/>
  <c r="E660" i="13"/>
  <c r="G123" i="11"/>
  <c r="AI359" i="1"/>
  <c r="E534" i="13"/>
  <c r="E301" i="11"/>
  <c r="E112" i="11"/>
  <c r="AI424" i="1"/>
  <c r="D181" i="19"/>
  <c r="E235" i="11"/>
  <c r="K56" i="11"/>
  <c r="AL552" i="1"/>
  <c r="E296" i="13"/>
  <c r="H178" i="11"/>
  <c r="AI22" i="1"/>
  <c r="AL190" i="1"/>
  <c r="H280" i="11"/>
  <c r="E95" i="11"/>
  <c r="AI547" i="1"/>
  <c r="G511" i="6"/>
  <c r="D157" i="19"/>
  <c r="G548" i="6"/>
  <c r="H199" i="6"/>
  <c r="V37" i="1"/>
  <c r="I396" i="6"/>
  <c r="I495" i="6"/>
  <c r="G179" i="6"/>
  <c r="E648" i="13"/>
  <c r="H597" i="6"/>
  <c r="F532" i="13"/>
  <c r="H560" i="13"/>
  <c r="V250" i="1"/>
  <c r="G410" i="6"/>
  <c r="E537" i="13"/>
  <c r="S312" i="1"/>
  <c r="E189" i="13"/>
  <c r="V212" i="1"/>
  <c r="H347" i="13"/>
  <c r="I666" i="6"/>
  <c r="H643" i="13"/>
  <c r="F39" i="13"/>
  <c r="D88" i="19"/>
  <c r="H576" i="13"/>
  <c r="E70" i="13"/>
  <c r="V271" i="1"/>
  <c r="H344" i="13"/>
  <c r="H190" i="6"/>
  <c r="V619" i="1"/>
  <c r="H145" i="13"/>
  <c r="V155" i="1"/>
  <c r="H441" i="13"/>
  <c r="I179" i="6"/>
  <c r="S591" i="1"/>
  <c r="E500" i="13"/>
  <c r="J148" i="11"/>
  <c r="AI197" i="1"/>
  <c r="AL311" i="1"/>
  <c r="E610" i="13"/>
  <c r="E132" i="11"/>
  <c r="AI603" i="1"/>
  <c r="F66" i="6"/>
  <c r="G278" i="11"/>
  <c r="H93" i="11"/>
  <c r="AI557" i="1"/>
  <c r="H307" i="13"/>
  <c r="H221" i="11"/>
  <c r="I43" i="11"/>
  <c r="AL450" i="1"/>
  <c r="F635" i="13"/>
  <c r="E193" i="11"/>
  <c r="K15" i="11"/>
  <c r="AL605" i="1"/>
  <c r="E543" i="13"/>
  <c r="H142" i="11"/>
  <c r="AI235" i="1"/>
  <c r="AL14" i="1"/>
  <c r="H277" i="11"/>
  <c r="I92" i="11"/>
  <c r="AI509" i="1"/>
  <c r="F9" i="13"/>
  <c r="K203" i="11"/>
  <c r="H26" i="11"/>
  <c r="AL383" i="1"/>
  <c r="E437" i="13"/>
  <c r="H158" i="11"/>
  <c r="AI139" i="1"/>
  <c r="AL109" i="1"/>
  <c r="G290" i="11"/>
  <c r="E103" i="11"/>
  <c r="AI470" i="1"/>
  <c r="V395" i="1"/>
  <c r="I231" i="11"/>
  <c r="H53" i="11"/>
  <c r="AL512" i="1"/>
  <c r="E441" i="13"/>
  <c r="K157" i="11"/>
  <c r="AI142" i="1"/>
  <c r="AL106" i="1"/>
  <c r="H296" i="11"/>
  <c r="E108" i="11"/>
  <c r="AI447" i="1"/>
  <c r="K210" i="11"/>
  <c r="H289" i="11"/>
  <c r="H102" i="11"/>
  <c r="AI478" i="1"/>
  <c r="V490" i="1"/>
  <c r="J230" i="11"/>
  <c r="J52" i="11"/>
  <c r="AL566" i="1"/>
  <c r="E188" i="13"/>
  <c r="H185" i="11"/>
  <c r="I8" i="11"/>
  <c r="AL351" i="1"/>
  <c r="E656" i="13"/>
  <c r="K123" i="11"/>
  <c r="AI354" i="1"/>
  <c r="G299" i="11"/>
  <c r="K261" i="11"/>
  <c r="J79" i="11"/>
  <c r="AI635" i="1"/>
  <c r="H471" i="13"/>
  <c r="J218" i="11"/>
  <c r="E41" i="11"/>
  <c r="AL498" i="1"/>
  <c r="E32" i="13"/>
  <c r="J167" i="11"/>
  <c r="AI85" i="1"/>
  <c r="AL194" i="1"/>
  <c r="G308" i="11"/>
  <c r="J117" i="11"/>
  <c r="AI391" i="1"/>
  <c r="K285" i="11"/>
  <c r="H294" i="11"/>
  <c r="I106" i="11"/>
  <c r="AI608" i="1"/>
  <c r="V576" i="1"/>
  <c r="H229" i="11"/>
  <c r="H51" i="11"/>
  <c r="AL483" i="1"/>
  <c r="E351" i="13"/>
  <c r="I172" i="11"/>
  <c r="AI56" i="1"/>
  <c r="AL158" i="1"/>
  <c r="K273" i="11"/>
  <c r="I89" i="11"/>
  <c r="AI527" i="1"/>
  <c r="I639" i="6"/>
  <c r="S42" i="1"/>
  <c r="AL586" i="1"/>
  <c r="G327" i="6"/>
  <c r="H138" i="6"/>
  <c r="V236" i="1"/>
  <c r="H304" i="6"/>
  <c r="H308" i="6"/>
  <c r="J172" i="11"/>
  <c r="V497" i="1"/>
  <c r="I117" i="6"/>
  <c r="F450" i="13"/>
  <c r="H590" i="13"/>
  <c r="S31" i="1"/>
  <c r="H191" i="11"/>
  <c r="G77" i="13"/>
  <c r="E224" i="13"/>
  <c r="V269" i="1"/>
  <c r="H314" i="13"/>
  <c r="D18" i="19"/>
  <c r="H610" i="13"/>
  <c r="F669" i="13"/>
  <c r="D174" i="19"/>
  <c r="H543" i="13"/>
  <c r="E56" i="13"/>
  <c r="V392" i="1"/>
  <c r="H311" i="13"/>
  <c r="H374" i="6"/>
  <c r="S52" i="1"/>
  <c r="H112" i="13"/>
  <c r="V216" i="1"/>
  <c r="H408" i="13"/>
  <c r="I251" i="6"/>
  <c r="S629" i="1"/>
  <c r="E538" i="13"/>
  <c r="G143" i="11"/>
  <c r="AI230" i="1"/>
  <c r="Q61" i="3"/>
  <c r="E640" i="13"/>
  <c r="I126" i="11"/>
  <c r="AI276" i="1"/>
  <c r="S98" i="1"/>
  <c r="J271" i="11"/>
  <c r="K87" i="11"/>
  <c r="AI563" i="1"/>
  <c r="H35" i="13"/>
  <c r="J215" i="11"/>
  <c r="E38" i="11"/>
  <c r="AL419" i="1"/>
  <c r="E138" i="13"/>
  <c r="H187" i="11"/>
  <c r="H10" i="11"/>
  <c r="AL303" i="1"/>
  <c r="E579" i="13"/>
  <c r="K136" i="11"/>
  <c r="AI267" i="1"/>
  <c r="E42" i="6"/>
  <c r="K270" i="11"/>
  <c r="E87" i="11"/>
  <c r="AI567" i="1"/>
  <c r="F509" i="13"/>
  <c r="G198" i="11"/>
  <c r="K20" i="11"/>
  <c r="AL324" i="1"/>
  <c r="E474" i="13"/>
  <c r="K152" i="11"/>
  <c r="AI172" i="1"/>
  <c r="AL77" i="1"/>
  <c r="H283" i="11"/>
  <c r="I97" i="11"/>
  <c r="AI506" i="1"/>
  <c r="S374" i="1"/>
  <c r="K225" i="11"/>
  <c r="K47" i="11"/>
  <c r="AL506" i="1"/>
  <c r="E477" i="13"/>
  <c r="H152" i="11"/>
  <c r="AI175" i="1"/>
  <c r="AL74" i="1"/>
  <c r="J289" i="11"/>
  <c r="I102" i="11"/>
  <c r="AI479" i="1"/>
  <c r="E177" i="11"/>
  <c r="J282" i="11"/>
  <c r="K96" i="11"/>
  <c r="AI536" i="1"/>
  <c r="S402" i="1"/>
  <c r="E225" i="11"/>
  <c r="G47" i="11"/>
  <c r="AL507" i="1"/>
  <c r="E279" i="13"/>
  <c r="J179" i="11"/>
  <c r="AI13" i="1"/>
  <c r="AL262" i="1"/>
  <c r="I280" i="11"/>
  <c r="H118" i="11"/>
  <c r="AI387" i="1"/>
  <c r="E149" i="11"/>
  <c r="E255" i="11"/>
  <c r="G74" i="11"/>
  <c r="J2" i="11"/>
  <c r="H176" i="13"/>
  <c r="E213" i="11"/>
  <c r="I35" i="11"/>
  <c r="AL456" i="1"/>
  <c r="E413" i="13"/>
  <c r="K161" i="11"/>
  <c r="AI118" i="1"/>
  <c r="AL162" i="1"/>
  <c r="G301" i="11"/>
  <c r="G112" i="11"/>
  <c r="AI423" i="1"/>
  <c r="I233" i="11"/>
  <c r="J287" i="11"/>
  <c r="E101" i="11"/>
  <c r="AI486" i="1"/>
  <c r="S560" i="1"/>
  <c r="J223" i="11"/>
  <c r="K45" i="11"/>
  <c r="AL460" i="1"/>
  <c r="E34" i="13"/>
  <c r="K166" i="11"/>
  <c r="AI89" i="1"/>
  <c r="AL126" i="1"/>
  <c r="E267" i="11"/>
  <c r="E84" i="11"/>
  <c r="AI590" i="1"/>
  <c r="I671" i="6"/>
  <c r="S73" i="1"/>
  <c r="R585" i="1"/>
  <c r="G359" i="6"/>
  <c r="H170" i="6"/>
  <c r="V276" i="1"/>
  <c r="H336" i="6"/>
  <c r="H340" i="6"/>
  <c r="H167" i="11"/>
  <c r="V606" i="1"/>
  <c r="I189" i="6"/>
  <c r="F493" i="13"/>
  <c r="H557" i="13"/>
  <c r="S78" i="1"/>
  <c r="E186" i="11"/>
  <c r="G117" i="13"/>
  <c r="E255" i="13"/>
  <c r="V391" i="1"/>
  <c r="H281" i="13"/>
  <c r="D87" i="19"/>
  <c r="H577" i="13"/>
  <c r="E69" i="13"/>
  <c r="E9" i="20"/>
  <c r="H510" i="13"/>
  <c r="E162" i="13"/>
  <c r="V482" i="1"/>
  <c r="H278" i="13"/>
  <c r="H540" i="6"/>
  <c r="S94" i="1"/>
  <c r="H80" i="13"/>
  <c r="V278" i="1"/>
  <c r="H375" i="13"/>
  <c r="I343" i="6"/>
  <c r="R473" i="1"/>
  <c r="E574" i="13"/>
  <c r="J137" i="11"/>
  <c r="AI262" i="1"/>
  <c r="E11" i="6"/>
  <c r="E674" i="13"/>
  <c r="E121" i="11"/>
  <c r="AI372" i="1"/>
  <c r="E230" i="13"/>
  <c r="K264" i="11"/>
  <c r="H82" i="11"/>
  <c r="AI611" i="1"/>
  <c r="G87" i="13"/>
  <c r="E210" i="11"/>
  <c r="I32" i="11"/>
  <c r="AL386" i="1"/>
  <c r="E62" i="13"/>
  <c r="J181" i="11"/>
  <c r="AI2" i="1"/>
  <c r="AL241" i="1"/>
  <c r="E615" i="13"/>
  <c r="H131" i="11"/>
  <c r="AI293" i="1"/>
  <c r="Q58" i="3"/>
  <c r="G264" i="11"/>
  <c r="I81" i="11"/>
  <c r="AI349" i="1"/>
  <c r="F639" i="13"/>
  <c r="I192" i="11"/>
  <c r="H15" i="11"/>
  <c r="AL358" i="1"/>
  <c r="E510" i="13"/>
  <c r="H147" i="11"/>
  <c r="AI205" i="1"/>
  <c r="AL46" i="1"/>
  <c r="K276" i="11"/>
  <c r="E92" i="11"/>
  <c r="AI512" i="1"/>
  <c r="H569" i="13"/>
  <c r="E220" i="11"/>
  <c r="H42" i="11"/>
  <c r="AL461" i="1"/>
  <c r="E513" i="13"/>
  <c r="K146" i="11"/>
  <c r="AI208" i="1"/>
  <c r="AL41" i="1"/>
  <c r="K282" i="11"/>
  <c r="E97" i="11"/>
  <c r="AI535" i="1"/>
  <c r="E138" i="11"/>
  <c r="E276" i="11"/>
  <c r="H91" i="11"/>
  <c r="AI516" i="1"/>
  <c r="H505" i="13"/>
  <c r="H219" i="11"/>
  <c r="J41" i="11"/>
  <c r="AL502" i="1"/>
  <c r="E341" i="13"/>
  <c r="E174" i="11"/>
  <c r="AI320" i="1"/>
  <c r="AL230" i="1"/>
  <c r="G302" i="11"/>
  <c r="K112" i="11"/>
  <c r="AI419" i="1"/>
  <c r="G155" i="6"/>
  <c r="G248" i="11"/>
  <c r="J68" i="11"/>
  <c r="AL276" i="1"/>
  <c r="F221" i="13"/>
  <c r="I207" i="11"/>
  <c r="E30" i="11"/>
  <c r="AL436" i="1"/>
  <c r="E449" i="13"/>
  <c r="H156" i="11"/>
  <c r="AI151" i="1"/>
  <c r="AL130" i="1"/>
  <c r="J294" i="11"/>
  <c r="J106" i="11"/>
  <c r="AI475" i="1"/>
  <c r="J182" i="11"/>
  <c r="E281" i="11"/>
  <c r="I95" i="11"/>
  <c r="AI544" i="1"/>
  <c r="H437" i="13"/>
  <c r="E218" i="11"/>
  <c r="H40" i="11"/>
  <c r="AL432" i="1"/>
  <c r="E418" i="13"/>
  <c r="G161" i="11"/>
  <c r="AI122" i="1"/>
  <c r="AL94" i="1"/>
  <c r="G260" i="11"/>
  <c r="I78" i="11"/>
  <c r="AI618" i="1"/>
  <c r="V586" i="1"/>
  <c r="S105" i="1"/>
  <c r="D32" i="19"/>
  <c r="G391" i="6"/>
  <c r="H202" i="6"/>
  <c r="V299" i="1"/>
  <c r="H368" i="6"/>
  <c r="H372" i="6"/>
  <c r="E162" i="11"/>
  <c r="V531" i="1"/>
  <c r="I281" i="6"/>
  <c r="F536" i="13"/>
  <c r="H524" i="13"/>
  <c r="S117" i="1"/>
  <c r="J180" i="11"/>
  <c r="F104" i="13"/>
  <c r="E289" i="13"/>
  <c r="V442" i="1"/>
  <c r="H248" i="13"/>
  <c r="D170" i="19"/>
  <c r="H544" i="13"/>
  <c r="E55" i="13"/>
  <c r="V26" i="1"/>
  <c r="H477" i="13"/>
  <c r="E193" i="13"/>
  <c r="V352" i="1"/>
  <c r="H245" i="13"/>
  <c r="G27" i="6"/>
  <c r="S131" i="1"/>
  <c r="H48" i="13"/>
  <c r="V394" i="1"/>
  <c r="H342" i="13"/>
  <c r="I435" i="6"/>
  <c r="R633" i="1"/>
  <c r="E609" i="13"/>
  <c r="G132" i="11"/>
  <c r="AI598" i="1"/>
  <c r="Q62" i="3"/>
  <c r="H305" i="11"/>
  <c r="I115" i="11"/>
  <c r="AI404" i="1"/>
  <c r="H30" i="6"/>
  <c r="G258" i="11"/>
  <c r="K76" i="11"/>
  <c r="AI623" i="1"/>
  <c r="F340" i="13"/>
  <c r="I204" i="11"/>
  <c r="E27" i="11"/>
  <c r="AL595" i="1"/>
  <c r="E24" i="13"/>
  <c r="E176" i="11"/>
  <c r="AI37" i="1"/>
  <c r="AL209" i="1"/>
  <c r="E644" i="13"/>
  <c r="K125" i="11"/>
  <c r="AI271" i="1"/>
  <c r="K199" i="11"/>
  <c r="G257" i="11"/>
  <c r="E76" i="11"/>
  <c r="AI627" i="1"/>
  <c r="E58" i="13"/>
  <c r="K186" i="11"/>
  <c r="K9" i="11"/>
  <c r="AL300" i="1"/>
  <c r="E546" i="13"/>
  <c r="K141" i="11"/>
  <c r="AI238" i="1"/>
  <c r="AL9" i="1"/>
  <c r="G270" i="11"/>
  <c r="I86" i="11"/>
  <c r="AI570" i="1"/>
  <c r="H242" i="13"/>
  <c r="H214" i="11"/>
  <c r="K36" i="11"/>
  <c r="AL444" i="1"/>
  <c r="E549" i="13"/>
  <c r="H141" i="11"/>
  <c r="AI241" i="1"/>
  <c r="AL7" i="1"/>
  <c r="G276" i="11"/>
  <c r="I91" i="11"/>
  <c r="AI515" i="1"/>
  <c r="E105" i="11"/>
  <c r="G269" i="11"/>
  <c r="K85" i="11"/>
  <c r="AI574" i="1"/>
  <c r="H209" i="13"/>
  <c r="J213" i="11"/>
  <c r="G36" i="11"/>
  <c r="AL458" i="1"/>
  <c r="E377" i="13"/>
  <c r="H168" i="11"/>
  <c r="AI80" i="1"/>
  <c r="AL198" i="1"/>
  <c r="J295" i="11"/>
  <c r="H107" i="11"/>
  <c r="AI471" i="1"/>
  <c r="I509" i="6"/>
  <c r="I241" i="11"/>
  <c r="G63" i="11"/>
  <c r="AL624" i="1"/>
  <c r="F383" i="13"/>
  <c r="K201" i="11"/>
  <c r="I24" i="11"/>
  <c r="AL404" i="1"/>
  <c r="E486" i="13"/>
  <c r="K150" i="11"/>
  <c r="AI184" i="1"/>
  <c r="AL98" i="1"/>
  <c r="K287" i="11"/>
  <c r="G101" i="11"/>
  <c r="AI485" i="1"/>
  <c r="E116" i="11"/>
  <c r="H274" i="11"/>
  <c r="E90" i="11"/>
  <c r="AI524" i="1"/>
  <c r="H143" i="13"/>
  <c r="G212" i="11"/>
  <c r="K34" i="11"/>
  <c r="AL399" i="1"/>
  <c r="E454" i="13"/>
  <c r="J155" i="11"/>
  <c r="AI155" i="1"/>
  <c r="AL63" i="1"/>
  <c r="H253" i="11"/>
  <c r="E73" i="11"/>
  <c r="AL631" i="1"/>
  <c r="D155" i="19"/>
  <c r="H162" i="6"/>
  <c r="D192" i="19"/>
  <c r="G551" i="6"/>
  <c r="H362" i="6"/>
  <c r="V547" i="1"/>
  <c r="H528" i="6"/>
  <c r="H532" i="6"/>
  <c r="H135" i="11"/>
  <c r="S148" i="1"/>
  <c r="D52" i="19"/>
  <c r="E86" i="13"/>
  <c r="H358" i="13"/>
  <c r="S427" i="1"/>
  <c r="H317" i="6"/>
  <c r="F370" i="13"/>
  <c r="E318" i="13"/>
  <c r="V326" i="1"/>
  <c r="H215" i="13"/>
  <c r="E8" i="20"/>
  <c r="H511" i="13"/>
  <c r="E59" i="13"/>
  <c r="V89" i="1"/>
  <c r="H444" i="13"/>
  <c r="E227" i="13"/>
  <c r="V343" i="1"/>
  <c r="H212" i="13"/>
  <c r="G150" i="6"/>
  <c r="S220" i="1"/>
  <c r="G84" i="13"/>
  <c r="V481" i="1"/>
  <c r="H309" i="13"/>
  <c r="I507" i="6"/>
  <c r="AI269" i="1"/>
  <c r="E639" i="13"/>
  <c r="J126" i="11"/>
  <c r="AI277" i="1"/>
  <c r="Q63" i="3"/>
  <c r="J298" i="11"/>
  <c r="E110" i="11"/>
  <c r="AI436" i="1"/>
  <c r="I89" i="6"/>
  <c r="H251" i="11"/>
  <c r="G71" i="11"/>
  <c r="AL636" i="1"/>
  <c r="F479" i="13"/>
  <c r="K198" i="11"/>
  <c r="I21" i="11"/>
  <c r="AL334" i="1"/>
  <c r="E359" i="13"/>
  <c r="H170" i="11"/>
  <c r="AI69" i="1"/>
  <c r="AL177" i="1"/>
  <c r="E125" i="13"/>
  <c r="H120" i="11"/>
  <c r="AI376" i="1"/>
  <c r="H381" i="6"/>
  <c r="H250" i="11"/>
  <c r="I70" i="11"/>
  <c r="Q10" i="3"/>
  <c r="E256" i="13"/>
  <c r="G181" i="11"/>
  <c r="AI12" i="1"/>
  <c r="AL238" i="1"/>
  <c r="E582" i="13"/>
  <c r="H136" i="11"/>
  <c r="AI300" i="1"/>
  <c r="Q69" i="3"/>
  <c r="H263" i="11"/>
  <c r="E81" i="11"/>
  <c r="AI346" i="1"/>
  <c r="F135" i="13"/>
  <c r="K208" i="11"/>
  <c r="H31" i="11"/>
  <c r="AL411" i="1"/>
  <c r="E586" i="13"/>
  <c r="K135" i="11"/>
  <c r="AI303" i="1"/>
  <c r="Q20" i="3"/>
  <c r="H269" i="11"/>
  <c r="E86" i="11"/>
  <c r="AI573" i="1"/>
  <c r="I77" i="11"/>
  <c r="J262" i="11"/>
  <c r="H80" i="11"/>
  <c r="AI340" i="1"/>
  <c r="F58" i="13"/>
  <c r="G208" i="11"/>
  <c r="J30" i="11"/>
  <c r="AL440" i="1"/>
  <c r="E409" i="13"/>
  <c r="J162" i="11"/>
  <c r="AI113" i="1"/>
  <c r="AL166" i="1"/>
  <c r="J288" i="11"/>
  <c r="K101" i="11"/>
  <c r="AI481" i="1"/>
  <c r="D111" i="19"/>
  <c r="K235" i="11"/>
  <c r="J57" i="11"/>
  <c r="AL610" i="1"/>
  <c r="F560" i="13"/>
  <c r="G196" i="11"/>
  <c r="E19" i="11"/>
  <c r="AL361" i="1"/>
  <c r="E523" i="13"/>
  <c r="H145" i="11"/>
  <c r="AI217" i="1"/>
  <c r="AL66" i="1"/>
  <c r="G281" i="11"/>
  <c r="J95" i="11"/>
  <c r="AI543" i="1"/>
  <c r="E61" i="11"/>
  <c r="J267" i="11"/>
  <c r="I84" i="11"/>
  <c r="AI582" i="1"/>
  <c r="F263" i="13"/>
  <c r="K206" i="11"/>
  <c r="H29" i="11"/>
  <c r="AL368" i="1"/>
  <c r="E491" i="13"/>
  <c r="G150" i="11"/>
  <c r="AI188" i="1"/>
  <c r="AL30" i="1"/>
  <c r="J246" i="11"/>
  <c r="I67" i="11"/>
  <c r="AL588" i="1"/>
  <c r="S39" i="1"/>
  <c r="G290" i="6"/>
  <c r="H37" i="6"/>
  <c r="D3" i="19"/>
  <c r="G490" i="6"/>
  <c r="H557" i="6"/>
  <c r="G656" i="6"/>
  <c r="G660" i="6"/>
  <c r="AI311" i="1"/>
  <c r="H301" i="13"/>
  <c r="S516" i="1"/>
  <c r="I540" i="6"/>
  <c r="F655" i="13"/>
  <c r="H124" i="13"/>
  <c r="V363" i="1"/>
  <c r="I315" i="6"/>
  <c r="E338" i="13"/>
  <c r="V349" i="1"/>
  <c r="H182" i="13"/>
  <c r="V24" i="1"/>
  <c r="H478" i="13"/>
  <c r="E192" i="13"/>
  <c r="V154" i="1"/>
  <c r="H411" i="13"/>
  <c r="E258" i="13"/>
  <c r="V321" i="1"/>
  <c r="H179" i="13"/>
  <c r="G248" i="6"/>
  <c r="S254" i="1"/>
  <c r="G124" i="13"/>
  <c r="V350" i="1"/>
  <c r="H276" i="13"/>
  <c r="I599" i="6"/>
  <c r="H671" i="13"/>
  <c r="E673" i="13"/>
  <c r="G121" i="11"/>
  <c r="AI371" i="1"/>
  <c r="Q65" i="3"/>
  <c r="K291" i="11"/>
  <c r="I104" i="11"/>
  <c r="AI465" i="1"/>
  <c r="V173" i="1"/>
  <c r="H244" i="11"/>
  <c r="J65" i="11"/>
  <c r="AL578" i="1"/>
  <c r="F632" i="13"/>
  <c r="G193" i="11"/>
  <c r="E16" i="11"/>
  <c r="AL304" i="1"/>
  <c r="E396" i="13"/>
  <c r="I164" i="11"/>
  <c r="AI102" i="1"/>
  <c r="AL145" i="1"/>
  <c r="H304" i="11"/>
  <c r="K114" i="11"/>
  <c r="AI408" i="1"/>
  <c r="I182" i="6"/>
  <c r="J243" i="11"/>
  <c r="E65" i="11"/>
  <c r="AL343" i="1"/>
  <c r="E28" i="13"/>
  <c r="I175" i="11"/>
  <c r="AI314" i="1"/>
  <c r="AL206" i="1"/>
  <c r="E618" i="13"/>
  <c r="K130" i="11"/>
  <c r="AI357" i="1"/>
  <c r="E66" i="6"/>
  <c r="J256" i="11"/>
  <c r="I75" i="11"/>
  <c r="AI24" i="1"/>
  <c r="F354" i="13"/>
  <c r="H203" i="11"/>
  <c r="K25" i="11"/>
  <c r="AL380" i="1"/>
  <c r="E36" i="13"/>
  <c r="H130" i="11"/>
  <c r="AI333" i="1"/>
  <c r="Q56" i="3"/>
  <c r="K262" i="11"/>
  <c r="I80" i="11"/>
  <c r="AI343" i="1"/>
  <c r="H44" i="11"/>
  <c r="K255" i="11"/>
  <c r="K74" i="11"/>
  <c r="AI42" i="1"/>
  <c r="F122" i="13"/>
  <c r="J202" i="11"/>
  <c r="G25" i="11"/>
  <c r="AL408" i="1"/>
  <c r="E445" i="13"/>
  <c r="G157" i="11"/>
  <c r="AI146" i="1"/>
  <c r="AL134" i="1"/>
  <c r="E282" i="11"/>
  <c r="H96" i="11"/>
  <c r="AI539" i="1"/>
  <c r="V313" i="1"/>
  <c r="G230" i="11"/>
  <c r="G52" i="11"/>
  <c r="AL563" i="1"/>
  <c r="F125" i="13"/>
  <c r="I190" i="11"/>
  <c r="I13" i="11"/>
  <c r="AL274" i="1"/>
  <c r="E559" i="13"/>
  <c r="K139" i="11"/>
  <c r="AI249" i="1"/>
  <c r="AL34" i="1"/>
  <c r="J274" i="11"/>
  <c r="G90" i="11"/>
  <c r="AI523" i="1"/>
  <c r="AI275" i="1"/>
  <c r="E261" i="11"/>
  <c r="E79" i="11"/>
  <c r="AI621" i="1"/>
  <c r="F422" i="13"/>
  <c r="G201" i="11"/>
  <c r="K23" i="11"/>
  <c r="AL601" i="1"/>
  <c r="E527" i="13"/>
  <c r="J144" i="11"/>
  <c r="AI221" i="1"/>
  <c r="G469" i="6"/>
  <c r="H240" i="11"/>
  <c r="E62" i="11"/>
  <c r="AL530" i="1"/>
  <c r="S75" i="1"/>
  <c r="G322" i="6"/>
  <c r="H69" i="6"/>
  <c r="D35" i="19"/>
  <c r="G522" i="6"/>
  <c r="H589" i="6"/>
  <c r="I16" i="6"/>
  <c r="I20" i="6"/>
  <c r="AI52" i="1"/>
  <c r="H268" i="13"/>
  <c r="S473" i="1"/>
  <c r="I632" i="6"/>
  <c r="E47" i="13"/>
  <c r="H92" i="13"/>
  <c r="V431" i="1"/>
  <c r="I407" i="6"/>
  <c r="V18" i="1"/>
  <c r="V317" i="1"/>
  <c r="H149" i="13"/>
  <c r="V88" i="1"/>
  <c r="H445" i="13"/>
  <c r="E226" i="13"/>
  <c r="V215" i="1"/>
  <c r="H378" i="13"/>
  <c r="H189" i="6"/>
  <c r="V618" i="1"/>
  <c r="H146" i="13"/>
  <c r="G346" i="6"/>
  <c r="S364" i="1"/>
  <c r="F152" i="13"/>
  <c r="V595" i="1"/>
  <c r="H243" i="13"/>
  <c r="D23" i="19"/>
  <c r="H638" i="13"/>
  <c r="J305" i="11"/>
  <c r="J115" i="11"/>
  <c r="AI403" i="1"/>
  <c r="E40" i="6"/>
  <c r="E285" i="11"/>
  <c r="E99" i="11"/>
  <c r="AI498" i="1"/>
  <c r="S133" i="1"/>
  <c r="I238" i="11"/>
  <c r="G60" i="11"/>
  <c r="AL509" i="1"/>
  <c r="E104" i="13"/>
  <c r="I187" i="11"/>
  <c r="I10" i="11"/>
  <c r="AL242" i="1"/>
  <c r="E432" i="13"/>
  <c r="E159" i="11"/>
  <c r="AI135" i="1"/>
  <c r="AL113" i="1"/>
  <c r="K297" i="11"/>
  <c r="H109" i="11"/>
  <c r="AI440" i="1"/>
  <c r="V273" i="1"/>
  <c r="K237" i="11"/>
  <c r="I59" i="11"/>
  <c r="AL573" i="1"/>
  <c r="E66" i="13"/>
  <c r="J169" i="11"/>
  <c r="AI72" i="1"/>
  <c r="AL174" i="1"/>
  <c r="E647" i="13"/>
  <c r="H125" i="11"/>
  <c r="AI318" i="1"/>
  <c r="I216" i="11"/>
  <c r="K249" i="11"/>
  <c r="E70" i="11"/>
  <c r="AL23" i="1"/>
  <c r="F519" i="13"/>
  <c r="J197" i="11"/>
  <c r="H20" i="11"/>
  <c r="AL318" i="1"/>
  <c r="E651" i="13"/>
  <c r="K124" i="11"/>
  <c r="AI324" i="1"/>
  <c r="E279" i="11"/>
  <c r="E256" i="11"/>
  <c r="E75" i="11"/>
  <c r="AI23" i="1"/>
  <c r="AI195" i="1"/>
  <c r="E249" i="11"/>
  <c r="H69" i="11"/>
  <c r="AL614" i="1"/>
  <c r="F524" i="13"/>
  <c r="E197" i="11"/>
  <c r="J19" i="11"/>
  <c r="AL376" i="1"/>
  <c r="E481" i="13"/>
  <c r="J151" i="11"/>
  <c r="AI179" i="1"/>
  <c r="AL102" i="1"/>
  <c r="H275" i="11"/>
  <c r="K90" i="11"/>
  <c r="AI519" i="1"/>
  <c r="S443" i="1"/>
  <c r="I224" i="11"/>
  <c r="J46" i="11"/>
  <c r="AL557" i="1"/>
  <c r="E196" i="13"/>
  <c r="K184" i="11"/>
  <c r="E8" i="11"/>
  <c r="AL296" i="1"/>
  <c r="E594" i="13"/>
  <c r="H134" i="11"/>
  <c r="AI604" i="1"/>
  <c r="Q6" i="3"/>
  <c r="K267" i="11"/>
  <c r="J84" i="11"/>
  <c r="AI581" i="1"/>
  <c r="G349" i="6"/>
  <c r="E254" i="11"/>
  <c r="I73" i="11"/>
  <c r="AL60" i="1"/>
  <c r="F566" i="13"/>
  <c r="I195" i="11"/>
  <c r="H18" i="11"/>
  <c r="AL285" i="1"/>
  <c r="E563" i="13"/>
  <c r="G139" i="11"/>
  <c r="AI253" i="1"/>
  <c r="E15" i="20"/>
  <c r="J234" i="11"/>
  <c r="I56" i="11"/>
  <c r="AL550" i="1"/>
  <c r="S106" i="1"/>
  <c r="G354" i="6"/>
  <c r="H101" i="6"/>
  <c r="D67" i="19"/>
  <c r="G554" i="6"/>
  <c r="H621" i="6"/>
  <c r="I48" i="6"/>
  <c r="I52" i="6"/>
  <c r="AI84" i="1"/>
  <c r="H235" i="13"/>
  <c r="S633" i="1"/>
  <c r="D55" i="19"/>
  <c r="E89" i="13"/>
  <c r="H60" i="13"/>
  <c r="V558" i="1"/>
  <c r="I499" i="6"/>
  <c r="H182" i="6"/>
  <c r="V617" i="1"/>
  <c r="H116" i="13"/>
  <c r="V148" i="1"/>
  <c r="H412" i="13"/>
  <c r="E257" i="13"/>
  <c r="V268" i="1"/>
  <c r="H345" i="13"/>
  <c r="H373" i="6"/>
  <c r="S48" i="1"/>
  <c r="H113" i="13"/>
  <c r="G444" i="6"/>
  <c r="S398" i="1"/>
  <c r="F216" i="13"/>
  <c r="V315" i="1"/>
  <c r="H210" i="13"/>
  <c r="D110" i="19"/>
  <c r="H605" i="13"/>
  <c r="K298" i="11"/>
  <c r="G110" i="11"/>
  <c r="AI435" i="1"/>
  <c r="E665" i="6"/>
  <c r="H278" i="11"/>
  <c r="I93" i="11"/>
  <c r="AI556" i="1"/>
  <c r="R474" i="1"/>
  <c r="K232" i="11"/>
  <c r="J54" i="11"/>
  <c r="AL540" i="1"/>
  <c r="E247" i="13"/>
  <c r="K181" i="11"/>
  <c r="E5" i="11"/>
  <c r="AL210" i="1"/>
  <c r="E469" i="13"/>
  <c r="I153" i="11"/>
  <c r="AI168" i="1"/>
  <c r="AL81" i="1"/>
  <c r="E291" i="11"/>
  <c r="K103" i="11"/>
  <c r="AI453" i="1"/>
  <c r="S225" i="1"/>
  <c r="G232" i="11"/>
  <c r="E54" i="11"/>
  <c r="AL516" i="1"/>
  <c r="E399" i="13"/>
  <c r="E164" i="11"/>
  <c r="AI105" i="1"/>
  <c r="AL142" i="1"/>
  <c r="E41" i="13"/>
  <c r="K119" i="11"/>
  <c r="AI379" i="1"/>
  <c r="H565" i="6"/>
  <c r="E243" i="11"/>
  <c r="I64" i="11"/>
  <c r="Q17" i="3"/>
  <c r="F659" i="13"/>
  <c r="E192" i="11"/>
  <c r="K14" i="11"/>
  <c r="AL293" i="1"/>
  <c r="E44" i="13"/>
  <c r="G119" i="11"/>
  <c r="AI382" i="1"/>
  <c r="I143" i="11"/>
  <c r="G249" i="11"/>
  <c r="I69" i="11"/>
  <c r="AL627" i="1"/>
  <c r="G53" i="6"/>
  <c r="H242" i="11"/>
  <c r="K63" i="11"/>
  <c r="AL348" i="1"/>
  <c r="F673" i="13"/>
  <c r="G191" i="11"/>
  <c r="G14" i="11"/>
  <c r="AL281" i="1"/>
  <c r="E517" i="13"/>
  <c r="G146" i="11"/>
  <c r="AI213" i="1"/>
  <c r="AL70" i="1"/>
  <c r="J268" i="11"/>
  <c r="H85" i="11"/>
  <c r="AI577" i="1"/>
  <c r="H472" i="13"/>
  <c r="K218" i="11"/>
  <c r="G41" i="11"/>
  <c r="AL499" i="1"/>
  <c r="E288" i="13"/>
  <c r="G179" i="11"/>
  <c r="AI16" i="1"/>
  <c r="AL259" i="1"/>
  <c r="E627" i="13"/>
  <c r="K128" i="11"/>
  <c r="AI323" i="1"/>
  <c r="E426" i="13"/>
  <c r="G261" i="11"/>
  <c r="G79" i="11"/>
  <c r="AI622" i="1"/>
  <c r="I602" i="6"/>
  <c r="G247" i="11"/>
  <c r="E68" i="11"/>
  <c r="AL24" i="1"/>
  <c r="E72" i="13"/>
  <c r="K189" i="11"/>
  <c r="K12" i="11"/>
  <c r="AL255" i="1"/>
  <c r="E599" i="13"/>
  <c r="J133" i="11"/>
  <c r="AI287" i="1"/>
  <c r="V622" i="1"/>
  <c r="E229" i="11"/>
  <c r="E51" i="11"/>
  <c r="AL492" i="1"/>
  <c r="S409" i="1"/>
  <c r="G514" i="6"/>
  <c r="H261" i="6"/>
  <c r="D227" i="19"/>
  <c r="I42" i="6"/>
  <c r="G109" i="6"/>
  <c r="I208" i="6"/>
  <c r="H117" i="6"/>
  <c r="H59" i="6"/>
  <c r="H71" i="13"/>
  <c r="H661" i="13"/>
  <c r="V121" i="1"/>
  <c r="E278" i="13"/>
  <c r="F192" i="13"/>
  <c r="S84" i="1"/>
  <c r="D152" i="19"/>
  <c r="H348" i="6"/>
  <c r="S41" i="1"/>
  <c r="H84" i="13"/>
  <c r="V214" i="1"/>
  <c r="H379" i="13"/>
  <c r="E291" i="13"/>
  <c r="V396" i="1"/>
  <c r="H312" i="13"/>
  <c r="H539" i="6"/>
  <c r="S92" i="1"/>
  <c r="H81" i="13"/>
  <c r="G542" i="6"/>
  <c r="S440" i="1"/>
  <c r="H213" i="6"/>
  <c r="V620" i="1"/>
  <c r="H177" i="13"/>
  <c r="D178" i="19"/>
  <c r="H572" i="13"/>
  <c r="G292" i="11"/>
  <c r="J104" i="11"/>
  <c r="AI456" i="1"/>
  <c r="E306" i="11"/>
  <c r="K271" i="11"/>
  <c r="E88" i="11"/>
  <c r="AI562" i="1"/>
  <c r="H637" i="13"/>
  <c r="G227" i="11"/>
  <c r="G49" i="11"/>
  <c r="AL481" i="1"/>
  <c r="E108" i="13"/>
  <c r="G176" i="11"/>
  <c r="AI36" i="1"/>
  <c r="AL178" i="1"/>
  <c r="E506" i="13"/>
  <c r="E148" i="11"/>
  <c r="AI201" i="1"/>
  <c r="AL49" i="1"/>
  <c r="G284" i="11"/>
  <c r="H98" i="11"/>
  <c r="AI502" i="1"/>
  <c r="R635" i="1"/>
  <c r="I226" i="11"/>
  <c r="I48" i="11"/>
  <c r="AL536" i="1"/>
  <c r="E436" i="13"/>
  <c r="I158" i="11"/>
  <c r="AI138" i="1"/>
  <c r="AL110" i="1"/>
  <c r="K303" i="11"/>
  <c r="H114" i="11"/>
  <c r="AI411" i="1"/>
  <c r="I254" i="6"/>
  <c r="H237" i="11"/>
  <c r="E59" i="11"/>
  <c r="AL346" i="1"/>
  <c r="E166" i="13"/>
  <c r="H186" i="11"/>
  <c r="H9" i="11"/>
  <c r="AL267" i="1"/>
  <c r="G303" i="11"/>
  <c r="J113" i="11"/>
  <c r="AI414" i="1"/>
  <c r="G30" i="6"/>
  <c r="I242" i="11"/>
  <c r="E64" i="11"/>
  <c r="AL349" i="1"/>
  <c r="I436" i="6"/>
  <c r="J236" i="11"/>
  <c r="H58" i="11"/>
  <c r="AL567" i="1"/>
  <c r="E183" i="13"/>
  <c r="I185" i="11"/>
  <c r="J8" i="11"/>
  <c r="AL603" i="1"/>
  <c r="E555" i="13"/>
  <c r="I140" i="11"/>
  <c r="AI245" i="1"/>
  <c r="AL38" i="1"/>
  <c r="E262" i="11"/>
  <c r="K79" i="11"/>
  <c r="AI636" i="1"/>
  <c r="H206" i="13"/>
  <c r="G213" i="11"/>
  <c r="J35" i="11"/>
  <c r="AL465" i="1"/>
  <c r="E344" i="13"/>
  <c r="I173" i="11"/>
  <c r="AI50" i="1"/>
  <c r="AL227" i="1"/>
  <c r="E659" i="13"/>
  <c r="H123" i="11"/>
  <c r="AI597" i="1"/>
  <c r="G253" i="6"/>
  <c r="H254" i="11"/>
  <c r="J73" i="11"/>
  <c r="E2" i="11"/>
  <c r="D180" i="19"/>
  <c r="K240" i="11"/>
  <c r="I62" i="11"/>
  <c r="AL629" i="1"/>
  <c r="H137" i="13"/>
  <c r="I642" i="6"/>
  <c r="G389" i="6"/>
  <c r="S114" i="1"/>
  <c r="D166" i="19"/>
  <c r="I237" i="6"/>
  <c r="V49" i="1"/>
  <c r="G87" i="6"/>
  <c r="V239" i="1"/>
  <c r="G182" i="6"/>
  <c r="F110" i="13"/>
  <c r="Q75" i="3"/>
  <c r="E47" i="20"/>
  <c r="H477" i="6"/>
  <c r="H286" i="13"/>
  <c r="S614" i="1"/>
  <c r="H510" i="6"/>
  <c r="S88" i="1"/>
  <c r="H52" i="13"/>
  <c r="V282" i="1"/>
  <c r="H346" i="13"/>
  <c r="E320" i="13"/>
  <c r="V483" i="1"/>
  <c r="H279" i="13"/>
  <c r="G24" i="6"/>
  <c r="S129" i="1"/>
  <c r="H49" i="13"/>
  <c r="G662" i="6"/>
  <c r="S501" i="1"/>
  <c r="H379" i="6"/>
  <c r="S54" i="1"/>
  <c r="H144" i="13"/>
  <c r="E13" i="20"/>
  <c r="H539" i="13"/>
  <c r="G285" i="11"/>
  <c r="G99" i="11"/>
  <c r="AI497" i="1"/>
  <c r="I154" i="11"/>
  <c r="E265" i="11"/>
  <c r="I82" i="11"/>
  <c r="AI610" i="1"/>
  <c r="H308" i="13"/>
  <c r="I221" i="11"/>
  <c r="J43" i="11"/>
  <c r="AL471" i="1"/>
  <c r="E120" i="13"/>
  <c r="I170" i="11"/>
  <c r="AI68" i="1"/>
  <c r="AL146" i="1"/>
  <c r="E542" i="13"/>
  <c r="I142" i="11"/>
  <c r="AI234" i="1"/>
  <c r="AL15" i="1"/>
  <c r="J277" i="11"/>
  <c r="K92" i="11"/>
  <c r="AI508" i="1"/>
  <c r="H603" i="13"/>
  <c r="K220" i="11"/>
  <c r="E43" i="11"/>
  <c r="AL479" i="1"/>
  <c r="E473" i="13"/>
  <c r="E153" i="11"/>
  <c r="AI171" i="1"/>
  <c r="AL78" i="1"/>
  <c r="G297" i="11"/>
  <c r="K108" i="11"/>
  <c r="AI443" i="1"/>
  <c r="V390" i="1"/>
  <c r="J231" i="11"/>
  <c r="I53" i="11"/>
  <c r="AL571" i="1"/>
  <c r="E262" i="13"/>
  <c r="I180" i="11"/>
  <c r="AI6" i="1"/>
  <c r="AL235" i="1"/>
  <c r="J296" i="11"/>
  <c r="G108" i="11"/>
  <c r="AI446" i="1"/>
  <c r="I346" i="6"/>
  <c r="K236" i="11"/>
  <c r="I58" i="11"/>
  <c r="AL568" i="1"/>
  <c r="V489" i="1"/>
  <c r="K230" i="11"/>
  <c r="K52" i="11"/>
  <c r="AL508" i="1"/>
  <c r="E270" i="13"/>
  <c r="K179" i="11"/>
  <c r="AI10" i="1"/>
  <c r="AL263" i="1"/>
  <c r="E35" i="13"/>
  <c r="E135" i="11"/>
  <c r="AI350" i="1"/>
  <c r="AL3" i="1"/>
  <c r="G255" i="11"/>
  <c r="H74" i="11"/>
  <c r="K2" i="11"/>
  <c r="F219" i="13"/>
  <c r="J207" i="11"/>
  <c r="G30" i="11"/>
  <c r="AL426" i="1"/>
  <c r="E121" i="13"/>
  <c r="K167" i="11"/>
  <c r="AI83" i="1"/>
  <c r="AL195" i="1"/>
  <c r="H308" i="11"/>
  <c r="K117" i="11"/>
  <c r="AI390" i="1"/>
  <c r="I601" i="6"/>
  <c r="H247" i="11"/>
  <c r="G68" i="11"/>
  <c r="AL43" i="1"/>
  <c r="V511" i="1"/>
  <c r="G235" i="11"/>
  <c r="E57" i="11"/>
  <c r="AL613" i="1"/>
  <c r="E295" i="13"/>
  <c r="I178" i="11"/>
  <c r="AI21" i="1"/>
  <c r="AL191" i="1"/>
  <c r="E663" i="13"/>
  <c r="J122" i="11"/>
  <c r="AI362" i="1"/>
  <c r="H405" i="13"/>
  <c r="I217" i="11"/>
  <c r="E40" i="11"/>
  <c r="AL430" i="1"/>
  <c r="AL28" i="1"/>
  <c r="I2" i="6"/>
  <c r="G421" i="6"/>
  <c r="H8" i="6"/>
  <c r="D198" i="19"/>
  <c r="I269" i="6"/>
  <c r="H17" i="6"/>
  <c r="G119" i="6"/>
  <c r="V287" i="1"/>
  <c r="G280" i="6"/>
  <c r="F15" i="13"/>
  <c r="J17" i="13"/>
  <c r="V79" i="1"/>
  <c r="H638" i="6"/>
  <c r="H253" i="13"/>
  <c r="R593" i="1"/>
  <c r="H670" i="6"/>
  <c r="S125" i="1"/>
  <c r="G80" i="13"/>
  <c r="V385" i="1"/>
  <c r="H313" i="13"/>
  <c r="E340" i="13"/>
  <c r="V353" i="1"/>
  <c r="H246" i="13"/>
  <c r="G149" i="6"/>
  <c r="S219" i="1"/>
  <c r="G83" i="13"/>
  <c r="I85" i="6"/>
  <c r="S521" i="1"/>
  <c r="H541" i="6"/>
  <c r="S95" i="1"/>
  <c r="H111" i="13"/>
  <c r="V31" i="1"/>
  <c r="H506" i="13"/>
  <c r="J278" i="11"/>
  <c r="J93" i="11"/>
  <c r="AI555" i="1"/>
  <c r="H29" i="6"/>
  <c r="H258" i="11"/>
  <c r="E77" i="11"/>
  <c r="AI624" i="1"/>
  <c r="H46" i="13"/>
  <c r="K215" i="11"/>
  <c r="G38" i="11"/>
  <c r="AL420" i="1"/>
  <c r="E395" i="13"/>
  <c r="K164" i="11"/>
  <c r="AI101" i="1"/>
  <c r="AL114" i="1"/>
  <c r="E578" i="13"/>
  <c r="E137" i="11"/>
  <c r="AI266" i="1"/>
  <c r="E637" i="13"/>
  <c r="E271" i="11"/>
  <c r="G87" i="11"/>
  <c r="AI566" i="1"/>
  <c r="H275" i="13"/>
  <c r="G215" i="11"/>
  <c r="I37" i="11"/>
  <c r="AL448" i="1"/>
  <c r="E509" i="13"/>
  <c r="I147" i="11"/>
  <c r="AI204" i="1"/>
  <c r="AL47" i="1"/>
  <c r="H290" i="11"/>
  <c r="G103" i="11"/>
  <c r="AI461" i="1"/>
  <c r="S259" i="1"/>
  <c r="E226" i="11"/>
  <c r="E48" i="11"/>
  <c r="AL513" i="1"/>
  <c r="E330" i="13"/>
  <c r="K174" i="11"/>
  <c r="AI41" i="1"/>
  <c r="AL203" i="1"/>
  <c r="K289" i="11"/>
  <c r="J102" i="11"/>
  <c r="AI480" i="1"/>
  <c r="V488" i="1"/>
  <c r="G231" i="11"/>
  <c r="E53" i="11"/>
  <c r="AL510" i="1"/>
  <c r="S407" i="1"/>
  <c r="G225" i="11"/>
  <c r="H47" i="11"/>
  <c r="AL503" i="1"/>
  <c r="E339" i="13"/>
  <c r="G174" i="11"/>
  <c r="AI47" i="1"/>
  <c r="AL231" i="1"/>
  <c r="E623" i="13"/>
  <c r="I129" i="11"/>
  <c r="AI309" i="1"/>
  <c r="G154" i="6"/>
  <c r="H248" i="11"/>
  <c r="K68" i="11"/>
  <c r="AL12" i="1"/>
  <c r="F34" i="13"/>
  <c r="G202" i="11"/>
  <c r="J24" i="11"/>
  <c r="AL405" i="1"/>
  <c r="E412" i="13"/>
  <c r="G162" i="11"/>
  <c r="AI117" i="1"/>
  <c r="AL163" i="1"/>
  <c r="J301" i="11"/>
  <c r="H112" i="11"/>
  <c r="AI422" i="1"/>
  <c r="D179" i="19"/>
  <c r="E241" i="11"/>
  <c r="J62" i="11"/>
  <c r="AL628" i="1"/>
  <c r="S504" i="1"/>
  <c r="I229" i="11"/>
  <c r="I51" i="11"/>
  <c r="AL522" i="1"/>
  <c r="E347" i="13"/>
  <c r="K172" i="11"/>
  <c r="AI55" i="1"/>
  <c r="AL159" i="1"/>
  <c r="H307" i="11"/>
  <c r="G117" i="11"/>
  <c r="AI394" i="1"/>
  <c r="H141" i="13"/>
  <c r="K211" i="11"/>
  <c r="I34" i="11"/>
  <c r="AL387" i="1"/>
  <c r="H32" i="6"/>
  <c r="R586" i="1"/>
  <c r="G453" i="6"/>
  <c r="H40" i="6"/>
  <c r="D230" i="19"/>
  <c r="I301" i="6"/>
  <c r="H49" i="6"/>
  <c r="H24" i="6"/>
  <c r="V400" i="1"/>
  <c r="G378" i="6"/>
  <c r="F396" i="13"/>
  <c r="H658" i="13"/>
  <c r="V126" i="1"/>
  <c r="G94" i="6"/>
  <c r="H220" i="13"/>
  <c r="R617" i="1"/>
  <c r="G124" i="6"/>
  <c r="S218" i="1"/>
  <c r="G120" i="13"/>
  <c r="V493" i="1"/>
  <c r="H280" i="13"/>
  <c r="E117" i="13"/>
  <c r="V347" i="1"/>
  <c r="H213" i="13"/>
  <c r="G247" i="6"/>
  <c r="S252" i="1"/>
  <c r="G123" i="13"/>
  <c r="I157" i="6"/>
  <c r="S514" i="1"/>
  <c r="G28" i="6"/>
  <c r="S132" i="1"/>
  <c r="H79" i="13"/>
  <c r="V95" i="1"/>
  <c r="H473" i="13"/>
  <c r="E272" i="11"/>
  <c r="G88" i="11"/>
  <c r="AI561" i="1"/>
  <c r="I88" i="6"/>
  <c r="J251" i="11"/>
  <c r="I71" i="11"/>
  <c r="AL635" i="1"/>
  <c r="G86" i="13"/>
  <c r="G210" i="11"/>
  <c r="J32" i="11"/>
  <c r="AL388" i="1"/>
  <c r="E431" i="13"/>
  <c r="G159" i="11"/>
  <c r="AI134" i="1"/>
  <c r="AL82" i="1"/>
  <c r="E613" i="13"/>
  <c r="I131" i="11"/>
  <c r="AI292" i="1"/>
  <c r="E160" i="11"/>
  <c r="H264" i="11"/>
  <c r="J81" i="11"/>
  <c r="AI348" i="1"/>
  <c r="G118" i="13"/>
  <c r="H209" i="11"/>
  <c r="E32" i="11"/>
  <c r="AL416" i="1"/>
  <c r="E545" i="13"/>
  <c r="E142" i="11"/>
  <c r="AI237" i="1"/>
  <c r="AL10" i="1"/>
  <c r="J283" i="11"/>
  <c r="J97" i="11"/>
  <c r="AI505" i="1"/>
  <c r="H570" i="13"/>
  <c r="G220" i="11"/>
  <c r="I42" i="11"/>
  <c r="AL496" i="1"/>
  <c r="E364" i="13"/>
  <c r="G169" i="11"/>
  <c r="AI75" i="1"/>
  <c r="AL171" i="1"/>
  <c r="E283" i="11"/>
  <c r="G97" i="11"/>
  <c r="AI534" i="1"/>
  <c r="S378" i="1"/>
  <c r="H225" i="11"/>
  <c r="I47" i="11"/>
  <c r="AL504" i="1"/>
  <c r="H536" i="13"/>
  <c r="I219" i="11"/>
  <c r="K41" i="11"/>
  <c r="AL453" i="1"/>
  <c r="E376" i="13"/>
  <c r="I168" i="11"/>
  <c r="AI79" i="1"/>
  <c r="AL199" i="1"/>
  <c r="E655" i="13"/>
  <c r="E124" i="11"/>
  <c r="AI595" i="1"/>
  <c r="I508" i="6"/>
  <c r="K241" i="11"/>
  <c r="H63" i="11"/>
  <c r="AL623" i="1"/>
  <c r="F555" i="13"/>
  <c r="H196" i="11"/>
  <c r="G19" i="11"/>
  <c r="AL372" i="1"/>
  <c r="E448" i="13"/>
  <c r="I156" i="11"/>
  <c r="AI150" i="1"/>
  <c r="AL131" i="1"/>
  <c r="K294" i="11"/>
  <c r="K106" i="11"/>
  <c r="AI474" i="1"/>
  <c r="V572" i="1"/>
  <c r="H235" i="11"/>
  <c r="G57" i="11"/>
  <c r="AL591" i="1"/>
  <c r="AI286" i="1"/>
  <c r="K223" i="11"/>
  <c r="E46" i="11"/>
  <c r="AL553" i="1"/>
  <c r="E33" i="13"/>
  <c r="E167" i="11"/>
  <c r="AI88" i="1"/>
  <c r="AL127" i="1"/>
  <c r="J300" i="11"/>
  <c r="J111" i="11"/>
  <c r="AI426" i="1"/>
  <c r="F273" i="13"/>
  <c r="I206" i="11"/>
  <c r="E29" i="11"/>
  <c r="AL366" i="1"/>
  <c r="H192" i="6"/>
  <c r="D158" i="19"/>
  <c r="G613" i="6"/>
  <c r="H200" i="6"/>
  <c r="V105" i="1"/>
  <c r="I461" i="6"/>
  <c r="H209" i="6"/>
  <c r="H184" i="6"/>
  <c r="V636" i="1"/>
  <c r="I187" i="6"/>
  <c r="F615" i="13"/>
  <c r="H493" i="13"/>
  <c r="V532" i="1"/>
  <c r="G629" i="6"/>
  <c r="H57" i="13"/>
  <c r="H514" i="13"/>
  <c r="G222" i="6"/>
  <c r="S248" i="1"/>
  <c r="F145" i="13"/>
  <c r="V314" i="1"/>
  <c r="H247" i="13"/>
  <c r="E380" i="13"/>
  <c r="V308" i="1"/>
  <c r="H180" i="13"/>
  <c r="G345" i="6"/>
  <c r="S363" i="1"/>
  <c r="F150" i="13"/>
  <c r="I249" i="6"/>
  <c r="S543" i="1"/>
  <c r="G151" i="6"/>
  <c r="S222" i="1"/>
  <c r="H47" i="13"/>
  <c r="V158" i="1"/>
  <c r="H440" i="13"/>
  <c r="G265" i="11"/>
  <c r="J82" i="11"/>
  <c r="AI593" i="1"/>
  <c r="V157" i="1"/>
  <c r="K244" i="11"/>
  <c r="K65" i="11"/>
  <c r="AL579" i="1"/>
  <c r="F28" i="13"/>
  <c r="K204" i="11"/>
  <c r="G27" i="11"/>
  <c r="AL354" i="1"/>
  <c r="E467" i="13"/>
  <c r="J153" i="11"/>
  <c r="AI167" i="1"/>
  <c r="AL50" i="1"/>
  <c r="E643" i="13"/>
  <c r="E126" i="11"/>
  <c r="AI281" i="1"/>
  <c r="H221" i="6"/>
  <c r="J257" i="11"/>
  <c r="G76" i="11"/>
  <c r="AI614" i="1"/>
  <c r="F20" i="13"/>
  <c r="E204" i="11"/>
  <c r="I26" i="11"/>
  <c r="AL384" i="1"/>
  <c r="E581" i="13"/>
  <c r="I136" i="11"/>
  <c r="AI299" i="1"/>
  <c r="Q68" i="3"/>
  <c r="E277" i="11"/>
  <c r="G92" i="11"/>
  <c r="AI511" i="1"/>
  <c r="H272" i="13"/>
  <c r="I214" i="11"/>
  <c r="E37" i="11"/>
  <c r="AL470" i="1"/>
  <c r="E403" i="13"/>
  <c r="I163" i="11"/>
  <c r="AI108" i="1"/>
  <c r="AL139" i="1"/>
  <c r="I276" i="11"/>
  <c r="J91" i="11"/>
  <c r="AI514" i="1"/>
  <c r="H537" i="13"/>
  <c r="J219" i="11"/>
  <c r="E42" i="11"/>
  <c r="AL454" i="1"/>
  <c r="H239" i="13"/>
  <c r="K213" i="11"/>
  <c r="H36" i="11"/>
  <c r="AL441" i="1"/>
  <c r="E408" i="13"/>
  <c r="K162" i="11"/>
  <c r="AI112" i="1"/>
  <c r="AL167" i="1"/>
  <c r="E131" i="13"/>
  <c r="I118" i="11"/>
  <c r="AI386" i="1"/>
  <c r="D26" i="19"/>
  <c r="E236" i="11"/>
  <c r="K57" i="11"/>
  <c r="AL611" i="1"/>
  <c r="F124" i="13"/>
  <c r="J190" i="11"/>
  <c r="J13" i="11"/>
  <c r="AL275" i="1"/>
  <c r="E484" i="13"/>
  <c r="E151" i="11"/>
  <c r="AI183" i="1"/>
  <c r="AL99" i="1"/>
  <c r="E288" i="11"/>
  <c r="H101" i="11"/>
  <c r="AI484" i="1"/>
  <c r="S499" i="1"/>
  <c r="J229" i="11"/>
  <c r="J51" i="11"/>
  <c r="AL559" i="1"/>
  <c r="H438" i="13"/>
  <c r="G218" i="11"/>
  <c r="I40" i="11"/>
  <c r="AL494" i="1"/>
  <c r="E416" i="13"/>
  <c r="G320" i="6"/>
  <c r="S43" i="1"/>
  <c r="D33" i="19"/>
  <c r="G328" i="6"/>
  <c r="H139" i="6"/>
  <c r="V300" i="1"/>
  <c r="G337" i="6"/>
  <c r="H377" i="6"/>
  <c r="H402" i="13"/>
  <c r="S266" i="1"/>
  <c r="I282" i="6"/>
  <c r="F495" i="13"/>
  <c r="H490" i="13"/>
  <c r="S122" i="1"/>
  <c r="E115" i="13"/>
  <c r="I59" i="6"/>
  <c r="G342" i="6"/>
  <c r="S366" i="1"/>
  <c r="F209" i="13"/>
  <c r="V345" i="1"/>
  <c r="H214" i="13"/>
  <c r="H188" i="6"/>
  <c r="V632" i="1"/>
  <c r="H147" i="13"/>
  <c r="G443" i="6"/>
  <c r="S404" i="1"/>
  <c r="F213" i="13"/>
  <c r="I341" i="6"/>
  <c r="S627" i="1"/>
  <c r="G249" i="6"/>
  <c r="S255" i="1"/>
  <c r="G85" i="13"/>
  <c r="V217" i="1"/>
  <c r="H407" i="13"/>
  <c r="J258" i="11"/>
  <c r="G77" i="11"/>
  <c r="AI625" i="1"/>
  <c r="S135" i="1"/>
  <c r="J238" i="11"/>
  <c r="H60" i="11"/>
  <c r="AL520" i="1"/>
  <c r="F477" i="13"/>
  <c r="E199" i="11"/>
  <c r="J21" i="11"/>
  <c r="AL308" i="1"/>
  <c r="E505" i="13"/>
  <c r="G148" i="11"/>
  <c r="AI200" i="1"/>
  <c r="AL16" i="1"/>
  <c r="E124" i="13"/>
  <c r="I120" i="11"/>
  <c r="AI375" i="1"/>
  <c r="I181" i="6"/>
  <c r="J250" i="11"/>
  <c r="J70" i="11"/>
  <c r="Q9" i="3"/>
  <c r="F503" i="13"/>
  <c r="H198" i="11"/>
  <c r="E21" i="11"/>
  <c r="AL599" i="1"/>
  <c r="E617" i="13"/>
  <c r="E131" i="11"/>
  <c r="AI356" i="1"/>
  <c r="E44" i="6"/>
  <c r="H270" i="11"/>
  <c r="J86" i="11"/>
  <c r="AI569" i="1"/>
  <c r="F133" i="13"/>
  <c r="L208" i="11"/>
  <c r="I31" i="11"/>
  <c r="AL445" i="1"/>
  <c r="E440" i="13"/>
  <c r="E158" i="11"/>
  <c r="AI141" i="1"/>
  <c r="AL107" i="1"/>
  <c r="J269" i="11"/>
  <c r="G86" i="11"/>
  <c r="AI572" i="1"/>
  <c r="H240" i="13"/>
  <c r="E214" i="11"/>
  <c r="I36" i="11"/>
  <c r="AL442" i="1"/>
  <c r="F160" i="13"/>
  <c r="H208" i="11"/>
  <c r="K30" i="11"/>
  <c r="AL409" i="1"/>
  <c r="E444" i="13"/>
  <c r="H157" i="11"/>
  <c r="AI145" i="1"/>
  <c r="AL135" i="1"/>
  <c r="H302" i="11"/>
  <c r="E113" i="11"/>
  <c r="AI418" i="1"/>
  <c r="V325" i="1"/>
  <c r="H230" i="11"/>
  <c r="H52" i="11"/>
  <c r="AL564" i="1"/>
  <c r="E195" i="13"/>
  <c r="E185" i="11"/>
  <c r="G8" i="11"/>
  <c r="AL598" i="1"/>
  <c r="E522" i="13"/>
  <c r="I145" i="11"/>
  <c r="AI216" i="1"/>
  <c r="AL67" i="1"/>
  <c r="H281" i="11"/>
  <c r="K95" i="11"/>
  <c r="AI542" i="1"/>
  <c r="AI283" i="1"/>
  <c r="E224" i="11"/>
  <c r="G46" i="11"/>
  <c r="AL554" i="1"/>
  <c r="H173" i="13"/>
  <c r="I212" i="11"/>
  <c r="E35" i="11"/>
  <c r="AL463" i="1"/>
  <c r="E453" i="13"/>
  <c r="K155" i="11"/>
  <c r="AI154" i="1"/>
  <c r="AL64" i="1"/>
  <c r="G287" i="11"/>
  <c r="J100" i="11"/>
  <c r="AI488" i="1"/>
  <c r="F588" i="13"/>
  <c r="G195" i="11"/>
  <c r="K17" i="11"/>
  <c r="AL289" i="1"/>
  <c r="G352" i="6"/>
  <c r="S71" i="1"/>
  <c r="D65" i="19"/>
  <c r="G360" i="6"/>
  <c r="H171" i="6"/>
  <c r="V397" i="1"/>
  <c r="G369" i="6"/>
  <c r="H409" i="6"/>
  <c r="H369" i="13"/>
  <c r="S381" i="1"/>
  <c r="I374" i="6"/>
  <c r="F537" i="13"/>
  <c r="H456" i="13"/>
  <c r="S208" i="1"/>
  <c r="E374" i="13"/>
  <c r="I152" i="6"/>
  <c r="G440" i="6"/>
  <c r="S410" i="1"/>
  <c r="S18" i="1"/>
  <c r="V332" i="1"/>
  <c r="H181" i="13"/>
  <c r="H350" i="6"/>
  <c r="S44" i="1"/>
  <c r="H114" i="13"/>
  <c r="G541" i="6"/>
  <c r="S429" i="1"/>
  <c r="F267" i="13"/>
  <c r="I413" i="6"/>
  <c r="R471" i="1"/>
  <c r="G347" i="6"/>
  <c r="S369" i="1"/>
  <c r="G126" i="13"/>
  <c r="V275" i="1"/>
  <c r="H28" i="6"/>
  <c r="K251" i="11"/>
  <c r="J71" i="11"/>
  <c r="AL634" i="1"/>
  <c r="S631" i="1"/>
  <c r="E233" i="11"/>
  <c r="K54" i="11"/>
  <c r="AL541" i="1"/>
  <c r="F629" i="13"/>
  <c r="H193" i="11"/>
  <c r="G16" i="11"/>
  <c r="AL305" i="1"/>
  <c r="E541" i="13"/>
  <c r="J142" i="11"/>
  <c r="AI233" i="1"/>
  <c r="AL2" i="1"/>
  <c r="K304" i="11"/>
  <c r="E115" i="11"/>
  <c r="AI407" i="1"/>
  <c r="V222" i="1"/>
  <c r="K243" i="11"/>
  <c r="G65" i="11"/>
  <c r="AL340" i="1"/>
  <c r="F638" i="13"/>
  <c r="J192" i="11"/>
  <c r="I15" i="11"/>
  <c r="AL332" i="1"/>
  <c r="E646" i="13"/>
  <c r="I125" i="11"/>
  <c r="AI330" i="1"/>
  <c r="Q19" i="3"/>
  <c r="J263" i="11"/>
  <c r="G81" i="11"/>
  <c r="AI345" i="1"/>
  <c r="F353" i="13"/>
  <c r="I203" i="11"/>
  <c r="E26" i="11"/>
  <c r="AL412" i="1"/>
  <c r="E476" i="13"/>
  <c r="I152" i="11"/>
  <c r="AI174" i="1"/>
  <c r="AL75" i="1"/>
  <c r="E263" i="11"/>
  <c r="J80" i="11"/>
  <c r="AI342" i="1"/>
  <c r="F159" i="13"/>
  <c r="I208" i="11"/>
  <c r="E31" i="11"/>
  <c r="AL410" i="1"/>
  <c r="F376" i="13"/>
  <c r="K202" i="11"/>
  <c r="H25" i="11"/>
  <c r="AL377" i="1"/>
  <c r="E480" i="13"/>
  <c r="K151" i="11"/>
  <c r="AI178" i="1"/>
  <c r="AL103" i="1"/>
  <c r="K295" i="11"/>
  <c r="I107" i="11"/>
  <c r="AI450" i="1"/>
  <c r="S438" i="1"/>
  <c r="J224" i="11"/>
  <c r="K46" i="11"/>
  <c r="AL558" i="1"/>
  <c r="E287" i="13"/>
  <c r="H179" i="11"/>
  <c r="AI15" i="1"/>
  <c r="AL260" i="1"/>
  <c r="E558" i="13"/>
  <c r="G384" i="6"/>
  <c r="H3" i="6"/>
  <c r="D97" i="19"/>
  <c r="G392" i="6"/>
  <c r="H203" i="6"/>
  <c r="V418" i="1"/>
  <c r="G401" i="6"/>
  <c r="H441" i="6"/>
  <c r="H336" i="13"/>
  <c r="S412" i="1"/>
  <c r="I446" i="6"/>
  <c r="F580" i="13"/>
  <c r="H423" i="13"/>
  <c r="S241" i="1"/>
  <c r="H156" i="6"/>
  <c r="I244" i="6"/>
  <c r="G538" i="6"/>
  <c r="S432" i="1"/>
  <c r="H187" i="6"/>
  <c r="V631" i="1"/>
  <c r="H148" i="13"/>
  <c r="H534" i="6"/>
  <c r="S91" i="1"/>
  <c r="H82" i="13"/>
  <c r="G661" i="6"/>
  <c r="S505" i="1"/>
  <c r="F317" i="13"/>
  <c r="I505" i="6"/>
  <c r="R621" i="1"/>
  <c r="G445" i="6"/>
  <c r="S405" i="1"/>
  <c r="F153" i="13"/>
  <c r="V389" i="1"/>
  <c r="G667" i="6"/>
  <c r="E245" i="11"/>
  <c r="G66" i="11"/>
  <c r="AL580" i="1"/>
  <c r="H668" i="13"/>
  <c r="H227" i="11"/>
  <c r="H49" i="11"/>
  <c r="AL482" i="1"/>
  <c r="E103" i="13"/>
  <c r="J187" i="11"/>
  <c r="J10" i="11"/>
  <c r="AL243" i="1"/>
  <c r="E577" i="13"/>
  <c r="G137" i="11"/>
  <c r="AI265" i="1"/>
  <c r="Q64" i="3"/>
  <c r="E298" i="11"/>
  <c r="I109" i="11"/>
  <c r="AI439" i="1"/>
  <c r="S224" i="1"/>
  <c r="E238" i="11"/>
  <c r="J59" i="11"/>
  <c r="AL575" i="1"/>
  <c r="E160" i="13"/>
  <c r="E187" i="11"/>
  <c r="E10" i="11"/>
  <c r="AL301" i="1"/>
  <c r="E128" i="13"/>
  <c r="E120" i="11"/>
  <c r="AI378" i="1"/>
  <c r="G665" i="6"/>
  <c r="K256" i="11"/>
  <c r="J75" i="11"/>
  <c r="AI606" i="1"/>
  <c r="F518" i="13"/>
  <c r="K197" i="11"/>
  <c r="I20" i="11"/>
  <c r="AL381" i="1"/>
  <c r="E512" i="13"/>
  <c r="E147" i="11"/>
  <c r="AI207" i="1"/>
  <c r="AL44" i="1"/>
  <c r="G256" i="11"/>
  <c r="G75" i="11"/>
  <c r="AI61" i="1"/>
  <c r="F371" i="13"/>
  <c r="E203" i="11"/>
  <c r="I25" i="11"/>
  <c r="G544" i="6"/>
  <c r="H163" i="6"/>
  <c r="E24" i="20"/>
  <c r="G552" i="6"/>
  <c r="H363" i="6"/>
  <c r="V507" i="1"/>
  <c r="G561" i="6"/>
  <c r="H601" i="6"/>
  <c r="H171" i="13"/>
  <c r="S471" i="1"/>
  <c r="D207" i="19"/>
  <c r="E147" i="13"/>
  <c r="H258" i="13"/>
  <c r="S326" i="1"/>
  <c r="G218" i="6"/>
  <c r="I664" i="6"/>
  <c r="G636" i="6"/>
  <c r="S496" i="1"/>
  <c r="H349" i="6"/>
  <c r="S40" i="1"/>
  <c r="H115" i="13"/>
  <c r="G22" i="6"/>
  <c r="S128" i="1"/>
  <c r="H50" i="13"/>
  <c r="I83" i="6"/>
  <c r="S548" i="1"/>
  <c r="F112" i="13"/>
  <c r="I597" i="6"/>
  <c r="H673" i="13"/>
  <c r="G565" i="6"/>
  <c r="S449" i="1"/>
  <c r="F218" i="13"/>
  <c r="V492" i="1"/>
  <c r="V159" i="1"/>
  <c r="K238" i="11"/>
  <c r="I60" i="11"/>
  <c r="AL521" i="1"/>
  <c r="H338" i="13"/>
  <c r="J221" i="11"/>
  <c r="K43" i="11"/>
  <c r="AL472" i="1"/>
  <c r="E237" i="13"/>
  <c r="E182" i="11"/>
  <c r="G5" i="11"/>
  <c r="AL211" i="1"/>
  <c r="E612" i="13"/>
  <c r="J131" i="11"/>
  <c r="AI291" i="1"/>
  <c r="E36" i="6"/>
  <c r="G291" i="11"/>
  <c r="E104" i="11"/>
  <c r="AI458" i="1"/>
  <c r="R634" i="1"/>
  <c r="H232" i="11"/>
  <c r="G54" i="11"/>
  <c r="AL517" i="1"/>
  <c r="E254" i="13"/>
  <c r="H181" i="11"/>
  <c r="AI11" i="1"/>
  <c r="AL239" i="1"/>
  <c r="E304" i="11"/>
  <c r="I114" i="11"/>
  <c r="AI410" i="1"/>
  <c r="F604" i="13"/>
  <c r="E250" i="11"/>
  <c r="G70" i="11"/>
  <c r="Q16" i="3"/>
  <c r="F641" i="13"/>
  <c r="G192" i="11"/>
  <c r="E15" i="11"/>
  <c r="AL352" i="1"/>
  <c r="E548" i="13"/>
  <c r="I141" i="11"/>
  <c r="AI240" i="1"/>
  <c r="AL307" i="1"/>
  <c r="H249" i="11"/>
  <c r="J69" i="11"/>
  <c r="AL607" i="1"/>
  <c r="F521" i="13"/>
  <c r="H197" i="11"/>
  <c r="E20" i="11"/>
  <c r="AL282" i="1"/>
  <c r="F672" i="13"/>
  <c r="I191" i="11"/>
  <c r="H14" i="11"/>
  <c r="AL290" i="1"/>
  <c r="E553" i="13"/>
  <c r="K140" i="11"/>
  <c r="AI244" i="1"/>
  <c r="AL314" i="1"/>
  <c r="G282" i="11"/>
  <c r="I96" i="11"/>
  <c r="AI538" i="1"/>
  <c r="H207" i="13"/>
  <c r="H213" i="11"/>
  <c r="K35" i="11"/>
  <c r="AL457" i="1"/>
  <c r="E379" i="13"/>
  <c r="E168" i="11"/>
  <c r="AI82" i="1"/>
  <c r="AL196" i="1"/>
  <c r="E626" i="13"/>
  <c r="E129" i="11"/>
  <c r="AI322" i="1"/>
  <c r="E3" i="13"/>
  <c r="H261" i="11"/>
  <c r="H79" i="11"/>
  <c r="AI633" i="1"/>
  <c r="F224" i="13"/>
  <c r="E207" i="11"/>
  <c r="J29" i="11"/>
  <c r="AL434" i="1"/>
  <c r="F564" i="13"/>
  <c r="J195" i="11"/>
  <c r="I18" i="11"/>
  <c r="AL369" i="1"/>
  <c r="E562" i="13"/>
  <c r="H139" i="11"/>
  <c r="AI252" i="1"/>
  <c r="Q44" i="3"/>
  <c r="G267" i="11"/>
  <c r="G84" i="11"/>
  <c r="AI584" i="1"/>
  <c r="E297" i="13"/>
  <c r="G178" i="11"/>
  <c r="AI25" i="1"/>
  <c r="AL189" i="1"/>
  <c r="I672" i="6"/>
  <c r="G291" i="6"/>
  <c r="H6" i="6"/>
  <c r="D4" i="19"/>
  <c r="G491" i="6"/>
  <c r="H622" i="6"/>
  <c r="D13" i="19"/>
  <c r="G26" i="6"/>
  <c r="E267" i="13"/>
  <c r="G94" i="13"/>
  <c r="S634" i="1"/>
  <c r="I541" i="6"/>
  <c r="E151" i="13"/>
  <c r="H59" i="13"/>
  <c r="V334" i="1"/>
  <c r="S522" i="1"/>
  <c r="I60" i="6"/>
  <c r="S509" i="1"/>
  <c r="H533" i="6"/>
  <c r="S89" i="1"/>
  <c r="H83" i="13"/>
  <c r="G126" i="6"/>
  <c r="S217" i="1"/>
  <c r="G82" i="13"/>
  <c r="I156" i="6"/>
  <c r="S527" i="1"/>
  <c r="F380" i="13"/>
  <c r="I669" i="6"/>
  <c r="H640" i="13"/>
  <c r="G663" i="6"/>
  <c r="S502" i="1"/>
  <c r="F271" i="13"/>
  <c r="V319" i="1"/>
  <c r="S97" i="1"/>
  <c r="G233" i="11"/>
  <c r="E55" i="11"/>
  <c r="AL542" i="1"/>
  <c r="H75" i="13"/>
  <c r="E216" i="11"/>
  <c r="H38" i="11"/>
  <c r="AL421" i="1"/>
  <c r="E23" i="13"/>
  <c r="H176" i="11"/>
  <c r="AI35" i="1"/>
  <c r="AL179" i="1"/>
  <c r="E642" i="13"/>
  <c r="G126" i="11"/>
  <c r="AI280" i="1"/>
  <c r="E38" i="6"/>
  <c r="H284" i="11"/>
  <c r="I98" i="11"/>
  <c r="AI501" i="1"/>
  <c r="H604" i="13"/>
  <c r="J226" i="11"/>
  <c r="J48" i="11"/>
  <c r="AL537" i="1"/>
  <c r="E26" i="13"/>
  <c r="J175" i="11"/>
  <c r="AI38" i="1"/>
  <c r="AL207" i="1"/>
  <c r="H297" i="11"/>
  <c r="E109" i="11"/>
  <c r="AI442" i="1"/>
  <c r="H405" i="6"/>
  <c r="G243" i="11"/>
  <c r="J64" i="11"/>
  <c r="AL347" i="1"/>
  <c r="E165" i="13"/>
  <c r="I186" i="11"/>
  <c r="I9" i="11"/>
  <c r="AL356" i="1"/>
  <c r="E585" i="13"/>
  <c r="E136" i="11"/>
  <c r="AI302" i="1"/>
  <c r="H571" i="6"/>
  <c r="J242" i="11"/>
  <c r="G64" i="11"/>
  <c r="AL344" i="1"/>
  <c r="F668" i="13"/>
  <c r="J191" i="11"/>
  <c r="I14" i="11"/>
  <c r="AL291" i="1"/>
  <c r="E169" i="13"/>
  <c r="J185" i="11"/>
  <c r="K8" i="11"/>
  <c r="AL264" i="1"/>
  <c r="E590" i="13"/>
  <c r="G135" i="11"/>
  <c r="AI331" i="1"/>
  <c r="AL4" i="1"/>
  <c r="J275" i="11"/>
  <c r="E91" i="11"/>
  <c r="AI518" i="1"/>
  <c r="F205" i="13"/>
  <c r="K207" i="11"/>
  <c r="H30" i="11"/>
  <c r="AL437" i="1"/>
  <c r="E411" i="13"/>
  <c r="H162" i="11"/>
  <c r="AI115" i="1"/>
  <c r="AL164" i="1"/>
  <c r="E658" i="13"/>
  <c r="I123" i="11"/>
  <c r="AI596" i="1"/>
  <c r="G252" i="6"/>
  <c r="J254" i="11"/>
  <c r="K73" i="11"/>
  <c r="G2" i="11"/>
  <c r="F410" i="13"/>
  <c r="I201" i="11"/>
  <c r="G24" i="11"/>
  <c r="AL402" i="1"/>
  <c r="E68" i="13"/>
  <c r="E190" i="11"/>
  <c r="E13" i="11"/>
  <c r="AL602" i="1"/>
  <c r="E597" i="13"/>
  <c r="K133" i="11"/>
  <c r="AI307" i="1"/>
  <c r="Q45" i="3"/>
  <c r="H260" i="11"/>
  <c r="J78" i="11"/>
  <c r="AI619" i="1"/>
  <c r="E114" i="13"/>
  <c r="H172" i="11"/>
  <c r="AI326" i="1"/>
  <c r="AL157" i="1"/>
  <c r="V585" i="1"/>
  <c r="G323" i="6"/>
  <c r="H38" i="6"/>
  <c r="D36" i="19"/>
  <c r="G523" i="6"/>
  <c r="H654" i="6"/>
  <c r="D45" i="19"/>
  <c r="H54" i="6"/>
  <c r="E302" i="13"/>
  <c r="F71" i="13"/>
  <c r="R480" i="1"/>
  <c r="I633" i="6"/>
  <c r="E180" i="13"/>
  <c r="G73" i="13"/>
  <c r="V477" i="1"/>
  <c r="S518" i="1"/>
  <c r="I153" i="6"/>
  <c r="S583" i="1"/>
  <c r="G21" i="6"/>
  <c r="S130" i="1"/>
  <c r="H51" i="13"/>
  <c r="G246" i="6"/>
  <c r="S251" i="1"/>
  <c r="G122" i="13"/>
  <c r="I248" i="6"/>
  <c r="S569" i="1"/>
  <c r="F427" i="13"/>
  <c r="D21" i="19"/>
  <c r="H607" i="13"/>
  <c r="I86" i="6"/>
  <c r="S508" i="1"/>
  <c r="F320" i="13"/>
  <c r="V596" i="1"/>
  <c r="S617" i="1"/>
  <c r="I227" i="11"/>
  <c r="I49" i="11"/>
  <c r="AL484" i="1"/>
  <c r="G78" i="13"/>
  <c r="H210" i="11"/>
  <c r="K32" i="11"/>
  <c r="AL389" i="1"/>
  <c r="E119" i="13"/>
  <c r="J170" i="11"/>
  <c r="AI67" i="1"/>
  <c r="AL147" i="1"/>
  <c r="E676" i="13"/>
  <c r="J120" i="11"/>
  <c r="AI374" i="1"/>
  <c r="Q66" i="3"/>
  <c r="K277" i="11"/>
  <c r="E93" i="11"/>
  <c r="AI507" i="1"/>
  <c r="H305" i="13"/>
  <c r="E221" i="11"/>
  <c r="G43" i="11"/>
  <c r="AL478" i="1"/>
  <c r="E65" i="13"/>
  <c r="K169" i="11"/>
  <c r="AI71" i="1"/>
  <c r="AL175" i="1"/>
  <c r="J290" i="11"/>
  <c r="I103" i="11"/>
  <c r="AI469" i="1"/>
  <c r="I253" i="6"/>
  <c r="I237" i="11"/>
  <c r="G59" i="11"/>
  <c r="AL561" i="1"/>
  <c r="E261" i="13"/>
  <c r="K180" i="11"/>
  <c r="AI5" i="1"/>
  <c r="AL298" i="1"/>
  <c r="E620" i="13"/>
  <c r="I130" i="11"/>
  <c r="AI332" i="1"/>
  <c r="I345" i="6"/>
  <c r="E237" i="11"/>
  <c r="J58" i="11"/>
  <c r="AL569" i="1"/>
  <c r="E168" i="13"/>
  <c r="K185" i="11"/>
  <c r="E9" i="11"/>
  <c r="AL265" i="1"/>
  <c r="E265" i="13"/>
  <c r="E180" i="11"/>
  <c r="AI9" i="1"/>
  <c r="AL232" i="1"/>
  <c r="E622" i="13"/>
  <c r="J129" i="11"/>
  <c r="AI308" i="1"/>
  <c r="Q25" i="3"/>
  <c r="K268" i="11"/>
  <c r="I85" i="11"/>
  <c r="AI576" i="1"/>
  <c r="F33" i="13"/>
  <c r="H202" i="11"/>
  <c r="K24" i="11"/>
  <c r="AL406" i="1"/>
  <c r="E447" i="13"/>
  <c r="K156" i="11"/>
  <c r="AI149" i="1"/>
  <c r="AL132" i="1"/>
  <c r="J308" i="11"/>
  <c r="E118" i="11"/>
  <c r="AI389" i="1"/>
  <c r="I600" i="6"/>
  <c r="J247" i="11"/>
  <c r="H68" i="11"/>
  <c r="AL61" i="1"/>
  <c r="F563" i="13"/>
  <c r="K195" i="11"/>
  <c r="J18" i="11"/>
  <c r="AL370" i="1"/>
  <c r="E199" i="13"/>
  <c r="H184" i="11"/>
  <c r="I7" i="11"/>
  <c r="AL297" i="1"/>
  <c r="E630" i="13"/>
  <c r="H128" i="11"/>
  <c r="AI329" i="1"/>
  <c r="H341" i="13"/>
  <c r="J253" i="11"/>
  <c r="G73" i="11"/>
  <c r="AL617" i="1"/>
  <c r="E381" i="13"/>
  <c r="J166" i="11"/>
  <c r="AI90" i="1"/>
  <c r="AL125" i="1"/>
  <c r="D28" i="19"/>
  <c r="G355" i="6"/>
  <c r="H70" i="6"/>
  <c r="D68" i="19"/>
  <c r="G555" i="6"/>
  <c r="G14" i="6"/>
  <c r="D77" i="19"/>
  <c r="H222" i="6"/>
  <c r="E321" i="13"/>
  <c r="F173" i="13"/>
  <c r="J45" i="3"/>
  <c r="D56" i="19"/>
  <c r="E214" i="13"/>
  <c r="G113" i="13"/>
  <c r="S34" i="1"/>
  <c r="S538" i="1"/>
  <c r="I245" i="6"/>
  <c r="S530" i="1"/>
  <c r="G125" i="6"/>
  <c r="S216" i="1"/>
  <c r="G81" i="13"/>
  <c r="G344" i="6"/>
  <c r="S368" i="1"/>
  <c r="F147" i="13"/>
  <c r="I340" i="6"/>
  <c r="S626" i="1"/>
  <c r="F473" i="13"/>
  <c r="D90" i="19"/>
  <c r="H574" i="13"/>
  <c r="I158" i="6"/>
  <c r="S579" i="1"/>
  <c r="F21" i="13"/>
  <c r="V524" i="1"/>
  <c r="H669" i="13"/>
  <c r="K221" i="11"/>
  <c r="E44" i="11"/>
  <c r="AL473" i="1"/>
  <c r="F26" i="13"/>
  <c r="E205" i="11"/>
  <c r="H27" i="11"/>
  <c r="AL355" i="1"/>
  <c r="E394" i="13"/>
  <c r="E165" i="11"/>
  <c r="AI100" i="1"/>
  <c r="AL115" i="1"/>
  <c r="E305" i="11"/>
  <c r="G115" i="11"/>
  <c r="AI406" i="1"/>
  <c r="H272" i="11"/>
  <c r="G271" i="11"/>
  <c r="I87" i="11"/>
  <c r="AI565" i="1"/>
  <c r="H28" i="13"/>
  <c r="H215" i="11"/>
  <c r="J37" i="11"/>
  <c r="AL449" i="1"/>
  <c r="E398" i="13"/>
  <c r="G164" i="11"/>
  <c r="AI104" i="1"/>
  <c r="AL143" i="1"/>
  <c r="K283" i="11"/>
  <c r="K97" i="11"/>
  <c r="AI504" i="1"/>
  <c r="V283" i="1"/>
  <c r="K231" i="11"/>
  <c r="J53" i="11"/>
  <c r="AL514" i="1"/>
  <c r="E323" i="13"/>
  <c r="E175" i="11"/>
  <c r="AI40" i="1"/>
  <c r="AL236" i="1"/>
  <c r="E650" i="13"/>
  <c r="E125" i="11"/>
  <c r="AI336" i="1"/>
  <c r="V401" i="1"/>
  <c r="H231" i="11"/>
  <c r="G53" i="11"/>
  <c r="AL511" i="1"/>
  <c r="E264" i="13"/>
  <c r="G180" i="11"/>
  <c r="AI8" i="1"/>
  <c r="AL233" i="1"/>
  <c r="E337" i="13"/>
  <c r="H174" i="11"/>
  <c r="AI46" i="1"/>
  <c r="AL200" i="1"/>
  <c r="E654" i="13"/>
  <c r="G124" i="11"/>
  <c r="AI594" i="1"/>
  <c r="Q52" i="3"/>
  <c r="G262" i="11"/>
  <c r="E80" i="11"/>
  <c r="AI337" i="1"/>
  <c r="F552" i="13"/>
  <c r="I196" i="11"/>
  <c r="H19" i="11"/>
  <c r="AL373" i="1"/>
  <c r="E483" i="13"/>
  <c r="G151" i="11"/>
  <c r="AI182" i="1"/>
  <c r="AL100" i="1"/>
  <c r="K301" i="11"/>
  <c r="I112" i="11"/>
  <c r="AI421" i="1"/>
  <c r="D113" i="19"/>
  <c r="G241" i="11"/>
  <c r="K62" i="11"/>
  <c r="AL626" i="1"/>
  <c r="E52" i="13"/>
  <c r="G190" i="11"/>
  <c r="G13" i="11"/>
  <c r="AL272" i="1"/>
  <c r="E294" i="13"/>
  <c r="J178" i="11"/>
  <c r="AI20" i="1"/>
  <c r="AL256" i="1"/>
  <c r="E662" i="13"/>
  <c r="K122" i="11"/>
  <c r="AI361" i="1"/>
  <c r="I110" i="11"/>
  <c r="K246" i="11"/>
  <c r="J67" i="11"/>
  <c r="AL587" i="1"/>
  <c r="E419" i="13"/>
  <c r="E161" i="11"/>
  <c r="AI123" i="1"/>
  <c r="AL93" i="1"/>
  <c r="V107" i="1"/>
  <c r="H657" i="13"/>
  <c r="H644" i="13"/>
  <c r="I412" i="6"/>
  <c r="R472" i="1"/>
  <c r="AL350" i="1"/>
  <c r="AI166" i="1"/>
  <c r="E244" i="11"/>
  <c r="E435" i="13"/>
  <c r="AI344" i="1"/>
  <c r="G147" i="11"/>
  <c r="K219" i="11"/>
  <c r="AI605" i="1"/>
  <c r="AL104" i="1"/>
  <c r="E289" i="11"/>
  <c r="K173" i="11"/>
  <c r="AI215" i="1"/>
  <c r="AI541" i="1"/>
  <c r="AL555" i="1"/>
  <c r="AL225" i="1"/>
  <c r="AL160" i="1"/>
  <c r="AL630" i="1"/>
  <c r="AI451" i="1"/>
  <c r="K6" i="11"/>
  <c r="E307" i="11"/>
  <c r="K116" i="11"/>
  <c r="AI396" i="1"/>
  <c r="V634" i="1"/>
  <c r="J228" i="11"/>
  <c r="J50" i="11"/>
  <c r="AL547" i="1"/>
  <c r="E386" i="13"/>
  <c r="G166" i="11"/>
  <c r="AI93" i="1"/>
  <c r="AL122" i="1"/>
  <c r="K272" i="11"/>
  <c r="K88" i="11"/>
  <c r="AI531" i="1"/>
  <c r="AI64" i="1"/>
  <c r="H252" i="11"/>
  <c r="G72" i="11"/>
  <c r="AL621" i="1"/>
  <c r="H340" i="13"/>
  <c r="H216" i="11"/>
  <c r="J38" i="11"/>
  <c r="AL474" i="1"/>
  <c r="AI96" i="1"/>
  <c r="AL544" i="1"/>
  <c r="H89" i="11"/>
  <c r="AL364" i="1"/>
  <c r="AI257" i="1"/>
  <c r="S593" i="1"/>
  <c r="E100" i="13"/>
  <c r="G37" i="11"/>
  <c r="J211" i="11"/>
  <c r="AL120" i="1"/>
  <c r="H106" i="11"/>
  <c r="E299" i="11"/>
  <c r="G582" i="6"/>
  <c r="AI57" i="1"/>
  <c r="AI425" i="1"/>
  <c r="AL271" i="1"/>
  <c r="J272" i="11"/>
  <c r="G185" i="11"/>
  <c r="AL186" i="1"/>
  <c r="F379" i="13"/>
  <c r="I179" i="11"/>
  <c r="G56" i="11"/>
  <c r="G44" i="11"/>
  <c r="G174" i="6"/>
  <c r="H624" i="13"/>
  <c r="H611" i="13"/>
  <c r="I504" i="6"/>
  <c r="R622" i="1"/>
  <c r="F476" i="13"/>
  <c r="AI199" i="1"/>
  <c r="G238" i="11"/>
  <c r="E472" i="13"/>
  <c r="AI607" i="1"/>
  <c r="AI74" i="1"/>
  <c r="G214" i="11"/>
  <c r="AL378" i="1"/>
  <c r="AL72" i="1"/>
  <c r="H255" i="11"/>
  <c r="G168" i="11"/>
  <c r="AI247" i="1"/>
  <c r="AI521" i="1"/>
  <c r="AL497" i="1"/>
  <c r="AL193" i="1"/>
  <c r="AL128" i="1"/>
  <c r="AL223" i="1"/>
  <c r="AI546" i="1"/>
  <c r="AI156" i="1"/>
  <c r="G300" i="11"/>
  <c r="H111" i="11"/>
  <c r="AI428" i="1"/>
  <c r="S553" i="1"/>
  <c r="K222" i="11"/>
  <c r="G45" i="11"/>
  <c r="AL490" i="1"/>
  <c r="E422" i="13"/>
  <c r="I160" i="11"/>
  <c r="AI126" i="1"/>
  <c r="AL90" i="1"/>
  <c r="E266" i="11"/>
  <c r="H83" i="11"/>
  <c r="AI612" i="1"/>
  <c r="AI553" i="1"/>
  <c r="J245" i="11"/>
  <c r="J66" i="11"/>
  <c r="AL583" i="1"/>
  <c r="H77" i="13"/>
  <c r="J210" i="11"/>
  <c r="G33" i="11"/>
  <c r="AL582" i="1"/>
  <c r="AL247" i="1"/>
  <c r="AI129" i="1"/>
  <c r="J273" i="11"/>
  <c r="G568" i="6"/>
  <c r="AL608" i="1"/>
  <c r="AL486" i="1"/>
  <c r="G102" i="11"/>
  <c r="E530" i="13"/>
  <c r="AL391" i="1"/>
  <c r="G122" i="11"/>
  <c r="AI495" i="1"/>
  <c r="AI54" i="1"/>
  <c r="AI274" i="1"/>
  <c r="K11" i="11"/>
  <c r="AL464" i="1"/>
  <c r="G55" i="11"/>
  <c r="F352" i="13"/>
  <c r="AI473" i="1"/>
  <c r="AL590" i="1"/>
  <c r="AI49" i="1"/>
  <c r="J279" i="11"/>
  <c r="I302" i="6"/>
  <c r="H591" i="13"/>
  <c r="G245" i="6"/>
  <c r="I596" i="6"/>
  <c r="AI268" i="1"/>
  <c r="F624" i="13"/>
  <c r="AI232" i="1"/>
  <c r="K81" i="11"/>
  <c r="E508" i="13"/>
  <c r="Q12" i="3"/>
  <c r="AI107" i="1"/>
  <c r="J208" i="11"/>
  <c r="AL201" i="1"/>
  <c r="AL39" i="1"/>
  <c r="J248" i="11"/>
  <c r="K145" i="11"/>
  <c r="AI325" i="1"/>
  <c r="AI579" i="1"/>
  <c r="AL455" i="1"/>
  <c r="AL161" i="1"/>
  <c r="AL96" i="1"/>
  <c r="AL95" i="1"/>
  <c r="AI526" i="1"/>
  <c r="AI189" i="1"/>
  <c r="J293" i="11"/>
  <c r="K105" i="11"/>
  <c r="AI467" i="1"/>
  <c r="H374" i="13"/>
  <c r="G217" i="11"/>
  <c r="J39" i="11"/>
  <c r="AL452" i="1"/>
  <c r="E459" i="13"/>
  <c r="E155" i="11"/>
  <c r="AI159" i="1"/>
  <c r="AL57" i="1"/>
  <c r="H259" i="11"/>
  <c r="K77" i="11"/>
  <c r="AI630" i="1"/>
  <c r="G569" i="6"/>
  <c r="I239" i="11"/>
  <c r="G61" i="11"/>
  <c r="AL525" i="1"/>
  <c r="F108" i="13"/>
  <c r="H205" i="11"/>
  <c r="J27" i="11"/>
  <c r="AL524" i="1"/>
  <c r="AL119" i="1"/>
  <c r="G22" i="11"/>
  <c r="AI528" i="1"/>
  <c r="H61" i="11"/>
  <c r="G11" i="11"/>
  <c r="E6" i="13"/>
  <c r="E528" i="13"/>
  <c r="G266" i="11"/>
  <c r="AI401" i="1"/>
  <c r="I128" i="11"/>
  <c r="G32" i="11"/>
  <c r="S528" i="1"/>
  <c r="I132" i="11"/>
  <c r="S623" i="1"/>
  <c r="AL618" i="1"/>
  <c r="AL333" i="1"/>
  <c r="I23" i="11"/>
  <c r="AI613" i="1"/>
  <c r="V123" i="1"/>
  <c r="AL136" i="1"/>
  <c r="AI364" i="1"/>
  <c r="J77" i="11"/>
  <c r="I334" i="6"/>
  <c r="H426" i="13"/>
  <c r="G343" i="6"/>
  <c r="I668" i="6"/>
  <c r="H27" i="6"/>
  <c r="E102" i="13"/>
  <c r="AI264" i="1"/>
  <c r="H76" i="11"/>
  <c r="E544" i="13"/>
  <c r="S257" i="1"/>
  <c r="AI140" i="1"/>
  <c r="G203" i="11"/>
  <c r="AL169" i="1"/>
  <c r="K227" i="11"/>
  <c r="E242" i="11"/>
  <c r="H41" i="11"/>
  <c r="AI321" i="1"/>
  <c r="AL625" i="1"/>
  <c r="AL273" i="1"/>
  <c r="AL33" i="1"/>
  <c r="E607" i="13"/>
  <c r="AL31" i="1"/>
  <c r="AL531" i="1"/>
  <c r="AI222" i="1"/>
  <c r="K286" i="11"/>
  <c r="H100" i="11"/>
  <c r="AI490" i="1"/>
  <c r="H110" i="13"/>
  <c r="I211" i="11"/>
  <c r="G34" i="11"/>
  <c r="AL428" i="1"/>
  <c r="E495" i="13"/>
  <c r="I149" i="11"/>
  <c r="AI192" i="1"/>
  <c r="AL26" i="1"/>
  <c r="J252" i="11"/>
  <c r="H72" i="11"/>
  <c r="AL620" i="1"/>
  <c r="V111" i="1"/>
  <c r="K233" i="11"/>
  <c r="J55" i="11"/>
  <c r="AL545" i="1"/>
  <c r="F470" i="13"/>
  <c r="J199" i="11"/>
  <c r="I200" i="11"/>
  <c r="E568" i="13"/>
  <c r="J239" i="11"/>
  <c r="H222" i="11"/>
  <c r="G188" i="11"/>
  <c r="AI464" i="1"/>
  <c r="G283" i="11"/>
  <c r="V633" i="1"/>
  <c r="K165" i="11"/>
  <c r="H190" i="11"/>
  <c r="F467" i="13"/>
  <c r="AI558" i="1"/>
  <c r="J222" i="11"/>
  <c r="K60" i="11"/>
  <c r="I366" i="6"/>
  <c r="G92" i="6"/>
  <c r="G441" i="6"/>
  <c r="D20" i="19"/>
  <c r="H214" i="6"/>
  <c r="E233" i="13"/>
  <c r="AL83" i="1"/>
  <c r="K70" i="11"/>
  <c r="E580" i="13"/>
  <c r="H571" i="13"/>
  <c r="AI173" i="1"/>
  <c r="J47" i="11"/>
  <c r="AL137" i="1"/>
  <c r="E516" i="13"/>
  <c r="G236" i="11"/>
  <c r="K13" i="11"/>
  <c r="AI355" i="1"/>
  <c r="AL35" i="1"/>
  <c r="H439" i="13"/>
  <c r="F258" i="13"/>
  <c r="E200" i="13"/>
  <c r="Q43" i="3"/>
  <c r="AL551" i="1"/>
  <c r="AI254" i="1"/>
  <c r="G280" i="11"/>
  <c r="K94" i="11"/>
  <c r="AI548" i="1"/>
  <c r="F277" i="13"/>
  <c r="G206" i="11"/>
  <c r="I28" i="11"/>
  <c r="AL396" i="1"/>
  <c r="E531" i="13"/>
  <c r="E144" i="11"/>
  <c r="AI225" i="1"/>
  <c r="F319" i="13"/>
  <c r="K245" i="11"/>
  <c r="K66" i="11"/>
  <c r="AL584" i="1"/>
  <c r="S57" i="1"/>
  <c r="E228" i="11"/>
  <c r="G50" i="11"/>
  <c r="AL487" i="1"/>
  <c r="F606" i="13"/>
  <c r="K193" i="11"/>
  <c r="J16" i="11"/>
  <c r="H245" i="11"/>
  <c r="AL246" i="1"/>
  <c r="AL493" i="1"/>
  <c r="AL526" i="1"/>
  <c r="AL111" i="1"/>
  <c r="G167" i="11"/>
  <c r="G144" i="11"/>
  <c r="AI95" i="1"/>
  <c r="AI385" i="1"/>
  <c r="AI434" i="1"/>
  <c r="AL382" i="1"/>
  <c r="AL451" i="1"/>
  <c r="AI580" i="1"/>
  <c r="I526" i="6"/>
  <c r="V318" i="1"/>
  <c r="G539" i="6"/>
  <c r="R450" i="1"/>
  <c r="H380" i="6"/>
  <c r="E22" i="13"/>
  <c r="AL51" i="1"/>
  <c r="H65" i="11"/>
  <c r="J158" i="11"/>
  <c r="H273" i="13"/>
  <c r="AI206" i="1"/>
  <c r="G42" i="11"/>
  <c r="AL105" i="1"/>
  <c r="E130" i="13"/>
  <c r="I230" i="11"/>
  <c r="H8" i="11"/>
  <c r="AI482" i="1"/>
  <c r="Q30" i="3"/>
  <c r="H174" i="13"/>
  <c r="F419" i="13"/>
  <c r="E490" i="13"/>
  <c r="G373" i="6"/>
  <c r="AI288" i="1"/>
  <c r="F432" i="13"/>
  <c r="E23" i="11"/>
  <c r="I138" i="11"/>
  <c r="I44" i="11"/>
  <c r="H150" i="11"/>
  <c r="G6" i="11"/>
  <c r="AL252" i="1"/>
  <c r="F468" i="13"/>
  <c r="AL156" i="1"/>
  <c r="I111" i="11"/>
  <c r="G246" i="11"/>
  <c r="AI493" i="1"/>
  <c r="AI483" i="1"/>
  <c r="E222" i="11"/>
  <c r="E4" i="20"/>
  <c r="V540" i="1"/>
  <c r="G637" i="6"/>
  <c r="R620" i="1"/>
  <c r="H542" i="6"/>
  <c r="G199" i="11"/>
  <c r="AL17" i="1"/>
  <c r="K59" i="11"/>
  <c r="G153" i="11"/>
  <c r="G128" i="13"/>
  <c r="AL204" i="1"/>
  <c r="J36" i="11"/>
  <c r="AL73" i="1"/>
  <c r="J302" i="11"/>
  <c r="E208" i="11"/>
  <c r="AI14" i="1"/>
  <c r="AL228" i="1"/>
  <c r="V602" i="1"/>
  <c r="E198" i="13"/>
  <c r="E346" i="13"/>
  <c r="E526" i="13"/>
  <c r="E14" i="20"/>
  <c r="AL459" i="1"/>
  <c r="AI427" i="1"/>
  <c r="J266" i="11"/>
  <c r="K83" i="11"/>
  <c r="AI589" i="1"/>
  <c r="F596" i="13"/>
  <c r="K194" i="11"/>
  <c r="I17" i="11"/>
  <c r="AL329" i="1"/>
  <c r="E603" i="13"/>
  <c r="E133" i="11"/>
  <c r="AI285" i="1"/>
  <c r="V46" i="1"/>
  <c r="E234" i="11"/>
  <c r="K55" i="11"/>
  <c r="AL535" i="1"/>
  <c r="H371" i="13"/>
  <c r="J216" i="11"/>
  <c r="E39" i="11"/>
  <c r="AL424" i="1"/>
  <c r="E231" i="13"/>
  <c r="I182" i="11"/>
  <c r="J5" i="11"/>
  <c r="I88" i="11"/>
  <c r="AI162" i="1"/>
  <c r="AI92" i="1"/>
  <c r="AI294" i="1"/>
  <c r="AL197" i="1"/>
  <c r="AI587" i="1"/>
  <c r="H189" i="11"/>
  <c r="H110" i="11"/>
  <c r="J193" i="11"/>
  <c r="H293" i="11"/>
  <c r="K110" i="11"/>
  <c r="AL600" i="1"/>
  <c r="H658" i="6"/>
  <c r="V475" i="1"/>
  <c r="S249" i="1"/>
  <c r="H674" i="13"/>
  <c r="G29" i="6"/>
  <c r="I193" i="11"/>
  <c r="Q67" i="3"/>
  <c r="AI339" i="1"/>
  <c r="J147" i="11"/>
  <c r="F114" i="13"/>
  <c r="AL172" i="1"/>
  <c r="G31" i="11"/>
  <c r="Q53" i="3"/>
  <c r="E296" i="11"/>
  <c r="E102" i="11"/>
  <c r="AI48" i="1"/>
  <c r="AL68" i="1"/>
  <c r="S498" i="1"/>
  <c r="E292" i="13"/>
  <c r="E123" i="13"/>
  <c r="J307" i="11"/>
  <c r="V563" i="1"/>
  <c r="AL431" i="1"/>
  <c r="AL468" i="1"/>
  <c r="E260" i="11"/>
  <c r="H78" i="11"/>
  <c r="AI632" i="1"/>
  <c r="E76" i="13"/>
  <c r="G189" i="11"/>
  <c r="E12" i="11"/>
  <c r="AL287" i="1"/>
  <c r="E634" i="13"/>
  <c r="I127" i="11"/>
  <c r="AI272" i="1"/>
  <c r="S58" i="1"/>
  <c r="G228" i="11"/>
  <c r="H50" i="11"/>
  <c r="AL488" i="1"/>
  <c r="H107" i="13"/>
  <c r="E211" i="11"/>
  <c r="I33" i="11"/>
  <c r="AL393" i="1"/>
  <c r="E317" i="13"/>
  <c r="K176" i="11"/>
  <c r="AI32" i="1"/>
  <c r="AL475" i="1"/>
  <c r="AL215" i="1"/>
  <c r="AL62" i="1"/>
  <c r="K205" i="11"/>
  <c r="AI163" i="1"/>
  <c r="G104" i="11"/>
  <c r="K229" i="11"/>
  <c r="H34" i="11"/>
  <c r="E388" i="13"/>
  <c r="H223" i="11"/>
  <c r="E533" i="13"/>
  <c r="G477" i="6"/>
  <c r="F675" i="13"/>
  <c r="K143" i="11"/>
  <c r="E77" i="13"/>
  <c r="H133" i="11"/>
  <c r="G158" i="11"/>
  <c r="K127" i="11"/>
  <c r="AL543" i="1"/>
  <c r="K250" i="11"/>
  <c r="H122" i="11"/>
  <c r="H670" i="13"/>
  <c r="D188" i="19"/>
  <c r="G18" i="6"/>
  <c r="S242" i="1"/>
  <c r="S367" i="1"/>
  <c r="H641" i="13"/>
  <c r="V621" i="1"/>
  <c r="K187" i="11"/>
  <c r="S605" i="1"/>
  <c r="AI615" i="1"/>
  <c r="G142" i="11"/>
  <c r="G226" i="11"/>
  <c r="AL140" i="1"/>
  <c r="J25" i="11"/>
  <c r="F523" i="13"/>
  <c r="G289" i="11"/>
  <c r="I74" i="11"/>
  <c r="AI81" i="1"/>
  <c r="AL36" i="1"/>
  <c r="AI270" i="1"/>
  <c r="E345" i="13"/>
  <c r="E415" i="13"/>
  <c r="K300" i="11"/>
  <c r="S534" i="1"/>
  <c r="AL284" i="1"/>
  <c r="AL316" i="1"/>
  <c r="G253" i="11"/>
  <c r="K72" i="11"/>
  <c r="AL632" i="1"/>
  <c r="E222" i="13"/>
  <c r="I183" i="11"/>
  <c r="I6" i="11"/>
  <c r="AL251" i="1"/>
  <c r="E668" i="13"/>
  <c r="E122" i="11"/>
  <c r="AI366" i="1"/>
  <c r="S592" i="1"/>
  <c r="I222" i="11"/>
  <c r="K44" i="11"/>
  <c r="AL609" i="1"/>
  <c r="F18" i="13"/>
  <c r="J205" i="11"/>
  <c r="E28" i="11"/>
  <c r="AL360" i="1"/>
  <c r="E357" i="13"/>
  <c r="G171" i="11"/>
  <c r="AI65" i="1"/>
  <c r="E72" i="11"/>
  <c r="AL622" i="1"/>
  <c r="AL214" i="1"/>
  <c r="H56" i="11"/>
  <c r="I105" i="11"/>
  <c r="I188" i="11"/>
  <c r="E463" i="13"/>
  <c r="F24" i="13"/>
  <c r="K178" i="11"/>
  <c r="AL27" i="1"/>
  <c r="K217" i="11"/>
  <c r="AI127" i="1"/>
  <c r="J7" i="11"/>
  <c r="E636" i="13"/>
  <c r="G279" i="11"/>
  <c r="AL325" i="1"/>
  <c r="S74" i="1"/>
  <c r="G50" i="6"/>
  <c r="H150" i="6"/>
  <c r="S400" i="1"/>
  <c r="H608" i="13"/>
  <c r="S56" i="1"/>
  <c r="G182" i="11"/>
  <c r="G298" i="11"/>
  <c r="Q7" i="3"/>
  <c r="J136" i="11"/>
  <c r="I220" i="11"/>
  <c r="AL108" i="1"/>
  <c r="AL505" i="1"/>
  <c r="E372" i="13"/>
  <c r="H282" i="11"/>
  <c r="E69" i="11"/>
  <c r="AI214" i="1"/>
  <c r="Q29" i="3"/>
  <c r="H470" i="13"/>
  <c r="E122" i="13"/>
  <c r="E452" i="13"/>
  <c r="G294" i="11"/>
  <c r="H406" i="13"/>
  <c r="S547" i="1"/>
  <c r="AL253" i="1"/>
  <c r="H246" i="11"/>
  <c r="H67" i="11"/>
  <c r="AL589" i="1"/>
  <c r="E299" i="13"/>
  <c r="J177" i="11"/>
  <c r="AI27" i="1"/>
  <c r="AL219" i="1"/>
  <c r="J306" i="11"/>
  <c r="I116" i="11"/>
  <c r="AI398" i="1"/>
  <c r="H372" i="13"/>
  <c r="K216" i="11"/>
  <c r="G39" i="11"/>
  <c r="AL425" i="1"/>
  <c r="F460" i="13"/>
  <c r="E200" i="11"/>
  <c r="I22" i="11"/>
  <c r="AL323" i="1"/>
  <c r="E390" i="13"/>
  <c r="I165" i="11"/>
  <c r="AI97" i="1"/>
  <c r="AL413" i="1"/>
  <c r="AI228" i="1"/>
  <c r="K49" i="11"/>
  <c r="AL549" i="1"/>
  <c r="AL155" i="1"/>
  <c r="F314" i="13"/>
  <c r="AL362" i="1"/>
  <c r="AL248" i="1"/>
  <c r="AL423" i="1"/>
  <c r="F637" i="13"/>
  <c r="I240" i="11"/>
  <c r="E183" i="11"/>
  <c r="AI365" i="1"/>
  <c r="AL89" i="1"/>
  <c r="H57" i="11"/>
  <c r="G127" i="11"/>
  <c r="AL433" i="1"/>
  <c r="D25" i="19"/>
  <c r="E293" i="11"/>
  <c r="D199" i="19"/>
  <c r="F364" i="13"/>
  <c r="E39" i="13"/>
  <c r="G83" i="11"/>
  <c r="AL310" i="1"/>
  <c r="H12" i="11"/>
  <c r="G259" i="11"/>
  <c r="S104" i="1"/>
  <c r="G210" i="6"/>
  <c r="V254" i="1"/>
  <c r="S433" i="1"/>
  <c r="F516" i="13"/>
  <c r="S93" i="1"/>
  <c r="I176" i="11"/>
  <c r="H291" i="11"/>
  <c r="AL341" i="1"/>
  <c r="AI137" i="1"/>
  <c r="J214" i="11"/>
  <c r="AL76" i="1"/>
  <c r="AL469" i="1"/>
  <c r="E406" i="13"/>
  <c r="J255" i="11"/>
  <c r="I63" i="11"/>
  <c r="AL500" i="1"/>
  <c r="Q55" i="3"/>
  <c r="H175" i="13"/>
  <c r="E414" i="13"/>
  <c r="E489" i="13"/>
  <c r="H287" i="11"/>
  <c r="F567" i="13"/>
  <c r="F429" i="13"/>
  <c r="AL221" i="1"/>
  <c r="G240" i="11"/>
  <c r="K61" i="11"/>
  <c r="AL529" i="1"/>
  <c r="E355" i="13"/>
  <c r="E172" i="11"/>
  <c r="AI58" i="1"/>
  <c r="AL187" i="1"/>
  <c r="K299" i="11"/>
  <c r="E111" i="11"/>
  <c r="AI430" i="1"/>
  <c r="H108" i="13"/>
  <c r="G211" i="11"/>
  <c r="J33" i="11"/>
  <c r="AL394" i="1"/>
  <c r="F603" i="13"/>
  <c r="H194" i="11"/>
  <c r="E17" i="11"/>
  <c r="AL313" i="1"/>
  <c r="E427" i="13"/>
  <c r="K159" i="11"/>
  <c r="AI130" i="1"/>
  <c r="E384" i="13"/>
  <c r="AI459" i="1"/>
  <c r="G28" i="11"/>
  <c r="I11" i="11"/>
  <c r="H154" i="11"/>
  <c r="G197" i="11"/>
  <c r="AL397" i="1"/>
  <c r="H132" i="11"/>
  <c r="J139" i="11"/>
  <c r="AI227" i="1"/>
  <c r="E466" i="13"/>
  <c r="J105" i="11"/>
  <c r="G239" i="11"/>
  <c r="H6" i="11"/>
  <c r="K99" i="11"/>
  <c r="AI315" i="1"/>
  <c r="AI28" i="1"/>
  <c r="G254" i="6"/>
  <c r="V368" i="1"/>
  <c r="S495" i="1"/>
  <c r="F559" i="13"/>
  <c r="S134" i="1"/>
  <c r="K21" i="11"/>
  <c r="J284" i="11"/>
  <c r="AL576" i="1"/>
  <c r="AI170" i="1"/>
  <c r="E209" i="11"/>
  <c r="E43" i="13"/>
  <c r="AL443" i="1"/>
  <c r="E443" i="13"/>
  <c r="H146" i="11"/>
  <c r="E58" i="11"/>
  <c r="AL279" i="1"/>
  <c r="Q31" i="3"/>
  <c r="E135" i="13"/>
  <c r="E560" i="13"/>
  <c r="E629" i="13"/>
  <c r="K280" i="11"/>
  <c r="E631" i="13"/>
  <c r="E74" i="13"/>
  <c r="I234" i="11"/>
  <c r="H166" i="11"/>
  <c r="G293" i="11"/>
  <c r="E98" i="13"/>
  <c r="G288" i="11"/>
  <c r="AI224" i="1"/>
  <c r="AI296" i="1"/>
  <c r="H241" i="11"/>
  <c r="E264" i="11"/>
  <c r="E45" i="11"/>
  <c r="AL21" i="1"/>
  <c r="H70" i="11"/>
  <c r="G471" i="6"/>
  <c r="J152" i="11"/>
  <c r="AI551" i="1"/>
  <c r="H161" i="6"/>
  <c r="V537" i="1"/>
  <c r="V435" i="1"/>
  <c r="G121" i="13"/>
  <c r="F599" i="13"/>
  <c r="S223" i="1"/>
  <c r="H16" i="11"/>
  <c r="E278" i="11"/>
  <c r="G89" i="13"/>
  <c r="AI203" i="1"/>
  <c r="J203" i="11"/>
  <c r="H303" i="11"/>
  <c r="AL400" i="1"/>
  <c r="E479" i="13"/>
  <c r="J118" i="11"/>
  <c r="I52" i="11"/>
  <c r="AL306" i="1"/>
  <c r="I510" i="6"/>
  <c r="K274" i="11"/>
  <c r="H218" i="11"/>
  <c r="L206" i="11"/>
  <c r="K253" i="11"/>
  <c r="E294" i="11"/>
  <c r="E217" i="13"/>
  <c r="AL312" i="1"/>
  <c r="K228" i="11"/>
  <c r="K50" i="11"/>
  <c r="AL491" i="1"/>
  <c r="E421" i="13"/>
  <c r="J160" i="11"/>
  <c r="AI125" i="1"/>
  <c r="AL123" i="1"/>
  <c r="H286" i="11"/>
  <c r="E100" i="11"/>
  <c r="AI492" i="1"/>
  <c r="F436" i="13"/>
  <c r="G200" i="11"/>
  <c r="J22" i="11"/>
  <c r="AL327" i="1"/>
  <c r="E61" i="13"/>
  <c r="K182" i="11"/>
  <c r="E6" i="11"/>
  <c r="AL216" i="1"/>
  <c r="E499" i="13"/>
  <c r="K148" i="11"/>
  <c r="AI196" i="1"/>
  <c r="K38" i="11"/>
  <c r="AL183" i="1"/>
  <c r="AI34" i="1"/>
  <c r="E608" i="13"/>
  <c r="H160" i="11"/>
  <c r="H73" i="11"/>
  <c r="H239" i="11"/>
  <c r="J72" i="11"/>
  <c r="E127" i="11"/>
  <c r="H137" i="11"/>
  <c r="AL224" i="1"/>
  <c r="K265" i="11"/>
  <c r="AI568" i="1"/>
  <c r="E666" i="13"/>
  <c r="AI629" i="1"/>
  <c r="G515" i="6"/>
  <c r="V635" i="1"/>
  <c r="S27" i="1"/>
  <c r="F146" i="13"/>
  <c r="F634" i="13"/>
  <c r="H339" i="13"/>
  <c r="K10" i="11"/>
  <c r="H271" i="11"/>
  <c r="F349" i="13"/>
  <c r="AI236" i="1"/>
  <c r="G48" i="11"/>
  <c r="K296" i="11"/>
  <c r="AL379" i="1"/>
  <c r="E515" i="13"/>
  <c r="G113" i="11"/>
  <c r="I30" i="11"/>
  <c r="AL261" i="1"/>
  <c r="E593" i="13"/>
  <c r="E268" i="11"/>
  <c r="J212" i="11"/>
  <c r="H201" i="11"/>
  <c r="G184" i="11"/>
  <c r="J280" i="11"/>
  <c r="E456" i="13"/>
  <c r="G470" i="6"/>
  <c r="G223" i="11"/>
  <c r="H45" i="11"/>
  <c r="AL467" i="1"/>
  <c r="E458" i="13"/>
  <c r="G155" i="11"/>
  <c r="AI158" i="1"/>
  <c r="AL91" i="1"/>
  <c r="K279" i="11"/>
  <c r="I94" i="11"/>
  <c r="AI550" i="1"/>
  <c r="F602" i="13"/>
  <c r="I194" i="11"/>
  <c r="G17" i="11"/>
  <c r="AL353" i="1"/>
  <c r="E107" i="13"/>
  <c r="G177" i="11"/>
  <c r="AI30" i="1"/>
  <c r="AL184" i="1"/>
  <c r="E536" i="13"/>
  <c r="H143" i="11"/>
  <c r="AI229" i="1"/>
  <c r="AL392" i="1"/>
  <c r="AI369" i="1"/>
  <c r="F264" i="13"/>
  <c r="E229" i="13"/>
  <c r="K239" i="11"/>
  <c r="K183" i="11"/>
  <c r="K278" i="11"/>
  <c r="G94" i="11"/>
  <c r="E225" i="13"/>
  <c r="AL168" i="1"/>
  <c r="AI176" i="1"/>
  <c r="I643" i="6"/>
  <c r="S55" i="1"/>
  <c r="S360" i="1"/>
  <c r="F210" i="13"/>
  <c r="F671" i="13"/>
  <c r="H76" i="13"/>
  <c r="H5" i="11"/>
  <c r="J109" i="11"/>
  <c r="F481" i="13"/>
  <c r="AI298" i="1"/>
  <c r="J42" i="11"/>
  <c r="E290" i="11"/>
  <c r="AL234" i="1"/>
  <c r="E653" i="13"/>
  <c r="J107" i="11"/>
  <c r="AI476" i="1"/>
  <c r="AL229" i="1"/>
  <c r="E295" i="11"/>
  <c r="I235" i="11"/>
  <c r="I184" i="11"/>
  <c r="E173" i="11"/>
  <c r="H161" i="11"/>
  <c r="E274" i="11"/>
  <c r="E492" i="13"/>
  <c r="E16" i="20"/>
  <c r="H217" i="11"/>
  <c r="K39" i="11"/>
  <c r="AL429" i="1"/>
  <c r="E494" i="13"/>
  <c r="J149" i="11"/>
  <c r="AI191" i="1"/>
  <c r="AL58" i="1"/>
  <c r="E273" i="11"/>
  <c r="E89" i="11"/>
  <c r="AI530" i="1"/>
  <c r="E93" i="13"/>
  <c r="K188" i="11"/>
  <c r="J11" i="11"/>
  <c r="AL249" i="1"/>
  <c r="E14" i="13"/>
  <c r="I171" i="11"/>
  <c r="AI63" i="1"/>
  <c r="AL152" i="1"/>
  <c r="E573" i="13"/>
  <c r="K137" i="11"/>
  <c r="AI261" i="1"/>
  <c r="H33" i="11"/>
  <c r="AL182" i="1"/>
  <c r="H153" i="13"/>
  <c r="I83" i="11"/>
  <c r="G567" i="6"/>
  <c r="E424" i="13"/>
  <c r="H22" i="11"/>
  <c r="E657" i="13"/>
  <c r="Q57" i="3"/>
  <c r="AI522" i="1"/>
  <c r="AL401" i="1"/>
  <c r="J88" i="11"/>
  <c r="R340" i="1"/>
  <c r="V306" i="1"/>
  <c r="AI317" i="1"/>
  <c r="S630" i="1"/>
  <c r="I225" i="11"/>
  <c r="H234" i="11"/>
  <c r="AL585" i="1"/>
  <c r="S372" i="1"/>
  <c r="D176" i="19"/>
  <c r="AH350" i="1"/>
  <c r="AL217" i="1"/>
  <c r="E107" i="11"/>
  <c r="S96" i="1"/>
  <c r="AI29" i="1"/>
  <c r="S585" i="1"/>
  <c r="H412" i="6"/>
  <c r="H120" i="13"/>
  <c r="F19" i="13"/>
  <c r="E11" i="20"/>
  <c r="F475" i="13"/>
  <c r="AL309" i="1"/>
  <c r="J98" i="11"/>
  <c r="E155" i="13"/>
  <c r="AL79" i="1"/>
  <c r="J31" i="11"/>
  <c r="I119" i="11"/>
  <c r="E369" i="13"/>
  <c r="J168" i="11"/>
  <c r="J96" i="11"/>
  <c r="Q11" i="3"/>
  <c r="AL69" i="1"/>
  <c r="J281" i="11"/>
  <c r="G224" i="11"/>
  <c r="G173" i="11"/>
  <c r="I161" i="11"/>
  <c r="K144" i="11"/>
  <c r="K234" i="11"/>
  <c r="E564" i="13"/>
  <c r="F274" i="13"/>
  <c r="H206" i="11"/>
  <c r="K28" i="11"/>
  <c r="AL365" i="1"/>
  <c r="E566" i="13"/>
  <c r="J138" i="11"/>
  <c r="AI256" i="1"/>
  <c r="Q47" i="3"/>
  <c r="J259" i="11"/>
  <c r="E78" i="11"/>
  <c r="AI617" i="1"/>
  <c r="E313" i="13"/>
  <c r="H177" i="11"/>
  <c r="AI312" i="1"/>
  <c r="AL185" i="1"/>
  <c r="E425" i="13"/>
  <c r="G160" i="11"/>
  <c r="AI128" i="1"/>
  <c r="AL88" i="1"/>
  <c r="E638" i="13"/>
  <c r="K126" i="11"/>
  <c r="AI278" i="1"/>
  <c r="K27" i="11"/>
  <c r="AL151" i="1"/>
  <c r="E275" i="11"/>
  <c r="F431" i="13"/>
  <c r="G23" i="11"/>
  <c r="E602" i="13"/>
  <c r="G133" i="11"/>
  <c r="H78" i="13"/>
  <c r="K252" i="11"/>
  <c r="I72" i="11"/>
  <c r="E13" i="13"/>
  <c r="J171" i="11"/>
  <c r="AI62" i="1"/>
  <c r="AL153" i="1"/>
  <c r="J154" i="11"/>
  <c r="AI161" i="1"/>
  <c r="AL56" i="1"/>
  <c r="E672" i="13"/>
  <c r="H121" i="11"/>
  <c r="AI370" i="1"/>
  <c r="AI433" i="1"/>
  <c r="V354" i="1"/>
  <c r="H382" i="6"/>
  <c r="AL565" i="1"/>
  <c r="G12" i="11"/>
  <c r="J143" i="11"/>
  <c r="G172" i="11"/>
  <c r="AL87" i="1"/>
  <c r="AI248" i="1"/>
  <c r="K190" i="11"/>
  <c r="H233" i="11"/>
  <c r="AL596" i="1"/>
  <c r="G18" i="11"/>
  <c r="J227" i="11"/>
  <c r="AI133" i="1"/>
  <c r="AL560" i="1"/>
  <c r="K171" i="11"/>
  <c r="AL319" i="1"/>
  <c r="D159" i="19"/>
  <c r="V399" i="1"/>
  <c r="H88" i="13"/>
  <c r="G442" i="6"/>
  <c r="V29" i="1"/>
  <c r="F607" i="13"/>
  <c r="AL331" i="1"/>
  <c r="G93" i="11"/>
  <c r="I209" i="11"/>
  <c r="AL320" i="1"/>
  <c r="G26" i="11"/>
  <c r="K113" i="11"/>
  <c r="E405" i="13"/>
  <c r="E163" i="11"/>
  <c r="J74" i="11"/>
  <c r="AL616" i="1"/>
  <c r="E343" i="13"/>
  <c r="I218" i="11"/>
  <c r="I167" i="11"/>
  <c r="E156" i="11"/>
  <c r="H117" i="11"/>
  <c r="G229" i="11"/>
  <c r="E600" i="13"/>
  <c r="J200" i="11"/>
  <c r="AL315" i="1"/>
  <c r="AI284" i="1"/>
  <c r="AL619" i="1"/>
  <c r="E461" i="13"/>
  <c r="AL359" i="1"/>
  <c r="G638" i="6"/>
  <c r="AL527" i="1"/>
  <c r="K168" i="11"/>
  <c r="AI226" i="1"/>
  <c r="AL523" i="1"/>
  <c r="G286" i="11"/>
  <c r="AL485" i="1"/>
  <c r="H230" i="6"/>
  <c r="V491" i="1"/>
  <c r="F202" i="13"/>
  <c r="G540" i="6"/>
  <c r="V92" i="1"/>
  <c r="G216" i="11"/>
  <c r="AL244" i="1"/>
  <c r="J87" i="11"/>
  <c r="G204" i="11"/>
  <c r="AL13" i="1"/>
  <c r="AL533" i="1"/>
  <c r="H108" i="11"/>
  <c r="E442" i="13"/>
  <c r="I157" i="11"/>
  <c r="AI211" i="1"/>
  <c r="AL338" i="1"/>
  <c r="E521" i="13"/>
  <c r="G268" i="11"/>
  <c r="K212" i="11"/>
  <c r="J161" i="11"/>
  <c r="I150" i="11"/>
  <c r="K111" i="11"/>
  <c r="I223" i="11"/>
  <c r="H300" i="11"/>
  <c r="F594" i="13"/>
  <c r="E195" i="11"/>
  <c r="J17" i="11"/>
  <c r="AL288" i="1"/>
  <c r="E633" i="13"/>
  <c r="J127" i="11"/>
  <c r="AI602" i="1"/>
  <c r="G194" i="11"/>
  <c r="E246" i="11"/>
  <c r="E67" i="11"/>
  <c r="AL574" i="1"/>
  <c r="E387" i="13"/>
  <c r="E166" i="11"/>
  <c r="AI94" i="1"/>
  <c r="AL121" i="1"/>
  <c r="E497" i="13"/>
  <c r="G149" i="11"/>
  <c r="AI194" i="1"/>
  <c r="AL22" i="1"/>
  <c r="K305" i="11"/>
  <c r="K115" i="11"/>
  <c r="AI402" i="1"/>
  <c r="Q59" i="3"/>
  <c r="AL150" i="1"/>
  <c r="I210" i="11"/>
  <c r="AI438" i="1"/>
  <c r="I198" i="11"/>
  <c r="AL462" i="1"/>
  <c r="E478" i="13"/>
  <c r="E152" i="11"/>
  <c r="E557" i="13"/>
  <c r="E75" i="13"/>
  <c r="I61" i="11"/>
  <c r="E11" i="13"/>
  <c r="K93" i="11"/>
  <c r="AL11" i="1"/>
  <c r="G40" i="11"/>
  <c r="K257" i="11"/>
  <c r="AL592" i="1"/>
  <c r="E304" i="13"/>
  <c r="D231" i="19"/>
  <c r="AL192" i="1"/>
  <c r="I55" i="11"/>
  <c r="G358" i="6"/>
  <c r="H612" i="13"/>
  <c r="V153" i="1"/>
  <c r="AL212" i="1"/>
  <c r="K102" i="11"/>
  <c r="E667" i="13"/>
  <c r="K138" i="11"/>
  <c r="AI31" i="1"/>
  <c r="AL528" i="1"/>
  <c r="G390" i="6"/>
  <c r="S102" i="1"/>
  <c r="F374" i="13"/>
  <c r="I62" i="6"/>
  <c r="H541" i="13"/>
  <c r="G205" i="11"/>
  <c r="AL180" i="1"/>
  <c r="AI466" i="1"/>
  <c r="K192" i="11"/>
  <c r="G277" i="11"/>
  <c r="AL446" i="1"/>
  <c r="H97" i="11"/>
  <c r="E37" i="13"/>
  <c r="I146" i="11"/>
  <c r="AI417" i="1"/>
  <c r="AL438" i="1"/>
  <c r="E592" i="13"/>
  <c r="E140" i="11"/>
  <c r="H90" i="11"/>
  <c r="J40" i="11"/>
  <c r="I29" i="11"/>
  <c r="K100" i="11"/>
  <c r="H195" i="11"/>
  <c r="K200" i="11"/>
  <c r="E221" i="13"/>
  <c r="J183" i="11"/>
  <c r="J6" i="11"/>
  <c r="AL220" i="1"/>
  <c r="K306" i="11"/>
  <c r="J116" i="11"/>
  <c r="AI397" i="1"/>
  <c r="V50" i="1"/>
  <c r="G234" i="11"/>
  <c r="E56" i="11"/>
  <c r="AL546" i="1"/>
  <c r="E460" i="13"/>
  <c r="K154" i="11"/>
  <c r="AI160" i="1"/>
  <c r="AL326" i="1"/>
  <c r="E570" i="13"/>
  <c r="G138" i="11"/>
  <c r="AI259" i="1"/>
  <c r="E498" i="13"/>
  <c r="H292" i="11"/>
  <c r="K104" i="11"/>
  <c r="AI455" i="1"/>
  <c r="AL597" i="1"/>
  <c r="AL118" i="1"/>
  <c r="H475" i="13"/>
  <c r="K19" i="11"/>
  <c r="AI468" i="1"/>
  <c r="AI554" i="1"/>
  <c r="AI431" i="1"/>
  <c r="F492" i="13"/>
  <c r="G67" i="11"/>
  <c r="F129" i="13"/>
  <c r="J101" i="11"/>
  <c r="I177" i="11"/>
  <c r="S628" i="1"/>
  <c r="AL257" i="1"/>
  <c r="AL154" i="1"/>
  <c r="G422" i="6"/>
  <c r="F393" i="13"/>
  <c r="F420" i="13"/>
  <c r="I155" i="6"/>
  <c r="H508" i="13"/>
  <c r="I199" i="11"/>
  <c r="E430" i="13"/>
  <c r="AI500" i="1"/>
  <c r="G187" i="11"/>
  <c r="J270" i="11"/>
  <c r="AL414" i="1"/>
  <c r="AI381" i="1"/>
  <c r="I174" i="11"/>
  <c r="H124" i="11"/>
  <c r="AI449" i="1"/>
  <c r="H503" i="13"/>
  <c r="E625" i="13"/>
  <c r="I134" i="11"/>
  <c r="K84" i="11"/>
  <c r="G35" i="11"/>
  <c r="E24" i="11"/>
  <c r="H95" i="11"/>
  <c r="G128" i="11"/>
  <c r="I189" i="11"/>
  <c r="E298" i="13"/>
  <c r="K177" i="11"/>
  <c r="AI26" i="1"/>
  <c r="AL188" i="1"/>
  <c r="E300" i="11"/>
  <c r="G111" i="11"/>
  <c r="AI429" i="1"/>
  <c r="S59" i="1"/>
  <c r="I228" i="11"/>
  <c r="I50" i="11"/>
  <c r="AL489" i="1"/>
  <c r="E496" i="13"/>
  <c r="H149" i="11"/>
  <c r="AI193" i="1"/>
  <c r="AL25" i="1"/>
  <c r="E606" i="13"/>
  <c r="J132" i="11"/>
  <c r="AI295" i="1"/>
  <c r="J292" i="11"/>
  <c r="H285" i="11"/>
  <c r="H99" i="11"/>
  <c r="AI496" i="1"/>
  <c r="Q60" i="3"/>
  <c r="AI559" i="1"/>
  <c r="AI413" i="1"/>
  <c r="G106" i="11"/>
  <c r="E532" i="13"/>
  <c r="K16" i="11"/>
  <c r="E253" i="11"/>
  <c r="J123" i="11"/>
  <c r="AL295" i="1"/>
  <c r="AI545" i="1"/>
  <c r="S399" i="1"/>
  <c r="AI477" i="1"/>
  <c r="K142" i="11"/>
  <c r="I99" i="11"/>
  <c r="E240" i="11"/>
  <c r="D228" i="19"/>
  <c r="G597" i="6"/>
  <c r="F511" i="13"/>
  <c r="S428" i="1"/>
  <c r="H442" i="13"/>
  <c r="I38" i="11"/>
  <c r="E504" i="13"/>
  <c r="AI564" i="1"/>
  <c r="J26" i="11"/>
  <c r="E257" i="11"/>
  <c r="E362" i="13"/>
  <c r="AI445" i="1"/>
  <c r="G163" i="11"/>
  <c r="AI78" i="1"/>
  <c r="AI537" i="1"/>
  <c r="E190" i="13"/>
  <c r="H288" i="11"/>
  <c r="I101" i="11"/>
  <c r="K51" i="11"/>
  <c r="AI19" i="1"/>
  <c r="AI87" i="1"/>
  <c r="G7" i="11"/>
  <c r="G95" i="11"/>
  <c r="I155" i="11"/>
  <c r="E382" i="13"/>
  <c r="I166" i="11"/>
  <c r="AI91" i="1"/>
  <c r="AL124" i="1"/>
  <c r="J286" i="11"/>
  <c r="G100" i="11"/>
  <c r="AI491" i="1"/>
  <c r="H373" i="13"/>
  <c r="E217" i="11"/>
  <c r="I39" i="11"/>
  <c r="AL427" i="1"/>
  <c r="E569" i="13"/>
  <c r="H138" i="11"/>
  <c r="AI258" i="1"/>
  <c r="F11" i="6"/>
  <c r="E670" i="13"/>
  <c r="J121" i="11"/>
  <c r="AI368" i="1"/>
  <c r="H188" i="11"/>
  <c r="G272" i="11"/>
  <c r="H88" i="11"/>
  <c r="AI560" i="1"/>
  <c r="AL322" i="1"/>
  <c r="AI628" i="1"/>
  <c r="F71" i="6"/>
  <c r="H77" i="11"/>
  <c r="AL86" i="1"/>
  <c r="I205" i="11"/>
  <c r="K71" i="11"/>
  <c r="F266" i="13"/>
  <c r="AL374" i="1"/>
  <c r="AI77" i="1"/>
  <c r="AL495" i="1"/>
  <c r="E189" i="11"/>
  <c r="AL581" i="1"/>
  <c r="AI353" i="1"/>
  <c r="AI532" i="1"/>
  <c r="J61" i="11"/>
  <c r="F60" i="13"/>
  <c r="H73" i="6"/>
  <c r="I22" i="6"/>
  <c r="I317" i="6"/>
  <c r="S500" i="1"/>
  <c r="H409" i="13"/>
  <c r="E33" i="11"/>
  <c r="E540" i="13"/>
  <c r="E94" i="11"/>
  <c r="G21" i="11"/>
  <c r="G250" i="11"/>
  <c r="E402" i="13"/>
  <c r="AI462" i="1"/>
  <c r="J157" i="11"/>
  <c r="AI111" i="1"/>
  <c r="AI60" i="1"/>
  <c r="E282" i="13"/>
  <c r="J173" i="11"/>
  <c r="E96" i="11"/>
  <c r="H46" i="11"/>
  <c r="AI53" i="1"/>
  <c r="AI120" i="1"/>
  <c r="AI121" i="1"/>
  <c r="J89" i="11"/>
  <c r="E150" i="11"/>
  <c r="E420" i="13"/>
  <c r="K160" i="11"/>
  <c r="AI124" i="1"/>
  <c r="AL92" i="1"/>
  <c r="E280" i="11"/>
  <c r="J94" i="11"/>
  <c r="AI549" i="1"/>
  <c r="H109" i="13"/>
  <c r="H211" i="11"/>
  <c r="K33" i="11"/>
  <c r="AL395" i="1"/>
  <c r="E605" i="13"/>
  <c r="K132" i="11"/>
  <c r="AI297" i="1"/>
  <c r="E118" i="13"/>
  <c r="G306" i="11"/>
  <c r="G116" i="11"/>
  <c r="AI400" i="1"/>
  <c r="I121" i="11"/>
  <c r="H265" i="11"/>
  <c r="K82" i="11"/>
  <c r="AI592" i="1"/>
  <c r="AI591" i="1"/>
  <c r="H11" i="11"/>
  <c r="AI367" i="1"/>
  <c r="E252" i="11"/>
  <c r="AL55" i="1"/>
  <c r="I665" i="6"/>
  <c r="H148" i="11"/>
  <c r="H241" i="13"/>
  <c r="G129" i="11"/>
  <c r="J265" i="11"/>
  <c r="AI552" i="1"/>
  <c r="F2" i="13"/>
  <c r="J163" i="11"/>
  <c r="E601" i="13"/>
  <c r="H105" i="11"/>
  <c r="AI487" i="1"/>
  <c r="E356" i="13"/>
  <c r="H105" i="6"/>
  <c r="I444" i="6"/>
  <c r="I409" i="6"/>
  <c r="S535" i="1"/>
  <c r="I250" i="6"/>
  <c r="I27" i="11"/>
  <c r="E576" i="13"/>
  <c r="H220" i="6"/>
  <c r="J15" i="11"/>
  <c r="H92" i="11"/>
  <c r="E438" i="13"/>
  <c r="AI533" i="1"/>
  <c r="G152" i="11"/>
  <c r="AI144" i="1"/>
  <c r="AL71" i="1"/>
  <c r="E342" i="13"/>
  <c r="J145" i="11"/>
  <c r="I90" i="11"/>
  <c r="K40" i="11"/>
  <c r="AI86" i="1"/>
  <c r="AI153" i="1"/>
  <c r="AI187" i="1"/>
  <c r="G62" i="11"/>
  <c r="I144" i="11"/>
  <c r="E457" i="13"/>
  <c r="H155" i="11"/>
  <c r="AI157" i="1"/>
  <c r="AL59" i="1"/>
  <c r="H273" i="11"/>
  <c r="G89" i="11"/>
  <c r="AI529" i="1"/>
  <c r="F279" i="13"/>
  <c r="E206" i="11"/>
  <c r="H28" i="11"/>
  <c r="AL363" i="1"/>
  <c r="E635" i="13"/>
  <c r="H127" i="11"/>
  <c r="AI273" i="1"/>
  <c r="E259" i="11"/>
  <c r="H299" i="11"/>
  <c r="J110" i="11"/>
  <c r="AI432" i="1"/>
  <c r="I66" i="11"/>
  <c r="K258" i="11"/>
  <c r="AI626" i="1"/>
  <c r="G105" i="11"/>
  <c r="AI260" i="1"/>
  <c r="AL42" i="1"/>
  <c r="AL54" i="1"/>
  <c r="I506" i="6"/>
  <c r="K75" i="11"/>
  <c r="I438" i="6"/>
  <c r="J45" i="11"/>
  <c r="AL250" i="1"/>
  <c r="K5" i="11"/>
  <c r="D167" i="19"/>
  <c r="I264" i="11"/>
  <c r="AI609" i="1"/>
  <c r="G183" i="11"/>
  <c r="S556" i="1"/>
  <c r="E83" i="11"/>
  <c r="R632" i="1"/>
  <c r="AI59" i="1"/>
  <c r="H137" i="6"/>
  <c r="H594" i="13"/>
  <c r="I501" i="6"/>
  <c r="S557" i="1"/>
  <c r="I342" i="6"/>
  <c r="E22" i="11"/>
  <c r="H159" i="11"/>
  <c r="I180" i="6"/>
  <c r="G10" i="11"/>
  <c r="K86" i="11"/>
  <c r="E475" i="13"/>
  <c r="S373" i="1"/>
  <c r="G130" i="11"/>
  <c r="AI177" i="1"/>
  <c r="E671" i="13"/>
  <c r="E378" i="13"/>
  <c r="G140" i="11"/>
  <c r="E85" i="11"/>
  <c r="H35" i="11"/>
  <c r="AI119" i="1"/>
  <c r="AI186" i="1"/>
  <c r="AI220" i="1"/>
  <c r="J56" i="11"/>
  <c r="E139" i="11"/>
  <c r="E493" i="13"/>
  <c r="K149" i="11"/>
  <c r="AI190" i="1"/>
  <c r="AL29" i="1"/>
  <c r="H266" i="11"/>
  <c r="J83" i="11"/>
  <c r="AI588" i="1"/>
  <c r="F435" i="13"/>
  <c r="H200" i="11"/>
  <c r="K22" i="11"/>
  <c r="AL328" i="1"/>
  <c r="E669" i="13"/>
  <c r="K121" i="11"/>
  <c r="K292" i="11"/>
  <c r="AI463" i="1"/>
  <c r="AL321" i="1"/>
  <c r="I43" i="6"/>
  <c r="S221" i="1"/>
  <c r="AI600" i="1"/>
  <c r="E565" i="13"/>
  <c r="J299" i="11"/>
  <c r="AL390" i="1"/>
  <c r="F142" i="13"/>
  <c r="I45" i="11"/>
  <c r="AL218" i="1"/>
  <c r="AL20" i="1"/>
  <c r="AI143" i="1"/>
  <c r="V47" i="1"/>
  <c r="H297" i="6"/>
  <c r="F397" i="13"/>
  <c r="I573" i="6"/>
  <c r="F212" i="13"/>
  <c r="I414" i="6"/>
  <c r="I16" i="11"/>
  <c r="K153" i="11"/>
  <c r="V220" i="1"/>
  <c r="AL417" i="1"/>
  <c r="H81" i="11"/>
  <c r="E511" i="13"/>
  <c r="H538" i="13"/>
  <c r="AI45" i="1"/>
  <c r="AI210" i="1"/>
  <c r="G153" i="6"/>
  <c r="E518" i="13"/>
  <c r="J134" i="11"/>
  <c r="E63" i="11"/>
  <c r="H13" i="11"/>
  <c r="AI250" i="1"/>
  <c r="AI328" i="1"/>
  <c r="AI393" i="1"/>
  <c r="G51" i="11"/>
  <c r="I133" i="11"/>
  <c r="E529" i="13"/>
  <c r="H144" i="11"/>
  <c r="AI223" i="1"/>
  <c r="Q46" i="3"/>
  <c r="K259" i="11"/>
  <c r="G78" i="11"/>
  <c r="AI631" i="1"/>
  <c r="F600" i="13"/>
  <c r="J194" i="11"/>
  <c r="H17" i="11"/>
  <c r="AL604" i="1"/>
  <c r="H306" i="11"/>
  <c r="H116" i="11"/>
  <c r="AI399" i="1"/>
  <c r="H171" i="11"/>
  <c r="E286" i="11"/>
  <c r="J99" i="11"/>
  <c r="AI494" i="1"/>
  <c r="G666" i="6"/>
  <c r="G245" i="11"/>
  <c r="H66" i="11"/>
  <c r="AL633" i="1"/>
  <c r="F665" i="6"/>
  <c r="F447" i="13"/>
  <c r="AL422" i="1"/>
  <c r="H169" i="11"/>
  <c r="E219" i="11"/>
  <c r="AI255" i="1"/>
  <c r="V114" i="1"/>
  <c r="I598" i="6"/>
  <c r="AI110" i="1"/>
  <c r="AI289" i="1"/>
  <c r="AI460" i="1"/>
  <c r="AI510" i="1"/>
  <c r="J49" i="11"/>
  <c r="AL302" i="1"/>
  <c r="H94" i="11"/>
  <c r="BH565" i="1" l="1"/>
  <c r="BG565" i="1" s="1"/>
  <c r="BH576" i="1"/>
  <c r="BG576" i="1" s="1"/>
  <c r="BH571" i="1"/>
  <c r="BG571" i="1" s="1"/>
  <c r="BH582" i="1"/>
  <c r="BG582" i="1" s="1"/>
  <c r="BH578" i="1"/>
  <c r="BG578" i="1" s="1"/>
  <c r="BH564" i="1"/>
  <c r="BG564" i="1" s="1"/>
  <c r="BH579" i="1"/>
  <c r="BG579" i="1" s="1"/>
  <c r="BH572" i="1"/>
  <c r="BG572" i="1" s="1"/>
  <c r="BH577" i="1"/>
  <c r="BG577" i="1" s="1"/>
  <c r="BH581" i="1"/>
  <c r="BG581" i="1" s="1"/>
  <c r="BH559" i="1"/>
  <c r="BG559" i="1" s="1"/>
  <c r="BH575" i="1"/>
  <c r="BG575" i="1" s="1"/>
  <c r="BH561" i="1"/>
  <c r="BG561" i="1" s="1"/>
  <c r="BH583" i="1"/>
  <c r="BG583" i="1" s="1"/>
  <c r="BH538" i="1"/>
  <c r="BG538" i="1" s="1"/>
  <c r="BH562" i="1"/>
  <c r="BG562" i="1" s="1"/>
  <c r="BH580" i="1"/>
  <c r="BG580" i="1" s="1"/>
  <c r="BH567" i="1"/>
  <c r="BG567" i="1" s="1"/>
  <c r="BH540" i="1"/>
  <c r="BG540" i="1" s="1"/>
  <c r="BH544" i="1"/>
  <c r="BG544" i="1" s="1"/>
  <c r="BH542" i="1"/>
  <c r="BG542" i="1" s="1"/>
  <c r="BH558" i="1"/>
  <c r="BG558" i="1" s="1"/>
  <c r="BH552" i="1"/>
  <c r="BG552" i="1" s="1"/>
  <c r="BH532" i="1"/>
  <c r="BG532" i="1" s="1"/>
  <c r="BH507" i="1"/>
  <c r="BG507" i="1" s="1"/>
  <c r="BH547" i="1"/>
  <c r="BG547" i="1" s="1"/>
  <c r="BH541" i="1"/>
  <c r="BG541" i="1" s="1"/>
  <c r="BH543" i="1"/>
  <c r="BG543" i="1" s="1"/>
  <c r="BH551" i="1"/>
  <c r="BG551" i="1" s="1"/>
  <c r="BH537" i="1"/>
  <c r="BG537" i="1" s="1"/>
  <c r="BH548" i="1"/>
  <c r="BG548" i="1" s="1"/>
  <c r="BH534" i="1"/>
  <c r="BG534" i="1" s="1"/>
  <c r="BH553" i="1"/>
  <c r="BG553" i="1" s="1"/>
  <c r="BH539" i="1"/>
  <c r="BG539" i="1" s="1"/>
  <c r="BH554" i="1"/>
  <c r="BG554" i="1" s="1"/>
  <c r="BH555" i="1"/>
  <c r="BG555" i="1" s="1"/>
  <c r="BH533" i="1"/>
  <c r="BG533" i="1" s="1"/>
  <c r="BH545" i="1"/>
  <c r="BG545" i="1" s="1"/>
  <c r="BH556" i="1"/>
  <c r="BG556" i="1" s="1"/>
  <c r="BH549" i="1"/>
  <c r="BG549" i="1" s="1"/>
  <c r="BH535" i="1"/>
  <c r="BG535" i="1" s="1"/>
  <c r="BH557" i="1"/>
  <c r="BG557" i="1" s="1"/>
  <c r="BH550" i="1"/>
  <c r="BG550" i="1" s="1"/>
  <c r="AR28" i="1"/>
  <c r="AT28" i="1" s="1"/>
  <c r="W114" i="1"/>
  <c r="B114" i="1" s="1"/>
  <c r="W111" i="1"/>
  <c r="B111" i="1" s="1"/>
  <c r="W46" i="1"/>
  <c r="B46" i="1" s="1"/>
  <c r="W50" i="1"/>
  <c r="B50" i="1" s="1"/>
  <c r="W634" i="1"/>
  <c r="B634" i="1" s="1"/>
  <c r="W47" i="1"/>
  <c r="B47" i="1" s="1"/>
  <c r="W633" i="1"/>
  <c r="B633" i="1" s="1"/>
  <c r="W622" i="1"/>
  <c r="B622" i="1" s="1"/>
  <c r="W563" i="1"/>
  <c r="B563" i="1" s="1"/>
  <c r="W576" i="1"/>
  <c r="B576" i="1" s="1"/>
  <c r="C613" i="1"/>
  <c r="W511" i="1"/>
  <c r="B511" i="1" s="1"/>
  <c r="W572" i="1"/>
  <c r="B572" i="1" s="1"/>
  <c r="W602" i="1"/>
  <c r="W603" i="1"/>
  <c r="W109" i="1"/>
  <c r="B109" i="1" s="1"/>
  <c r="W313" i="1"/>
  <c r="B313" i="1" s="1"/>
  <c r="W325" i="1"/>
  <c r="B325" i="1" s="1"/>
  <c r="W306" i="1"/>
  <c r="B306" i="1" s="1"/>
  <c r="W490" i="1"/>
  <c r="B490" i="1" s="1"/>
  <c r="W489" i="1"/>
  <c r="B489" i="1" s="1"/>
  <c r="W488" i="1"/>
  <c r="B488" i="1" s="1"/>
  <c r="W401" i="1"/>
  <c r="B401" i="1" s="1"/>
  <c r="W395" i="1"/>
  <c r="B395" i="1" s="1"/>
  <c r="W390" i="1"/>
  <c r="B390" i="1" s="1"/>
  <c r="W283" i="1"/>
  <c r="W279" i="1"/>
  <c r="W273" i="1"/>
  <c r="W222" i="1"/>
  <c r="B222" i="1" s="1"/>
  <c r="W220" i="1"/>
  <c r="B220" i="1" s="1"/>
  <c r="W219" i="1"/>
  <c r="B219" i="1" s="1"/>
  <c r="W173" i="1"/>
  <c r="W157" i="1"/>
  <c r="W159" i="1"/>
  <c r="W621" i="1"/>
  <c r="B621" i="1" s="1"/>
  <c r="W524" i="1"/>
  <c r="B524" i="1" s="1"/>
  <c r="W596" i="1"/>
  <c r="W319" i="1"/>
  <c r="B319" i="1" s="1"/>
  <c r="W492" i="1"/>
  <c r="B492" i="1" s="1"/>
  <c r="W389" i="1"/>
  <c r="B389" i="1" s="1"/>
  <c r="W275" i="1"/>
  <c r="W217" i="1"/>
  <c r="B217" i="1" s="1"/>
  <c r="W158" i="1"/>
  <c r="W95" i="1"/>
  <c r="B95" i="1" s="1"/>
  <c r="W31" i="1"/>
  <c r="B31" i="1" s="1"/>
  <c r="W620" i="1"/>
  <c r="B620" i="1" s="1"/>
  <c r="W315" i="1"/>
  <c r="W595" i="1"/>
  <c r="W350" i="1"/>
  <c r="B350" i="1" s="1"/>
  <c r="W481" i="1"/>
  <c r="B481" i="1" s="1"/>
  <c r="W394" i="1"/>
  <c r="B394" i="1" s="1"/>
  <c r="W278" i="1"/>
  <c r="W216" i="1"/>
  <c r="B216" i="1" s="1"/>
  <c r="W155" i="1"/>
  <c r="W94" i="1"/>
  <c r="B94" i="1" s="1"/>
  <c r="W32" i="1"/>
  <c r="B32" i="1" s="1"/>
  <c r="W619" i="1"/>
  <c r="B619" i="1" s="1"/>
  <c r="W327" i="1"/>
  <c r="W598" i="1"/>
  <c r="B598" i="1" s="1"/>
  <c r="W534" i="1"/>
  <c r="B534" i="1" s="1"/>
  <c r="W487" i="1"/>
  <c r="B487" i="1" s="1"/>
  <c r="W393" i="1"/>
  <c r="B393" i="1" s="1"/>
  <c r="W280" i="1"/>
  <c r="W218" i="1"/>
  <c r="B218" i="1" s="1"/>
  <c r="W153" i="1"/>
  <c r="W92" i="1"/>
  <c r="B92" i="1" s="1"/>
  <c r="W29" i="1"/>
  <c r="B29" i="1" s="1"/>
  <c r="W618" i="1"/>
  <c r="B618" i="1" s="1"/>
  <c r="W321" i="1"/>
  <c r="W343" i="1"/>
  <c r="W352" i="1"/>
  <c r="B352" i="1" s="1"/>
  <c r="W482" i="1"/>
  <c r="B482" i="1" s="1"/>
  <c r="W392" i="1"/>
  <c r="B392" i="1" s="1"/>
  <c r="W271" i="1"/>
  <c r="W213" i="1"/>
  <c r="B213" i="1" s="1"/>
  <c r="W152" i="1"/>
  <c r="W91" i="1"/>
  <c r="B91" i="1" s="1"/>
  <c r="W25" i="1"/>
  <c r="B25" i="1" s="1"/>
  <c r="W632" i="1"/>
  <c r="B632" i="1" s="1"/>
  <c r="W308" i="1"/>
  <c r="W347" i="1"/>
  <c r="W353" i="1"/>
  <c r="B353" i="1" s="1"/>
  <c r="W483" i="1"/>
  <c r="B483" i="1" s="1"/>
  <c r="W396" i="1"/>
  <c r="B396" i="1" s="1"/>
  <c r="W268" i="1"/>
  <c r="W215" i="1"/>
  <c r="B215" i="1" s="1"/>
  <c r="W154" i="1"/>
  <c r="W89" i="1"/>
  <c r="B89" i="1" s="1"/>
  <c r="W26" i="1"/>
  <c r="B26" i="1" s="1"/>
  <c r="W631" i="1"/>
  <c r="B631" i="1" s="1"/>
  <c r="W332" i="1"/>
  <c r="W345" i="1"/>
  <c r="W314" i="1"/>
  <c r="B314" i="1" s="1"/>
  <c r="W493" i="1"/>
  <c r="B493" i="1" s="1"/>
  <c r="W385" i="1"/>
  <c r="B385" i="1" s="1"/>
  <c r="W282" i="1"/>
  <c r="W214" i="1"/>
  <c r="B214" i="1" s="1"/>
  <c r="W148" i="1"/>
  <c r="B148" i="1" s="1"/>
  <c r="W88" i="1"/>
  <c r="B88" i="1" s="1"/>
  <c r="W24" i="1"/>
  <c r="B24" i="1" s="1"/>
  <c r="W617" i="1"/>
  <c r="B617" i="1" s="1"/>
  <c r="W317" i="1"/>
  <c r="W349" i="1"/>
  <c r="W326" i="1"/>
  <c r="B326" i="1" s="1"/>
  <c r="W442" i="1"/>
  <c r="B442" i="1" s="1"/>
  <c r="W391" i="1"/>
  <c r="B391" i="1" s="1"/>
  <c r="W269" i="1"/>
  <c r="W212" i="1"/>
  <c r="B212" i="1" s="1"/>
  <c r="W149" i="1"/>
  <c r="W90" i="1"/>
  <c r="B90" i="1" s="1"/>
  <c r="W23" i="1"/>
  <c r="B23" i="1" s="1"/>
  <c r="W18" i="1"/>
  <c r="B18" i="1" s="1"/>
  <c r="W630" i="1"/>
  <c r="B630" i="1" s="1"/>
  <c r="W329" i="1"/>
  <c r="W342" i="1"/>
  <c r="W320" i="1"/>
  <c r="B320" i="1" s="1"/>
  <c r="W429" i="1"/>
  <c r="B429" i="1" s="1"/>
  <c r="W386" i="1"/>
  <c r="B386" i="1" s="1"/>
  <c r="W274" i="1"/>
  <c r="W211" i="1"/>
  <c r="B211" i="1" s="1"/>
  <c r="W151" i="1"/>
  <c r="W85" i="1"/>
  <c r="B85" i="1" s="1"/>
  <c r="W17" i="1"/>
  <c r="B17" i="1" s="1"/>
  <c r="W627" i="1"/>
  <c r="B627" i="1" s="1"/>
  <c r="W323" i="1"/>
  <c r="W346" i="1"/>
  <c r="W335" i="1"/>
  <c r="B335" i="1" s="1"/>
  <c r="W428" i="1"/>
  <c r="B428" i="1" s="1"/>
  <c r="W387" i="1"/>
  <c r="B387" i="1" s="1"/>
  <c r="W272" i="1"/>
  <c r="W209" i="1"/>
  <c r="B209" i="1" s="1"/>
  <c r="W150" i="1"/>
  <c r="W87" i="1"/>
  <c r="B87" i="1" s="1"/>
  <c r="W20" i="1"/>
  <c r="B20" i="1" s="1"/>
  <c r="W478" i="1"/>
  <c r="B478" i="1" s="1"/>
  <c r="W310" i="1"/>
  <c r="W344" i="1"/>
  <c r="W307" i="1"/>
  <c r="B307" i="1" s="1"/>
  <c r="W433" i="1"/>
  <c r="B433" i="1" s="1"/>
  <c r="W369" i="1"/>
  <c r="B369" i="1" s="1"/>
  <c r="W281" i="1"/>
  <c r="W208" i="1"/>
  <c r="B208" i="1" s="1"/>
  <c r="W147" i="1"/>
  <c r="W86" i="1"/>
  <c r="B86" i="1" s="1"/>
  <c r="W21" i="1"/>
  <c r="B21" i="1" s="1"/>
  <c r="W477" i="1"/>
  <c r="B477" i="1" s="1"/>
  <c r="W334" i="1"/>
  <c r="W348" i="1"/>
  <c r="W601" i="1"/>
  <c r="W432" i="1"/>
  <c r="B432" i="1" s="1"/>
  <c r="W364" i="1"/>
  <c r="B364" i="1" s="1"/>
  <c r="W270" i="1"/>
  <c r="W210" i="1"/>
  <c r="B210" i="1" s="1"/>
  <c r="W145" i="1"/>
  <c r="W84" i="1"/>
  <c r="B84" i="1" s="1"/>
  <c r="W22" i="1"/>
  <c r="B22" i="1" s="1"/>
  <c r="W611" i="1"/>
  <c r="B611" i="1" s="1"/>
  <c r="W316" i="1"/>
  <c r="W338" i="1"/>
  <c r="W558" i="1"/>
  <c r="B558" i="1" s="1"/>
  <c r="W431" i="1"/>
  <c r="B431" i="1" s="1"/>
  <c r="W363" i="1"/>
  <c r="B363" i="1" s="1"/>
  <c r="W255" i="1"/>
  <c r="B255" i="1" s="1"/>
  <c r="W205" i="1"/>
  <c r="B205" i="1" s="1"/>
  <c r="W144" i="1"/>
  <c r="W83" i="1"/>
  <c r="B83" i="1" s="1"/>
  <c r="W19" i="1"/>
  <c r="B19" i="1" s="1"/>
  <c r="W610" i="1"/>
  <c r="B610" i="1" s="1"/>
  <c r="W309" i="1"/>
  <c r="W355" i="1"/>
  <c r="W545" i="1"/>
  <c r="B545" i="1" s="1"/>
  <c r="W435" i="1"/>
  <c r="B435" i="1" s="1"/>
  <c r="W368" i="1"/>
  <c r="B368" i="1" s="1"/>
  <c r="W254" i="1"/>
  <c r="B254" i="1" s="1"/>
  <c r="W207" i="1"/>
  <c r="B207" i="1" s="1"/>
  <c r="W146" i="1"/>
  <c r="W81" i="1"/>
  <c r="B81" i="1" s="1"/>
  <c r="W15" i="1"/>
  <c r="B15" i="1" s="1"/>
  <c r="W609" i="1"/>
  <c r="B609" i="1" s="1"/>
  <c r="W528" i="1"/>
  <c r="B528" i="1" s="1"/>
  <c r="W599" i="1"/>
  <c r="W571" i="1"/>
  <c r="B571" i="1" s="1"/>
  <c r="W424" i="1"/>
  <c r="B424" i="1" s="1"/>
  <c r="W367" i="1"/>
  <c r="B367" i="1" s="1"/>
  <c r="W252" i="1"/>
  <c r="B252" i="1" s="1"/>
  <c r="W189" i="1"/>
  <c r="W140" i="1"/>
  <c r="B140" i="1" s="1"/>
  <c r="W80" i="1"/>
  <c r="B80" i="1" s="1"/>
  <c r="W12" i="1"/>
  <c r="B12" i="1" s="1"/>
  <c r="W608" i="1"/>
  <c r="B608" i="1" s="1"/>
  <c r="W553" i="1"/>
  <c r="B553" i="1" s="1"/>
  <c r="W330" i="1"/>
  <c r="W584" i="1"/>
  <c r="B584" i="1" s="1"/>
  <c r="W430" i="1"/>
  <c r="B430" i="1" s="1"/>
  <c r="W366" i="1"/>
  <c r="B366" i="1" s="1"/>
  <c r="W251" i="1"/>
  <c r="B251" i="1" s="1"/>
  <c r="W191" i="1"/>
  <c r="W141" i="1"/>
  <c r="W82" i="1"/>
  <c r="B82" i="1" s="1"/>
  <c r="W475" i="1"/>
  <c r="B475" i="1" s="1"/>
  <c r="W540" i="1"/>
  <c r="B540" i="1" s="1"/>
  <c r="W318" i="1"/>
  <c r="W519" i="1"/>
  <c r="B519" i="1" s="1"/>
  <c r="W425" i="1"/>
  <c r="B425" i="1" s="1"/>
  <c r="W370" i="1"/>
  <c r="B370" i="1" s="1"/>
  <c r="W249" i="1"/>
  <c r="B249" i="1" s="1"/>
  <c r="W190" i="1"/>
  <c r="W127" i="1"/>
  <c r="B127" i="1" s="1"/>
  <c r="W77" i="1"/>
  <c r="B77" i="1" s="1"/>
  <c r="W474" i="1"/>
  <c r="B474" i="1" s="1"/>
  <c r="W566" i="1"/>
  <c r="B566" i="1" s="1"/>
  <c r="W466" i="1"/>
  <c r="W532" i="1"/>
  <c r="B532" i="1" s="1"/>
  <c r="W426" i="1"/>
  <c r="B426" i="1" s="1"/>
  <c r="W359" i="1"/>
  <c r="B359" i="1" s="1"/>
  <c r="W248" i="1"/>
  <c r="B248" i="1" s="1"/>
  <c r="W187" i="1"/>
  <c r="W126" i="1"/>
  <c r="B126" i="1" s="1"/>
  <c r="W79" i="1"/>
  <c r="B79" i="1" s="1"/>
  <c r="W473" i="1"/>
  <c r="B473" i="1" s="1"/>
  <c r="W579" i="1"/>
  <c r="B579" i="1" s="1"/>
  <c r="W469" i="1"/>
  <c r="W549" i="1"/>
  <c r="B549" i="1" s="1"/>
  <c r="W436" i="1"/>
  <c r="B436" i="1" s="1"/>
  <c r="W365" i="1"/>
  <c r="B365" i="1" s="1"/>
  <c r="W250" i="1"/>
  <c r="B250" i="1" s="1"/>
  <c r="W185" i="1"/>
  <c r="W124" i="1"/>
  <c r="B124" i="1" s="1"/>
  <c r="W63" i="1"/>
  <c r="B63" i="1" s="1"/>
  <c r="W472" i="1"/>
  <c r="B472" i="1" s="1"/>
  <c r="W514" i="1"/>
  <c r="B514" i="1" s="1"/>
  <c r="W461" i="1"/>
  <c r="W536" i="1"/>
  <c r="B536" i="1" s="1"/>
  <c r="W427" i="1"/>
  <c r="B427" i="1" s="1"/>
  <c r="W360" i="1"/>
  <c r="B360" i="1" s="1"/>
  <c r="W245" i="1"/>
  <c r="B245" i="1" s="1"/>
  <c r="W184" i="1"/>
  <c r="W123" i="1"/>
  <c r="B123" i="1" s="1"/>
  <c r="W61" i="1"/>
  <c r="B61" i="1" s="1"/>
  <c r="W471" i="1"/>
  <c r="B471" i="1" s="1"/>
  <c r="W527" i="1"/>
  <c r="B527" i="1" s="1"/>
  <c r="W456" i="1"/>
  <c r="W562" i="1"/>
  <c r="B562" i="1" s="1"/>
  <c r="W421" i="1"/>
  <c r="B421" i="1" s="1"/>
  <c r="W361" i="1"/>
  <c r="B361" i="1" s="1"/>
  <c r="W247" i="1"/>
  <c r="B247" i="1" s="1"/>
  <c r="W186" i="1"/>
  <c r="W121" i="1"/>
  <c r="B121" i="1" s="1"/>
  <c r="W60" i="1"/>
  <c r="B60" i="1" s="1"/>
  <c r="W450" i="1"/>
  <c r="B450" i="1" s="1"/>
  <c r="W557" i="1"/>
  <c r="B557" i="1" s="1"/>
  <c r="W464" i="1"/>
  <c r="W523" i="1"/>
  <c r="B523" i="1" s="1"/>
  <c r="W416" i="1"/>
  <c r="B416" i="1" s="1"/>
  <c r="W371" i="1"/>
  <c r="B371" i="1" s="1"/>
  <c r="W246" i="1"/>
  <c r="B246" i="1" s="1"/>
  <c r="W180" i="1"/>
  <c r="B180" i="1" s="1"/>
  <c r="W120" i="1"/>
  <c r="B120" i="1" s="1"/>
  <c r="W55" i="1"/>
  <c r="B55" i="1" s="1"/>
  <c r="W337" i="1"/>
  <c r="B337" i="1" s="1"/>
  <c r="W544" i="1"/>
  <c r="B544" i="1" s="1"/>
  <c r="W460" i="1"/>
  <c r="W500" i="1"/>
  <c r="B500" i="1" s="1"/>
  <c r="W415" i="1"/>
  <c r="B415" i="1" s="1"/>
  <c r="W362" i="1"/>
  <c r="B362" i="1" s="1"/>
  <c r="W244" i="1"/>
  <c r="B244" i="1" s="1"/>
  <c r="W181" i="1"/>
  <c r="W122" i="1"/>
  <c r="B122" i="1" s="1"/>
  <c r="W57" i="1"/>
  <c r="B57" i="1" s="1"/>
  <c r="W341" i="1"/>
  <c r="B341" i="1" s="1"/>
  <c r="W570" i="1"/>
  <c r="B570" i="1" s="1"/>
  <c r="W468" i="1"/>
  <c r="W495" i="1"/>
  <c r="B495" i="1" s="1"/>
  <c r="W420" i="1"/>
  <c r="B420" i="1" s="1"/>
  <c r="W304" i="1"/>
  <c r="B304" i="1" s="1"/>
  <c r="W243" i="1"/>
  <c r="B243" i="1" s="1"/>
  <c r="W183" i="1"/>
  <c r="W117" i="1"/>
  <c r="B117" i="1" s="1"/>
  <c r="W58" i="1"/>
  <c r="B58" i="1" s="1"/>
  <c r="W340" i="1"/>
  <c r="B340" i="1" s="1"/>
  <c r="W583" i="1"/>
  <c r="B583" i="1" s="1"/>
  <c r="W452" i="1"/>
  <c r="W496" i="1"/>
  <c r="B496" i="1" s="1"/>
  <c r="W419" i="1"/>
  <c r="B419" i="1" s="1"/>
  <c r="W303" i="1"/>
  <c r="B303" i="1" s="1"/>
  <c r="W241" i="1"/>
  <c r="B241" i="1" s="1"/>
  <c r="W182" i="1"/>
  <c r="W119" i="1"/>
  <c r="B119" i="1" s="1"/>
  <c r="W59" i="1"/>
  <c r="B59" i="1" s="1"/>
  <c r="W339" i="1"/>
  <c r="W518" i="1"/>
  <c r="B518" i="1" s="1"/>
  <c r="W607" i="1"/>
  <c r="W506" i="1"/>
  <c r="B506" i="1" s="1"/>
  <c r="W398" i="1"/>
  <c r="B398" i="1" s="1"/>
  <c r="W302" i="1"/>
  <c r="B302" i="1" s="1"/>
  <c r="W240" i="1"/>
  <c r="B240" i="1" s="1"/>
  <c r="W179" i="1"/>
  <c r="W118" i="1"/>
  <c r="B118" i="1" s="1"/>
  <c r="W56" i="1"/>
  <c r="B56" i="1" s="1"/>
  <c r="W605" i="1"/>
  <c r="B605" i="1" s="1"/>
  <c r="W531" i="1"/>
  <c r="B531" i="1" s="1"/>
  <c r="W606" i="1"/>
  <c r="W497" i="1"/>
  <c r="B497" i="1" s="1"/>
  <c r="W404" i="1"/>
  <c r="B404" i="1" s="1"/>
  <c r="W301" i="1"/>
  <c r="B301" i="1" s="1"/>
  <c r="W242" i="1"/>
  <c r="B242" i="1" s="1"/>
  <c r="W177" i="1"/>
  <c r="W116" i="1"/>
  <c r="B116" i="1" s="1"/>
  <c r="W53" i="1"/>
  <c r="B53" i="1" s="1"/>
  <c r="W2" i="1"/>
  <c r="B2" i="1" s="1"/>
  <c r="W591" i="1"/>
  <c r="B591" i="1" s="1"/>
  <c r="W546" i="1"/>
  <c r="B546" i="1" s="1"/>
  <c r="W354" i="1"/>
  <c r="W491" i="1"/>
  <c r="B491" i="1" s="1"/>
  <c r="W399" i="1"/>
  <c r="B399" i="1" s="1"/>
  <c r="W289" i="1"/>
  <c r="W237" i="1"/>
  <c r="B237" i="1" s="1"/>
  <c r="W176" i="1"/>
  <c r="W115" i="1"/>
  <c r="B115" i="1" s="1"/>
  <c r="W54" i="1"/>
  <c r="B54" i="1" s="1"/>
  <c r="W636" i="1"/>
  <c r="B636" i="1" s="1"/>
  <c r="W550" i="1"/>
  <c r="B550" i="1" s="1"/>
  <c r="W533" i="1"/>
  <c r="B533" i="1" s="1"/>
  <c r="W600" i="1"/>
  <c r="W486" i="1"/>
  <c r="B486" i="1" s="1"/>
  <c r="W400" i="1"/>
  <c r="B400" i="1" s="1"/>
  <c r="W287" i="1"/>
  <c r="W239" i="1"/>
  <c r="B239" i="1" s="1"/>
  <c r="W178" i="1"/>
  <c r="W113" i="1"/>
  <c r="B113" i="1" s="1"/>
  <c r="W52" i="1"/>
  <c r="B52" i="1" s="1"/>
  <c r="W635" i="1"/>
  <c r="B635" i="1" s="1"/>
  <c r="W537" i="1"/>
  <c r="B537" i="1" s="1"/>
  <c r="W559" i="1"/>
  <c r="B559" i="1" s="1"/>
  <c r="W351" i="1"/>
  <c r="B351" i="1" s="1"/>
  <c r="W485" i="1"/>
  <c r="B485" i="1" s="1"/>
  <c r="W410" i="1"/>
  <c r="B410" i="1" s="1"/>
  <c r="W286" i="1"/>
  <c r="W223" i="1"/>
  <c r="B223" i="1" s="1"/>
  <c r="W172" i="1"/>
  <c r="B172" i="1" s="1"/>
  <c r="W112" i="1"/>
  <c r="B112" i="1" s="1"/>
  <c r="W51" i="1"/>
  <c r="B51" i="1" s="1"/>
  <c r="W48" i="1"/>
  <c r="B48" i="1" s="1"/>
  <c r="W16" i="1"/>
  <c r="B16" i="1" s="1"/>
  <c r="W49" i="1"/>
  <c r="B49" i="1" s="1"/>
  <c r="W14" i="1"/>
  <c r="B14" i="1" s="1"/>
  <c r="W13" i="1"/>
  <c r="B13" i="1" s="1"/>
  <c r="W629" i="1"/>
  <c r="B629" i="1" s="1"/>
  <c r="W593" i="1"/>
  <c r="B593" i="1" s="1"/>
  <c r="W328" i="1"/>
  <c r="W507" i="1"/>
  <c r="B507" i="1" s="1"/>
  <c r="W336" i="1"/>
  <c r="W331" i="1"/>
  <c r="B331" i="1" s="1"/>
  <c r="W575" i="1"/>
  <c r="B575" i="1" s="1"/>
  <c r="W484" i="1"/>
  <c r="B484" i="1" s="1"/>
  <c r="W418" i="1"/>
  <c r="B418" i="1" s="1"/>
  <c r="W397" i="1"/>
  <c r="B397" i="1" s="1"/>
  <c r="W300" i="1"/>
  <c r="B300" i="1" s="1"/>
  <c r="W277" i="1"/>
  <c r="W238" i="1"/>
  <c r="B238" i="1" s="1"/>
  <c r="W206" i="1"/>
  <c r="B206" i="1" s="1"/>
  <c r="W175" i="1"/>
  <c r="W143" i="1"/>
  <c r="W110" i="1"/>
  <c r="B110" i="1" s="1"/>
  <c r="W78" i="1"/>
  <c r="B78" i="1" s="1"/>
  <c r="W44" i="1"/>
  <c r="B44" i="1" s="1"/>
  <c r="W11" i="1"/>
  <c r="B11" i="1" s="1"/>
  <c r="C28" i="1"/>
  <c r="W628" i="1"/>
  <c r="B628" i="1" s="1"/>
  <c r="W592" i="1"/>
  <c r="B592" i="1" s="1"/>
  <c r="W322" i="1"/>
  <c r="W520" i="1"/>
  <c r="B520" i="1" s="1"/>
  <c r="W324" i="1"/>
  <c r="W547" i="1"/>
  <c r="B547" i="1" s="1"/>
  <c r="W510" i="1"/>
  <c r="B510" i="1" s="1"/>
  <c r="W447" i="1"/>
  <c r="B447" i="1" s="1"/>
  <c r="W422" i="1"/>
  <c r="B422" i="1" s="1"/>
  <c r="W388" i="1"/>
  <c r="B388" i="1" s="1"/>
  <c r="W299" i="1"/>
  <c r="B299" i="1" s="1"/>
  <c r="W276" i="1"/>
  <c r="W236" i="1"/>
  <c r="B236" i="1" s="1"/>
  <c r="W204" i="1"/>
  <c r="B204" i="1" s="1"/>
  <c r="W174" i="1"/>
  <c r="W142" i="1"/>
  <c r="W108" i="1"/>
  <c r="B108" i="1" s="1"/>
  <c r="W76" i="1"/>
  <c r="B76" i="1" s="1"/>
  <c r="W45" i="1"/>
  <c r="B45" i="1" s="1"/>
  <c r="W6" i="1"/>
  <c r="B6" i="1" s="1"/>
  <c r="W411" i="1"/>
  <c r="B411" i="1" s="1"/>
  <c r="W382" i="1"/>
  <c r="B382" i="1" s="1"/>
  <c r="W298" i="1"/>
  <c r="B298" i="1" s="1"/>
  <c r="W267" i="1"/>
  <c r="B267" i="1" s="1"/>
  <c r="W235" i="1"/>
  <c r="B235" i="1" s="1"/>
  <c r="W203" i="1"/>
  <c r="W171" i="1"/>
  <c r="W139" i="1"/>
  <c r="B139" i="1" s="1"/>
  <c r="W107" i="1"/>
  <c r="B107" i="1" s="1"/>
  <c r="W71" i="1"/>
  <c r="B71" i="1" s="1"/>
  <c r="W43" i="1"/>
  <c r="B43" i="1" s="1"/>
  <c r="W8" i="1"/>
  <c r="B8" i="1" s="1"/>
  <c r="W28" i="1"/>
  <c r="B28" i="1" s="1"/>
  <c r="W626" i="1"/>
  <c r="B626" i="1" s="1"/>
  <c r="W556" i="1"/>
  <c r="B556" i="1" s="1"/>
  <c r="W333" i="1"/>
  <c r="W597" i="1"/>
  <c r="W458" i="1"/>
  <c r="W560" i="1"/>
  <c r="B560" i="1" s="1"/>
  <c r="W590" i="1"/>
  <c r="W441" i="1"/>
  <c r="B441" i="1" s="1"/>
  <c r="W417" i="1"/>
  <c r="B417" i="1" s="1"/>
  <c r="W377" i="1"/>
  <c r="B377" i="1" s="1"/>
  <c r="W305" i="1"/>
  <c r="W265" i="1"/>
  <c r="B265" i="1" s="1"/>
  <c r="W233" i="1"/>
  <c r="B233" i="1" s="1"/>
  <c r="W201" i="1"/>
  <c r="W169" i="1"/>
  <c r="W137" i="1"/>
  <c r="B137" i="1" s="1"/>
  <c r="W105" i="1"/>
  <c r="B105" i="1" s="1"/>
  <c r="W73" i="1"/>
  <c r="B73" i="1" s="1"/>
  <c r="W42" i="1"/>
  <c r="B42" i="1" s="1"/>
  <c r="W9" i="1"/>
  <c r="B9" i="1" s="1"/>
  <c r="W625" i="1"/>
  <c r="B625" i="1" s="1"/>
  <c r="W543" i="1"/>
  <c r="B543" i="1" s="1"/>
  <c r="W555" i="1"/>
  <c r="B555" i="1" s="1"/>
  <c r="W594" i="1"/>
  <c r="W454" i="1"/>
  <c r="W573" i="1"/>
  <c r="B573" i="1" s="1"/>
  <c r="W589" i="1"/>
  <c r="W446" i="1"/>
  <c r="B446" i="1" s="1"/>
  <c r="W412" i="1"/>
  <c r="B412" i="1" s="1"/>
  <c r="W376" i="1"/>
  <c r="B376" i="1" s="1"/>
  <c r="W297" i="1"/>
  <c r="W264" i="1"/>
  <c r="B264" i="1" s="1"/>
  <c r="W232" i="1"/>
  <c r="B232" i="1" s="1"/>
  <c r="W200" i="1"/>
  <c r="W168" i="1"/>
  <c r="W136" i="1"/>
  <c r="B136" i="1" s="1"/>
  <c r="W104" i="1"/>
  <c r="B104" i="1" s="1"/>
  <c r="W74" i="1"/>
  <c r="B74" i="1" s="1"/>
  <c r="W37" i="1"/>
  <c r="B37" i="1" s="1"/>
  <c r="W10" i="1"/>
  <c r="B10" i="1" s="1"/>
  <c r="W624" i="1"/>
  <c r="B624" i="1" s="1"/>
  <c r="W569" i="1"/>
  <c r="B569" i="1" s="1"/>
  <c r="W542" i="1"/>
  <c r="B542" i="1" s="1"/>
  <c r="W552" i="1"/>
  <c r="B552" i="1" s="1"/>
  <c r="W470" i="1"/>
  <c r="W508" i="1"/>
  <c r="B508" i="1" s="1"/>
  <c r="W588" i="1"/>
  <c r="W445" i="1"/>
  <c r="B445" i="1" s="1"/>
  <c r="W413" i="1"/>
  <c r="B413" i="1" s="1"/>
  <c r="W381" i="1"/>
  <c r="B381" i="1" s="1"/>
  <c r="W296" i="1"/>
  <c r="W266" i="1"/>
  <c r="B266" i="1" s="1"/>
  <c r="W234" i="1"/>
  <c r="B234" i="1" s="1"/>
  <c r="W202" i="1"/>
  <c r="W170" i="1"/>
  <c r="W138" i="1"/>
  <c r="B138" i="1" s="1"/>
  <c r="W106" i="1"/>
  <c r="B106" i="1" s="1"/>
  <c r="W75" i="1"/>
  <c r="B75" i="1" s="1"/>
  <c r="W39" i="1"/>
  <c r="B39" i="1" s="1"/>
  <c r="W7" i="1"/>
  <c r="B7" i="1" s="1"/>
  <c r="W623" i="1"/>
  <c r="B623" i="1" s="1"/>
  <c r="W582" i="1"/>
  <c r="B582" i="1" s="1"/>
  <c r="W568" i="1"/>
  <c r="B568" i="1" s="1"/>
  <c r="W539" i="1"/>
  <c r="B539" i="1" s="1"/>
  <c r="W462" i="1"/>
  <c r="W521" i="1"/>
  <c r="B521" i="1" s="1"/>
  <c r="W587" i="1"/>
  <c r="W444" i="1"/>
  <c r="B444" i="1" s="1"/>
  <c r="W423" i="1"/>
  <c r="B423" i="1" s="1"/>
  <c r="W380" i="1"/>
  <c r="B380" i="1" s="1"/>
  <c r="W295" i="1"/>
  <c r="W261" i="1"/>
  <c r="B261" i="1" s="1"/>
  <c r="W229" i="1"/>
  <c r="B229" i="1" s="1"/>
  <c r="W196" i="1"/>
  <c r="B196" i="1" s="1"/>
  <c r="W164" i="1"/>
  <c r="B164" i="1" s="1"/>
  <c r="W133" i="1"/>
  <c r="B133" i="1" s="1"/>
  <c r="W101" i="1"/>
  <c r="B101" i="1" s="1"/>
  <c r="W72" i="1"/>
  <c r="B72" i="1" s="1"/>
  <c r="W40" i="1"/>
  <c r="B40" i="1" s="1"/>
  <c r="W4" i="1"/>
  <c r="B4" i="1" s="1"/>
  <c r="W616" i="1"/>
  <c r="B616" i="1" s="1"/>
  <c r="W517" i="1"/>
  <c r="B517" i="1" s="1"/>
  <c r="W581" i="1"/>
  <c r="B581" i="1" s="1"/>
  <c r="W565" i="1"/>
  <c r="B565" i="1" s="1"/>
  <c r="W455" i="1"/>
  <c r="W548" i="1"/>
  <c r="B548" i="1" s="1"/>
  <c r="W504" i="1"/>
  <c r="B504" i="1" s="1"/>
  <c r="W448" i="1"/>
  <c r="B448" i="1" s="1"/>
  <c r="W414" i="1"/>
  <c r="B414" i="1" s="1"/>
  <c r="W379" i="1"/>
  <c r="B379" i="1" s="1"/>
  <c r="W294" i="1"/>
  <c r="W263" i="1"/>
  <c r="B263" i="1" s="1"/>
  <c r="W231" i="1"/>
  <c r="B231" i="1" s="1"/>
  <c r="W197" i="1"/>
  <c r="W165" i="1"/>
  <c r="W135" i="1"/>
  <c r="B135" i="1" s="1"/>
  <c r="W103" i="1"/>
  <c r="B103" i="1" s="1"/>
  <c r="W69" i="1"/>
  <c r="B69" i="1" s="1"/>
  <c r="W41" i="1"/>
  <c r="B41" i="1" s="1"/>
  <c r="W5" i="1"/>
  <c r="B5" i="1" s="1"/>
  <c r="W615" i="1"/>
  <c r="B615" i="1" s="1"/>
  <c r="W530" i="1"/>
  <c r="B530" i="1" s="1"/>
  <c r="W516" i="1"/>
  <c r="B516" i="1" s="1"/>
  <c r="W578" i="1"/>
  <c r="B578" i="1" s="1"/>
  <c r="W463" i="1"/>
  <c r="W535" i="1"/>
  <c r="B535" i="1" s="1"/>
  <c r="W499" i="1"/>
  <c r="B499" i="1" s="1"/>
  <c r="W437" i="1"/>
  <c r="B437" i="1" s="1"/>
  <c r="W408" i="1"/>
  <c r="B408" i="1" s="1"/>
  <c r="W383" i="1"/>
  <c r="B383" i="1" s="1"/>
  <c r="W290" i="1"/>
  <c r="W262" i="1"/>
  <c r="B262" i="1" s="1"/>
  <c r="W230" i="1"/>
  <c r="B230" i="1" s="1"/>
  <c r="W199" i="1"/>
  <c r="W167" i="1"/>
  <c r="W134" i="1"/>
  <c r="B134" i="1" s="1"/>
  <c r="W102" i="1"/>
  <c r="B102" i="1" s="1"/>
  <c r="W70" i="1"/>
  <c r="B70" i="1" s="1"/>
  <c r="W38" i="1"/>
  <c r="B38" i="1" s="1"/>
  <c r="W3" i="1"/>
  <c r="B3" i="1" s="1"/>
  <c r="W614" i="1"/>
  <c r="B614" i="1" s="1"/>
  <c r="W551" i="1"/>
  <c r="B551" i="1" s="1"/>
  <c r="W529" i="1"/>
  <c r="B529" i="1" s="1"/>
  <c r="W513" i="1"/>
  <c r="B513" i="1" s="1"/>
  <c r="W459" i="1"/>
  <c r="W561" i="1"/>
  <c r="B561" i="1" s="1"/>
  <c r="W498" i="1"/>
  <c r="B498" i="1" s="1"/>
  <c r="W443" i="1"/>
  <c r="B443" i="1" s="1"/>
  <c r="W403" i="1"/>
  <c r="B403" i="1" s="1"/>
  <c r="W372" i="1"/>
  <c r="B372" i="1" s="1"/>
  <c r="W293" i="1"/>
  <c r="W260" i="1"/>
  <c r="B260" i="1" s="1"/>
  <c r="W228" i="1"/>
  <c r="B228" i="1" s="1"/>
  <c r="W198" i="1"/>
  <c r="W166" i="1"/>
  <c r="W132" i="1"/>
  <c r="B132" i="1" s="1"/>
  <c r="W100" i="1"/>
  <c r="B100" i="1" s="1"/>
  <c r="W64" i="1"/>
  <c r="B64" i="1" s="1"/>
  <c r="W35" i="1"/>
  <c r="B35" i="1" s="1"/>
  <c r="W613" i="1"/>
  <c r="B613" i="1" s="1"/>
  <c r="W538" i="1"/>
  <c r="B538" i="1" s="1"/>
  <c r="W554" i="1"/>
  <c r="B554" i="1" s="1"/>
  <c r="W526" i="1"/>
  <c r="B526" i="1" s="1"/>
  <c r="W467" i="1"/>
  <c r="W574" i="1"/>
  <c r="B574" i="1" s="1"/>
  <c r="W503" i="1"/>
  <c r="B503" i="1" s="1"/>
  <c r="W438" i="1"/>
  <c r="B438" i="1" s="1"/>
  <c r="W402" i="1"/>
  <c r="B402" i="1" s="1"/>
  <c r="W378" i="1"/>
  <c r="B378" i="1" s="1"/>
  <c r="W291" i="1"/>
  <c r="W259" i="1"/>
  <c r="B259" i="1" s="1"/>
  <c r="W227" i="1"/>
  <c r="B227" i="1" s="1"/>
  <c r="W195" i="1"/>
  <c r="W163" i="1"/>
  <c r="W131" i="1"/>
  <c r="B131" i="1" s="1"/>
  <c r="W99" i="1"/>
  <c r="B99" i="1" s="1"/>
  <c r="W66" i="1"/>
  <c r="B66" i="1" s="1"/>
  <c r="W36" i="1"/>
  <c r="B36" i="1" s="1"/>
  <c r="W612" i="1"/>
  <c r="B612" i="1" s="1"/>
  <c r="W564" i="1"/>
  <c r="B564" i="1" s="1"/>
  <c r="W541" i="1"/>
  <c r="B541" i="1" s="1"/>
  <c r="W358" i="1"/>
  <c r="W451" i="1"/>
  <c r="W509" i="1"/>
  <c r="B509" i="1" s="1"/>
  <c r="W502" i="1"/>
  <c r="B502" i="1" s="1"/>
  <c r="W439" i="1"/>
  <c r="B439" i="1" s="1"/>
  <c r="W407" i="1"/>
  <c r="B407" i="1" s="1"/>
  <c r="W373" i="1"/>
  <c r="B373" i="1" s="1"/>
  <c r="W292" i="1"/>
  <c r="W257" i="1"/>
  <c r="B257" i="1" s="1"/>
  <c r="W225" i="1"/>
  <c r="B225" i="1" s="1"/>
  <c r="W193" i="1"/>
  <c r="W161" i="1"/>
  <c r="W129" i="1"/>
  <c r="B129" i="1" s="1"/>
  <c r="W97" i="1"/>
  <c r="B97" i="1" s="1"/>
  <c r="W67" i="1"/>
  <c r="B67" i="1" s="1"/>
  <c r="W34" i="1"/>
  <c r="B34" i="1" s="1"/>
  <c r="W480" i="1"/>
  <c r="B480" i="1" s="1"/>
  <c r="W577" i="1"/>
  <c r="B577" i="1" s="1"/>
  <c r="W567" i="1"/>
  <c r="B567" i="1" s="1"/>
  <c r="W357" i="1"/>
  <c r="W465" i="1"/>
  <c r="W522" i="1"/>
  <c r="B522" i="1" s="1"/>
  <c r="W501" i="1"/>
  <c r="B501" i="1" s="1"/>
  <c r="W449" i="1"/>
  <c r="B449" i="1" s="1"/>
  <c r="W406" i="1"/>
  <c r="B406" i="1" s="1"/>
  <c r="W374" i="1"/>
  <c r="B374" i="1" s="1"/>
  <c r="W285" i="1"/>
  <c r="W256" i="1"/>
  <c r="B256" i="1" s="1"/>
  <c r="W224" i="1"/>
  <c r="B224" i="1" s="1"/>
  <c r="W192" i="1"/>
  <c r="W160" i="1"/>
  <c r="W128" i="1"/>
  <c r="B128" i="1" s="1"/>
  <c r="W96" i="1"/>
  <c r="B96" i="1" s="1"/>
  <c r="W68" i="1"/>
  <c r="B68" i="1" s="1"/>
  <c r="W33" i="1"/>
  <c r="B33" i="1" s="1"/>
  <c r="W479" i="1"/>
  <c r="B479" i="1" s="1"/>
  <c r="W512" i="1"/>
  <c r="B512" i="1" s="1"/>
  <c r="W580" i="1"/>
  <c r="B580" i="1" s="1"/>
  <c r="W356" i="1"/>
  <c r="W457" i="1"/>
  <c r="W311" i="1"/>
  <c r="B311" i="1" s="1"/>
  <c r="W505" i="1"/>
  <c r="B505" i="1" s="1"/>
  <c r="W440" i="1"/>
  <c r="B440" i="1" s="1"/>
  <c r="W405" i="1"/>
  <c r="B405" i="1" s="1"/>
  <c r="W384" i="1"/>
  <c r="B384" i="1" s="1"/>
  <c r="W288" i="1"/>
  <c r="W258" i="1"/>
  <c r="B258" i="1" s="1"/>
  <c r="W226" i="1"/>
  <c r="B226" i="1" s="1"/>
  <c r="W194" i="1"/>
  <c r="W162" i="1"/>
  <c r="W130" i="1"/>
  <c r="B130" i="1" s="1"/>
  <c r="W98" i="1"/>
  <c r="B98" i="1" s="1"/>
  <c r="W65" i="1"/>
  <c r="B65" i="1" s="1"/>
  <c r="W27" i="1"/>
  <c r="B27" i="1" s="1"/>
  <c r="W585" i="1"/>
  <c r="B585" i="1" s="1"/>
  <c r="W476" i="1"/>
  <c r="B476" i="1" s="1"/>
  <c r="W525" i="1"/>
  <c r="B525" i="1" s="1"/>
  <c r="W515" i="1"/>
  <c r="B515" i="1" s="1"/>
  <c r="W604" i="1"/>
  <c r="W453" i="1"/>
  <c r="W312" i="1"/>
  <c r="B312" i="1" s="1"/>
  <c r="W494" i="1"/>
  <c r="B494" i="1" s="1"/>
  <c r="W434" i="1"/>
  <c r="B434" i="1" s="1"/>
  <c r="W409" i="1"/>
  <c r="B409" i="1" s="1"/>
  <c r="W375" i="1"/>
  <c r="B375" i="1" s="1"/>
  <c r="W284" i="1"/>
  <c r="W253" i="1"/>
  <c r="B253" i="1" s="1"/>
  <c r="W221" i="1"/>
  <c r="B221" i="1" s="1"/>
  <c r="W188" i="1"/>
  <c r="B188" i="1" s="1"/>
  <c r="W156" i="1"/>
  <c r="B156" i="1" s="1"/>
  <c r="W125" i="1"/>
  <c r="B125" i="1" s="1"/>
  <c r="W93" i="1"/>
  <c r="B93" i="1" s="1"/>
  <c r="W62" i="1"/>
  <c r="B62" i="1" s="1"/>
  <c r="W30" i="1"/>
  <c r="B30" i="1" s="1"/>
  <c r="W586" i="1"/>
  <c r="B586" i="1" s="1"/>
  <c r="AR18" i="1"/>
  <c r="AT18" i="1" s="1"/>
  <c r="C598" i="1"/>
  <c r="AR586" i="1"/>
  <c r="AT586" i="1" s="1"/>
  <c r="AR585" i="1"/>
  <c r="AT585" i="1" s="1"/>
  <c r="C585" i="1"/>
  <c r="C586" i="1"/>
  <c r="C631" i="1"/>
  <c r="C306" i="1"/>
  <c r="C617" i="1"/>
  <c r="C471" i="1"/>
  <c r="C313" i="1"/>
  <c r="C618" i="1"/>
  <c r="C632" i="1"/>
  <c r="C614" i="1"/>
  <c r="C620" i="1"/>
  <c r="C619" i="1"/>
  <c r="C612" i="1"/>
  <c r="C480" i="1"/>
  <c r="C479" i="1"/>
  <c r="C476" i="1"/>
  <c r="C450" i="1"/>
  <c r="C630" i="1"/>
  <c r="C478" i="1"/>
  <c r="C337" i="1"/>
  <c r="C331" i="1"/>
  <c r="C629" i="1"/>
  <c r="C477" i="1"/>
  <c r="C341" i="1"/>
  <c r="C351" i="1"/>
  <c r="C628" i="1"/>
  <c r="C611" i="1"/>
  <c r="C340" i="1"/>
  <c r="C350" i="1"/>
  <c r="C627" i="1"/>
  <c r="C610" i="1"/>
  <c r="C605" i="1"/>
  <c r="C636" i="1"/>
  <c r="C626" i="1"/>
  <c r="C609" i="1"/>
  <c r="C593" i="1"/>
  <c r="C325" i="1"/>
  <c r="C635" i="1"/>
  <c r="C625" i="1"/>
  <c r="C608" i="1"/>
  <c r="C592" i="1"/>
  <c r="C634" i="1"/>
  <c r="C624" i="1"/>
  <c r="C475" i="1"/>
  <c r="C591" i="1"/>
  <c r="C633" i="1"/>
  <c r="C623" i="1"/>
  <c r="C474" i="1"/>
  <c r="C622" i="1"/>
  <c r="C616" i="1"/>
  <c r="C473" i="1"/>
  <c r="C319" i="1"/>
  <c r="C621" i="1"/>
  <c r="C615" i="1"/>
  <c r="C472" i="1"/>
  <c r="AR283" i="1"/>
  <c r="AT283" i="1" s="1"/>
  <c r="AR15" i="1"/>
  <c r="AT15" i="1" s="1"/>
  <c r="AR97" i="1"/>
  <c r="AT97" i="1" s="1"/>
  <c r="AR161" i="1"/>
  <c r="AT161" i="1" s="1"/>
  <c r="AR225" i="1"/>
  <c r="AT225" i="1" s="1"/>
  <c r="AR385" i="1"/>
  <c r="AT385" i="1" s="1"/>
  <c r="AR268" i="1"/>
  <c r="AT268" i="1" s="1"/>
  <c r="AR286" i="1"/>
  <c r="AT286" i="1" s="1"/>
  <c r="AR159" i="1"/>
  <c r="AT159" i="1" s="1"/>
  <c r="AR223" i="1"/>
  <c r="AT223" i="1" s="1"/>
  <c r="AR384" i="1"/>
  <c r="AT384" i="1" s="1"/>
  <c r="AR24" i="1"/>
  <c r="AT24" i="1" s="1"/>
  <c r="AR9" i="1"/>
  <c r="AT9" i="1" s="1"/>
  <c r="AR62" i="1"/>
  <c r="AT62" i="1" s="1"/>
  <c r="AR253" i="1"/>
  <c r="AT253" i="1" s="1"/>
  <c r="AR366" i="1"/>
  <c r="AT366" i="1" s="1"/>
  <c r="AR382" i="1"/>
  <c r="AT382" i="1" s="1"/>
  <c r="AR387" i="1"/>
  <c r="AT387" i="1" s="1"/>
  <c r="AR430" i="1"/>
  <c r="AT430" i="1" s="1"/>
  <c r="AR588" i="1"/>
  <c r="AT588" i="1" s="1"/>
  <c r="AR312" i="1"/>
  <c r="AT312" i="1" s="1"/>
  <c r="AR77" i="1"/>
  <c r="AT77" i="1" s="1"/>
  <c r="AR93" i="1"/>
  <c r="AT93" i="1" s="1"/>
  <c r="AR125" i="1"/>
  <c r="AT125" i="1" s="1"/>
  <c r="AR141" i="1"/>
  <c r="AT141" i="1" s="1"/>
  <c r="AR157" i="1"/>
  <c r="AT157" i="1" s="1"/>
  <c r="AR189" i="1"/>
  <c r="AT189" i="1" s="1"/>
  <c r="AR205" i="1"/>
  <c r="AT205" i="1" s="1"/>
  <c r="AR221" i="1"/>
  <c r="AT221" i="1" s="1"/>
  <c r="AR299" i="1"/>
  <c r="AT299" i="1" s="1"/>
  <c r="AR289" i="1"/>
  <c r="AT289" i="1" s="1"/>
  <c r="AR357" i="1"/>
  <c r="AT357" i="1" s="1"/>
  <c r="AR446" i="1"/>
  <c r="AT446" i="1" s="1"/>
  <c r="AR492" i="1"/>
  <c r="AT492" i="1" s="1"/>
  <c r="AR533" i="1"/>
  <c r="AT533" i="1" s="1"/>
  <c r="AR550" i="1"/>
  <c r="AT550" i="1" s="1"/>
  <c r="AR612" i="1"/>
  <c r="AT612" i="1" s="1"/>
  <c r="AR630" i="1"/>
  <c r="AT630" i="1" s="1"/>
  <c r="AR270" i="1"/>
  <c r="AT270" i="1" s="1"/>
  <c r="AR269" i="1"/>
  <c r="AT269" i="1" s="1"/>
  <c r="AR10" i="1"/>
  <c r="AT10" i="1" s="1"/>
  <c r="AR30" i="1"/>
  <c r="AT30" i="1" s="1"/>
  <c r="AR63" i="1"/>
  <c r="AT63" i="1" s="1"/>
  <c r="AR78" i="1"/>
  <c r="AT78" i="1" s="1"/>
  <c r="AR94" i="1"/>
  <c r="AT94" i="1" s="1"/>
  <c r="AR126" i="1"/>
  <c r="AT126" i="1" s="1"/>
  <c r="AR142" i="1"/>
  <c r="AT142" i="1" s="1"/>
  <c r="AR158" i="1"/>
  <c r="AT158" i="1" s="1"/>
  <c r="AR190" i="1"/>
  <c r="AT190" i="1" s="1"/>
  <c r="AR206" i="1"/>
  <c r="AT206" i="1" s="1"/>
  <c r="AR222" i="1"/>
  <c r="AT222" i="1" s="1"/>
  <c r="AR254" i="1"/>
  <c r="AT254" i="1" s="1"/>
  <c r="AR300" i="1"/>
  <c r="AT300" i="1" s="1"/>
  <c r="AR284" i="1"/>
  <c r="AT284" i="1" s="1"/>
  <c r="AR358" i="1"/>
  <c r="AT358" i="1" s="1"/>
  <c r="AR367" i="1"/>
  <c r="AT367" i="1" s="1"/>
  <c r="AR383" i="1"/>
  <c r="AT383" i="1" s="1"/>
  <c r="AR431" i="1"/>
  <c r="AT431" i="1" s="1"/>
  <c r="AR447" i="1"/>
  <c r="AT447" i="1" s="1"/>
  <c r="AR480" i="1"/>
  <c r="AT480" i="1" s="1"/>
  <c r="AR493" i="1"/>
  <c r="AT493" i="1" s="1"/>
  <c r="AR534" i="1"/>
  <c r="AT534" i="1" s="1"/>
  <c r="AR551" i="1"/>
  <c r="AT551" i="1" s="1"/>
  <c r="AR587" i="1"/>
  <c r="AT587" i="1" s="1"/>
  <c r="AR613" i="1"/>
  <c r="AT613" i="1" s="1"/>
  <c r="AR340" i="1"/>
  <c r="AT340" i="1" s="1"/>
  <c r="AR629" i="1"/>
  <c r="AT629" i="1" s="1"/>
  <c r="AR468" i="1"/>
  <c r="AT468" i="1" s="1"/>
  <c r="AR336" i="1"/>
  <c r="AT336" i="1" s="1"/>
  <c r="AR27" i="1"/>
  <c r="AT27" i="1" s="1"/>
  <c r="AR91" i="1"/>
  <c r="AT91" i="1" s="1"/>
  <c r="AR155" i="1"/>
  <c r="AT155" i="1" s="1"/>
  <c r="AR219" i="1"/>
  <c r="AT219" i="1" s="1"/>
  <c r="AR380" i="1"/>
  <c r="AT380" i="1" s="1"/>
  <c r="AR396" i="1"/>
  <c r="AT396" i="1" s="1"/>
  <c r="AR258" i="1"/>
  <c r="AT258" i="1" s="1"/>
  <c r="AR304" i="1"/>
  <c r="AT304" i="1" s="1"/>
  <c r="AR294" i="1"/>
  <c r="AT294" i="1" s="1"/>
  <c r="AR334" i="1"/>
  <c r="AT334" i="1" s="1"/>
  <c r="AR273" i="1"/>
  <c r="AT273" i="1" s="1"/>
  <c r="AR595" i="1"/>
  <c r="AT595" i="1" s="1"/>
  <c r="AR371" i="1"/>
  <c r="AT371" i="1" s="1"/>
  <c r="AR386" i="1"/>
  <c r="AT386" i="1" s="1"/>
  <c r="AR435" i="1"/>
  <c r="AT435" i="1" s="1"/>
  <c r="AR450" i="1"/>
  <c r="AT450" i="1" s="1"/>
  <c r="AR455" i="1"/>
  <c r="AT455" i="1" s="1"/>
  <c r="AR476" i="1"/>
  <c r="AT476" i="1" s="1"/>
  <c r="AR497" i="1"/>
  <c r="AT497" i="1" s="1"/>
  <c r="AR539" i="1"/>
  <c r="AT539" i="1" s="1"/>
  <c r="AR555" i="1"/>
  <c r="AT555" i="1" s="1"/>
  <c r="AR610" i="1"/>
  <c r="AT610" i="1" s="1"/>
  <c r="AR635" i="1"/>
  <c r="AT635" i="1" s="1"/>
  <c r="AR624" i="1"/>
  <c r="AT624" i="1" s="1"/>
  <c r="AR16" i="1"/>
  <c r="AT16" i="1" s="1"/>
  <c r="AR82" i="1"/>
  <c r="AT82" i="1" s="1"/>
  <c r="AR146" i="1"/>
  <c r="AT146" i="1" s="1"/>
  <c r="AR194" i="1"/>
  <c r="AT194" i="1" s="1"/>
  <c r="AR143" i="1"/>
  <c r="AT143" i="1" s="1"/>
  <c r="AR191" i="1"/>
  <c r="AT191" i="1" s="1"/>
  <c r="AR207" i="1"/>
  <c r="AT207" i="1" s="1"/>
  <c r="AR255" i="1"/>
  <c r="AT255" i="1" s="1"/>
  <c r="AR301" i="1"/>
  <c r="AT301" i="1" s="1"/>
  <c r="AR285" i="1"/>
  <c r="AT285" i="1" s="1"/>
  <c r="AR332" i="1"/>
  <c r="AT332" i="1" s="1"/>
  <c r="AR601" i="1"/>
  <c r="AT601" i="1" s="1"/>
  <c r="AR599" i="1"/>
  <c r="AT599" i="1" s="1"/>
  <c r="AR368" i="1"/>
  <c r="AT368" i="1" s="1"/>
  <c r="AR432" i="1"/>
  <c r="AT432" i="1" s="1"/>
  <c r="AR448" i="1"/>
  <c r="AT448" i="1" s="1"/>
  <c r="AR460" i="1"/>
  <c r="AT460" i="1" s="1"/>
  <c r="AR479" i="1"/>
  <c r="AT479" i="1" s="1"/>
  <c r="AR483" i="1"/>
  <c r="AT483" i="1" s="1"/>
  <c r="AR536" i="1"/>
  <c r="AT536" i="1" s="1"/>
  <c r="AR552" i="1"/>
  <c r="AT552" i="1" s="1"/>
  <c r="AR591" i="1"/>
  <c r="AT591" i="1" s="1"/>
  <c r="AR341" i="1"/>
  <c r="AT341" i="1" s="1"/>
  <c r="AR628" i="1"/>
  <c r="AT628" i="1" s="1"/>
  <c r="AR60" i="1"/>
  <c r="AT60" i="1" s="1"/>
  <c r="AR66" i="1"/>
  <c r="AT66" i="1" s="1"/>
  <c r="AR98" i="1"/>
  <c r="AT98" i="1" s="1"/>
  <c r="AR130" i="1"/>
  <c r="AT130" i="1" s="1"/>
  <c r="AR162" i="1"/>
  <c r="AT162" i="1" s="1"/>
  <c r="AR17" i="1"/>
  <c r="AT17" i="1" s="1"/>
  <c r="AR99" i="1"/>
  <c r="AT99" i="1" s="1"/>
  <c r="AR163" i="1"/>
  <c r="AT163" i="1" s="1"/>
  <c r="AR227" i="1"/>
  <c r="AT227" i="1" s="1"/>
  <c r="AR388" i="1"/>
  <c r="AT388" i="1" s="1"/>
  <c r="AR311" i="1"/>
  <c r="AT311" i="1" s="1"/>
  <c r="AR53" i="1"/>
  <c r="AT53" i="1" s="1"/>
  <c r="AR69" i="1"/>
  <c r="AT69" i="1" s="1"/>
  <c r="AR85" i="1"/>
  <c r="AT85" i="1" s="1"/>
  <c r="AR117" i="1"/>
  <c r="AT117" i="1" s="1"/>
  <c r="AR133" i="1"/>
  <c r="AT133" i="1" s="1"/>
  <c r="AR149" i="1"/>
  <c r="AT149" i="1" s="1"/>
  <c r="AR181" i="1"/>
  <c r="AT181" i="1" s="1"/>
  <c r="AR197" i="1"/>
  <c r="AT197" i="1" s="1"/>
  <c r="AR213" i="1"/>
  <c r="AT213" i="1" s="1"/>
  <c r="AR245" i="1"/>
  <c r="AT245" i="1" s="1"/>
  <c r="AR261" i="1"/>
  <c r="AT261" i="1" s="1"/>
  <c r="AR350" i="1"/>
  <c r="AT350" i="1" s="1"/>
  <c r="AR306" i="1"/>
  <c r="AT306" i="1" s="1"/>
  <c r="AR310" i="1"/>
  <c r="AT310" i="1" s="1"/>
  <c r="AR279" i="1"/>
  <c r="AT279" i="1" s="1"/>
  <c r="AR596" i="1"/>
  <c r="AT596" i="1" s="1"/>
  <c r="AR373" i="1"/>
  <c r="AT373" i="1" s="1"/>
  <c r="AR390" i="1"/>
  <c r="AT390" i="1" s="1"/>
  <c r="AR437" i="1"/>
  <c r="AT437" i="1" s="1"/>
  <c r="AR473" i="1"/>
  <c r="AT473" i="1" s="1"/>
  <c r="AR457" i="1"/>
  <c r="AT457" i="1" s="1"/>
  <c r="AR484" i="1"/>
  <c r="AT484" i="1" s="1"/>
  <c r="AR500" i="1"/>
  <c r="AT500" i="1" s="1"/>
  <c r="AR542" i="1"/>
  <c r="AT542" i="1" s="1"/>
  <c r="AR558" i="1"/>
  <c r="AT558" i="1" s="1"/>
  <c r="AR339" i="1"/>
  <c r="AT339" i="1" s="1"/>
  <c r="AR622" i="1"/>
  <c r="AT622" i="1" s="1"/>
  <c r="AR615" i="1"/>
  <c r="AT615" i="1" s="1"/>
  <c r="AR23" i="1"/>
  <c r="AT23" i="1" s="1"/>
  <c r="AR210" i="1"/>
  <c r="AT210" i="1" s="1"/>
  <c r="AR226" i="1"/>
  <c r="AT226" i="1" s="1"/>
  <c r="AR52" i="1"/>
  <c r="AT52" i="1" s="1"/>
  <c r="AR132" i="1"/>
  <c r="AT132" i="1" s="1"/>
  <c r="AR180" i="1"/>
  <c r="AT180" i="1" s="1"/>
  <c r="AR196" i="1"/>
  <c r="AT196" i="1" s="1"/>
  <c r="AR260" i="1"/>
  <c r="AT260" i="1" s="1"/>
  <c r="AR355" i="1"/>
  <c r="AT355" i="1" s="1"/>
  <c r="AR389" i="1"/>
  <c r="AT389" i="1" s="1"/>
  <c r="AR541" i="1"/>
  <c r="AT541" i="1" s="1"/>
  <c r="AR616" i="1"/>
  <c r="AT616" i="1" s="1"/>
  <c r="AR134" i="1"/>
  <c r="AT134" i="1" s="1"/>
  <c r="AR198" i="1"/>
  <c r="AT198" i="1" s="1"/>
  <c r="AR280" i="1"/>
  <c r="AT280" i="1" s="1"/>
  <c r="AR621" i="1"/>
  <c r="AT621" i="1" s="1"/>
  <c r="AR271" i="1"/>
  <c r="AT271" i="1" s="1"/>
  <c r="AR453" i="1"/>
  <c r="AT453" i="1" s="1"/>
  <c r="AR68" i="1"/>
  <c r="AT68" i="1" s="1"/>
  <c r="AR148" i="1"/>
  <c r="AT148" i="1" s="1"/>
  <c r="AR598" i="1"/>
  <c r="AT598" i="1" s="1"/>
  <c r="AR275" i="1"/>
  <c r="AT275" i="1" s="1"/>
  <c r="AR499" i="1"/>
  <c r="AT499" i="1" s="1"/>
  <c r="AR20" i="1"/>
  <c r="AT20" i="1" s="1"/>
  <c r="AR246" i="1"/>
  <c r="AT246" i="1" s="1"/>
  <c r="AR391" i="1"/>
  <c r="AT391" i="1" s="1"/>
  <c r="AR438" i="1"/>
  <c r="AT438" i="1" s="1"/>
  <c r="AR485" i="1"/>
  <c r="AT485" i="1" s="1"/>
  <c r="AR88" i="1"/>
  <c r="AT88" i="1" s="1"/>
  <c r="AR120" i="1"/>
  <c r="AT120" i="1" s="1"/>
  <c r="AR200" i="1"/>
  <c r="AT200" i="1" s="1"/>
  <c r="AR323" i="1"/>
  <c r="AT323" i="1" s="1"/>
  <c r="AR608" i="1"/>
  <c r="AT608" i="1" s="1"/>
  <c r="AR619" i="1"/>
  <c r="AT619" i="1" s="1"/>
  <c r="AR276" i="1"/>
  <c r="AT276" i="1" s="1"/>
  <c r="AR90" i="1"/>
  <c r="AT90" i="1" s="1"/>
  <c r="AR202" i="1"/>
  <c r="AT202" i="1" s="1"/>
  <c r="AR250" i="1"/>
  <c r="AT250" i="1" s="1"/>
  <c r="AR266" i="1"/>
  <c r="AT266" i="1" s="1"/>
  <c r="AR212" i="1"/>
  <c r="AT212" i="1" s="1"/>
  <c r="AR309" i="1"/>
  <c r="AT309" i="1" s="1"/>
  <c r="AR426" i="1"/>
  <c r="AT426" i="1" s="1"/>
  <c r="AR482" i="1"/>
  <c r="AT482" i="1" s="1"/>
  <c r="AR278" i="1"/>
  <c r="AT278" i="1" s="1"/>
  <c r="AR214" i="1"/>
  <c r="AT214" i="1" s="1"/>
  <c r="AR375" i="1"/>
  <c r="AT375" i="1" s="1"/>
  <c r="AR501" i="1"/>
  <c r="AT501" i="1" s="1"/>
  <c r="AR543" i="1"/>
  <c r="AT543" i="1" s="1"/>
  <c r="AR348" i="1"/>
  <c r="AT348" i="1" s="1"/>
  <c r="AR614" i="1"/>
  <c r="AT614" i="1" s="1"/>
  <c r="AR5" i="1"/>
  <c r="AT5" i="1" s="1"/>
  <c r="AR22" i="1"/>
  <c r="AT22" i="1" s="1"/>
  <c r="AR152" i="1"/>
  <c r="AT152" i="1" s="1"/>
  <c r="AR184" i="1"/>
  <c r="AT184" i="1" s="1"/>
  <c r="AR248" i="1"/>
  <c r="AT248" i="1" s="1"/>
  <c r="AR377" i="1"/>
  <c r="AT377" i="1" s="1"/>
  <c r="AR424" i="1"/>
  <c r="AT424" i="1" s="1"/>
  <c r="AR344" i="1"/>
  <c r="AT344" i="1" s="1"/>
  <c r="AR138" i="1"/>
  <c r="AT138" i="1" s="1"/>
  <c r="AR154" i="1"/>
  <c r="AT154" i="1" s="1"/>
  <c r="AR186" i="1"/>
  <c r="AT186" i="1" s="1"/>
  <c r="AR54" i="1"/>
  <c r="AT54" i="1" s="1"/>
  <c r="AR70" i="1"/>
  <c r="AT70" i="1" s="1"/>
  <c r="AR262" i="1"/>
  <c r="AT262" i="1" s="1"/>
  <c r="AR351" i="1"/>
  <c r="AT351" i="1" s="1"/>
  <c r="AR474" i="1"/>
  <c r="AT474" i="1" s="1"/>
  <c r="AR466" i="1"/>
  <c r="AT466" i="1" s="1"/>
  <c r="AR264" i="1"/>
  <c r="AT264" i="1" s="1"/>
  <c r="AR290" i="1"/>
  <c r="AT290" i="1" s="1"/>
  <c r="AR393" i="1"/>
  <c r="AT393" i="1" s="1"/>
  <c r="AR503" i="1"/>
  <c r="AT503" i="1" s="1"/>
  <c r="AR545" i="1"/>
  <c r="AT545" i="1" s="1"/>
  <c r="AR7" i="1"/>
  <c r="AT7" i="1" s="1"/>
  <c r="AR26" i="1"/>
  <c r="AT26" i="1" s="1"/>
  <c r="AR57" i="1"/>
  <c r="AT57" i="1" s="1"/>
  <c r="AR74" i="1"/>
  <c r="AT74" i="1" s="1"/>
  <c r="AR122" i="1"/>
  <c r="AT122" i="1" s="1"/>
  <c r="AR3" i="1"/>
  <c r="AT3" i="1" s="1"/>
  <c r="AR321" i="1"/>
  <c r="AT321" i="1" s="1"/>
  <c r="AR597" i="1"/>
  <c r="AT597" i="1" s="1"/>
  <c r="AR548" i="1"/>
  <c r="AT548" i="1" s="1"/>
  <c r="AR56" i="1"/>
  <c r="AT56" i="1" s="1"/>
  <c r="AR72" i="1"/>
  <c r="AT72" i="1" s="1"/>
  <c r="AR136" i="1"/>
  <c r="AT136" i="1" s="1"/>
  <c r="AR216" i="1"/>
  <c r="AT216" i="1" s="1"/>
  <c r="AR360" i="1"/>
  <c r="AT360" i="1" s="1"/>
  <c r="AR441" i="1"/>
  <c r="AT441" i="1" s="1"/>
  <c r="AR487" i="1"/>
  <c r="AT487" i="1" s="1"/>
  <c r="AR607" i="1"/>
  <c r="AT607" i="1" s="1"/>
  <c r="AR218" i="1"/>
  <c r="AT218" i="1" s="1"/>
  <c r="AR116" i="1"/>
  <c r="AT116" i="1" s="1"/>
  <c r="AR472" i="1"/>
  <c r="AT472" i="1" s="1"/>
  <c r="AR465" i="1"/>
  <c r="AT465" i="1" s="1"/>
  <c r="AR557" i="1"/>
  <c r="AT557" i="1" s="1"/>
  <c r="AR338" i="1"/>
  <c r="AT338" i="1" s="1"/>
  <c r="AR633" i="1"/>
  <c r="AT633" i="1" s="1"/>
  <c r="AR118" i="1"/>
  <c r="AT118" i="1" s="1"/>
  <c r="AR150" i="1"/>
  <c r="AT150" i="1" s="1"/>
  <c r="AR182" i="1"/>
  <c r="AT182" i="1" s="1"/>
  <c r="AR19" i="1"/>
  <c r="AT19" i="1" s="1"/>
  <c r="AR84" i="1"/>
  <c r="AT84" i="1" s="1"/>
  <c r="AR244" i="1"/>
  <c r="AT244" i="1" s="1"/>
  <c r="AR331" i="1"/>
  <c r="AT331" i="1" s="1"/>
  <c r="AR372" i="1"/>
  <c r="AT372" i="1" s="1"/>
  <c r="AR12" i="1"/>
  <c r="AT12" i="1" s="1"/>
  <c r="AR86" i="1"/>
  <c r="AT86" i="1" s="1"/>
  <c r="AR14" i="1"/>
  <c r="AT14" i="1" s="1"/>
  <c r="AR65" i="1"/>
  <c r="AT65" i="1" s="1"/>
  <c r="AR80" i="1"/>
  <c r="AT80" i="1" s="1"/>
  <c r="AR32" i="1"/>
  <c r="AT32" i="1" s="1"/>
  <c r="AR13" i="1"/>
  <c r="AT13" i="1" s="1"/>
  <c r="AR31" i="1"/>
  <c r="AT31" i="1" s="1"/>
  <c r="AR64" i="1"/>
  <c r="AT64" i="1" s="1"/>
  <c r="AR79" i="1"/>
  <c r="AT79" i="1" s="1"/>
  <c r="AR95" i="1"/>
  <c r="AT95" i="1" s="1"/>
  <c r="AR127" i="1"/>
  <c r="AT127" i="1" s="1"/>
  <c r="AR335" i="1"/>
  <c r="AT335" i="1" s="1"/>
  <c r="AR81" i="1"/>
  <c r="AT81" i="1" s="1"/>
  <c r="AR129" i="1"/>
  <c r="AT129" i="1" s="1"/>
  <c r="AR145" i="1"/>
  <c r="AT145" i="1" s="1"/>
  <c r="AR193" i="1"/>
  <c r="AT193" i="1" s="1"/>
  <c r="AR209" i="1"/>
  <c r="AT209" i="1" s="1"/>
  <c r="AR257" i="1"/>
  <c r="AT257" i="1" s="1"/>
  <c r="AR303" i="1"/>
  <c r="AT303" i="1" s="1"/>
  <c r="AR295" i="1"/>
  <c r="AT295" i="1" s="1"/>
  <c r="AR605" i="1"/>
  <c r="AT605" i="1" s="1"/>
  <c r="AR272" i="1"/>
  <c r="AT272" i="1" s="1"/>
  <c r="AR594" i="1"/>
  <c r="AT594" i="1" s="1"/>
  <c r="AR370" i="1"/>
  <c r="AT370" i="1" s="1"/>
  <c r="AR434" i="1"/>
  <c r="AT434" i="1" s="1"/>
  <c r="AR439" i="1"/>
  <c r="AT439" i="1" s="1"/>
  <c r="AR464" i="1"/>
  <c r="AT464" i="1" s="1"/>
  <c r="AR477" i="1"/>
  <c r="AT477" i="1" s="1"/>
  <c r="AR495" i="1"/>
  <c r="AT495" i="1" s="1"/>
  <c r="AR538" i="1"/>
  <c r="AT538" i="1" s="1"/>
  <c r="AR554" i="1"/>
  <c r="AT554" i="1" s="1"/>
  <c r="AR593" i="1"/>
  <c r="AT593" i="1" s="1"/>
  <c r="AR636" i="1"/>
  <c r="AT636" i="1" s="1"/>
  <c r="AR625" i="1"/>
  <c r="AT625" i="1" s="1"/>
  <c r="AR604" i="1"/>
  <c r="AT604" i="1" s="1"/>
  <c r="AR292" i="1"/>
  <c r="AT292" i="1" s="1"/>
  <c r="AR328" i="1"/>
  <c r="AT328" i="1" s="1"/>
  <c r="AR330" i="1"/>
  <c r="AT330" i="1" s="1"/>
  <c r="AR363" i="1"/>
  <c r="AT363" i="1" s="1"/>
  <c r="AR379" i="1"/>
  <c r="AT379" i="1" s="1"/>
  <c r="AR395" i="1"/>
  <c r="AT395" i="1" s="1"/>
  <c r="AR427" i="1"/>
  <c r="AT427" i="1" s="1"/>
  <c r="AR443" i="1"/>
  <c r="AT443" i="1" s="1"/>
  <c r="AR451" i="1"/>
  <c r="AT451" i="1" s="1"/>
  <c r="AR469" i="1"/>
  <c r="AT469" i="1" s="1"/>
  <c r="AR489" i="1"/>
  <c r="AT489" i="1" s="1"/>
  <c r="AR505" i="1"/>
  <c r="AT505" i="1" s="1"/>
  <c r="AR546" i="1"/>
  <c r="AT546" i="1" s="1"/>
  <c r="AR346" i="1"/>
  <c r="AT346" i="1" s="1"/>
  <c r="AR632" i="1"/>
  <c r="AT632" i="1" s="1"/>
  <c r="AR11" i="1"/>
  <c r="AT11" i="1" s="1"/>
  <c r="AR51" i="1"/>
  <c r="AT51" i="1" s="1"/>
  <c r="AR67" i="1"/>
  <c r="AT67" i="1" s="1"/>
  <c r="AR83" i="1"/>
  <c r="AT83" i="1" s="1"/>
  <c r="AR131" i="1"/>
  <c r="AT131" i="1" s="1"/>
  <c r="AR147" i="1"/>
  <c r="AT147" i="1" s="1"/>
  <c r="AR195" i="1"/>
  <c r="AT195" i="1" s="1"/>
  <c r="AR211" i="1"/>
  <c r="AT211" i="1" s="1"/>
  <c r="AR259" i="1"/>
  <c r="AT259" i="1" s="1"/>
  <c r="AR305" i="1"/>
  <c r="AT305" i="1" s="1"/>
  <c r="AR296" i="1"/>
  <c r="AT296" i="1" s="1"/>
  <c r="AR308" i="1"/>
  <c r="AT308" i="1" s="1"/>
  <c r="AR274" i="1"/>
  <c r="AT274" i="1" s="1"/>
  <c r="AR354" i="1"/>
  <c r="AT354" i="1" s="1"/>
  <c r="AR361" i="1"/>
  <c r="AT361" i="1" s="1"/>
  <c r="AR436" i="1"/>
  <c r="AT436" i="1" s="1"/>
  <c r="AR471" i="1"/>
  <c r="AT471" i="1" s="1"/>
  <c r="AR456" i="1"/>
  <c r="AT456" i="1" s="1"/>
  <c r="AR481" i="1"/>
  <c r="AT481" i="1" s="1"/>
  <c r="AR498" i="1"/>
  <c r="AT498" i="1" s="1"/>
  <c r="AR540" i="1"/>
  <c r="AT540" i="1" s="1"/>
  <c r="AR556" i="1"/>
  <c r="AT556" i="1" s="1"/>
  <c r="AR611" i="1"/>
  <c r="AT611" i="1" s="1"/>
  <c r="AR634" i="1"/>
  <c r="AT634" i="1" s="1"/>
  <c r="AR623" i="1"/>
  <c r="AT623" i="1" s="1"/>
  <c r="AR8" i="1"/>
  <c r="AT8" i="1" s="1"/>
  <c r="AR29" i="1"/>
  <c r="AT29" i="1" s="1"/>
  <c r="AR59" i="1"/>
  <c r="AT59" i="1" s="1"/>
  <c r="AR76" i="1"/>
  <c r="AT76" i="1" s="1"/>
  <c r="AR92" i="1"/>
  <c r="AT92" i="1" s="1"/>
  <c r="AR124" i="1"/>
  <c r="AT124" i="1" s="1"/>
  <c r="AR140" i="1"/>
  <c r="AT140" i="1" s="1"/>
  <c r="AR156" i="1"/>
  <c r="AT156" i="1" s="1"/>
  <c r="AR188" i="1"/>
  <c r="AT188" i="1" s="1"/>
  <c r="AR204" i="1"/>
  <c r="AT204" i="1" s="1"/>
  <c r="AR220" i="1"/>
  <c r="AT220" i="1" s="1"/>
  <c r="AR252" i="1"/>
  <c r="AT252" i="1" s="1"/>
  <c r="AR298" i="1"/>
  <c r="AT298" i="1" s="1"/>
  <c r="AR288" i="1"/>
  <c r="AT288" i="1" s="1"/>
  <c r="AR356" i="1"/>
  <c r="AT356" i="1" s="1"/>
  <c r="AR315" i="1"/>
  <c r="AT315" i="1" s="1"/>
  <c r="AR352" i="1"/>
  <c r="AT352" i="1" s="1"/>
  <c r="AR365" i="1"/>
  <c r="AT365" i="1" s="1"/>
  <c r="AR381" i="1"/>
  <c r="AT381" i="1" s="1"/>
  <c r="AR397" i="1"/>
  <c r="AT397" i="1" s="1"/>
  <c r="AR429" i="1"/>
  <c r="AT429" i="1" s="1"/>
  <c r="AR445" i="1"/>
  <c r="AT445" i="1" s="1"/>
  <c r="AR467" i="1"/>
  <c r="AT467" i="1" s="1"/>
  <c r="AR470" i="1"/>
  <c r="AT470" i="1" s="1"/>
  <c r="AR491" i="1"/>
  <c r="AT491" i="1" s="1"/>
  <c r="AR496" i="1"/>
  <c r="AT496" i="1" s="1"/>
  <c r="AR549" i="1"/>
  <c r="AT549" i="1" s="1"/>
  <c r="AR589" i="1"/>
  <c r="AT589" i="1" s="1"/>
  <c r="AR342" i="1"/>
  <c r="AT342" i="1" s="1"/>
  <c r="AR617" i="1"/>
  <c r="AT617" i="1" s="1"/>
  <c r="AR4" i="1"/>
  <c r="AT4" i="1" s="1"/>
  <c r="AR21" i="1"/>
  <c r="AT21" i="1" s="1"/>
  <c r="AR55" i="1"/>
  <c r="AT55" i="1" s="1"/>
  <c r="AR71" i="1"/>
  <c r="AT71" i="1" s="1"/>
  <c r="AR87" i="1"/>
  <c r="AT87" i="1" s="1"/>
  <c r="AR119" i="1"/>
  <c r="AT119" i="1" s="1"/>
  <c r="AR135" i="1"/>
  <c r="AT135" i="1" s="1"/>
  <c r="AR151" i="1"/>
  <c r="AT151" i="1" s="1"/>
  <c r="AR183" i="1"/>
  <c r="AT183" i="1" s="1"/>
  <c r="AR199" i="1"/>
  <c r="AT199" i="1" s="1"/>
  <c r="AR215" i="1"/>
  <c r="AT215" i="1" s="1"/>
  <c r="AR247" i="1"/>
  <c r="AT247" i="1" s="1"/>
  <c r="AR263" i="1"/>
  <c r="AT263" i="1" s="1"/>
  <c r="AR325" i="1"/>
  <c r="AT325" i="1" s="1"/>
  <c r="AR603" i="1"/>
  <c r="AT603" i="1" s="1"/>
  <c r="AR322" i="1"/>
  <c r="AT322" i="1" s="1"/>
  <c r="AR281" i="1"/>
  <c r="AT281" i="1" s="1"/>
  <c r="AR359" i="1"/>
  <c r="AT359" i="1" s="1"/>
  <c r="AR376" i="1"/>
  <c r="AT376" i="1" s="1"/>
  <c r="AR392" i="1"/>
  <c r="AT392" i="1" s="1"/>
  <c r="AR440" i="1"/>
  <c r="AT440" i="1" s="1"/>
  <c r="AR475" i="1"/>
  <c r="AT475" i="1" s="1"/>
  <c r="AR458" i="1"/>
  <c r="AT458" i="1" s="1"/>
  <c r="AR486" i="1"/>
  <c r="AT486" i="1" s="1"/>
  <c r="AR502" i="1"/>
  <c r="AT502" i="1" s="1"/>
  <c r="AR544" i="1"/>
  <c r="AT544" i="1" s="1"/>
  <c r="AR349" i="1"/>
  <c r="AT349" i="1" s="1"/>
  <c r="AR620" i="1"/>
  <c r="AT620" i="1" s="1"/>
  <c r="AR627" i="1"/>
  <c r="AT627" i="1" s="1"/>
  <c r="AR277" i="1"/>
  <c r="AT277" i="1" s="1"/>
  <c r="AR96" i="1"/>
  <c r="AT96" i="1" s="1"/>
  <c r="AR128" i="1"/>
  <c r="AT128" i="1" s="1"/>
  <c r="AR144" i="1"/>
  <c r="AT144" i="1" s="1"/>
  <c r="AR160" i="1"/>
  <c r="AT160" i="1" s="1"/>
  <c r="AR192" i="1"/>
  <c r="AT192" i="1" s="1"/>
  <c r="AR208" i="1"/>
  <c r="AT208" i="1" s="1"/>
  <c r="AR224" i="1"/>
  <c r="AT224" i="1" s="1"/>
  <c r="AR256" i="1"/>
  <c r="AT256" i="1" s="1"/>
  <c r="AR302" i="1"/>
  <c r="AT302" i="1" s="1"/>
  <c r="AR297" i="1"/>
  <c r="AT297" i="1" s="1"/>
  <c r="AR333" i="1"/>
  <c r="AT333" i="1" s="1"/>
  <c r="AR602" i="1"/>
  <c r="AT602" i="1" s="1"/>
  <c r="AR600" i="1"/>
  <c r="AT600" i="1" s="1"/>
  <c r="AR369" i="1"/>
  <c r="AT369" i="1" s="1"/>
  <c r="AR374" i="1"/>
  <c r="AT374" i="1" s="1"/>
  <c r="AR433" i="1"/>
  <c r="AT433" i="1" s="1"/>
  <c r="AR449" i="1"/>
  <c r="AT449" i="1" s="1"/>
  <c r="AR463" i="1"/>
  <c r="AT463" i="1" s="1"/>
  <c r="AR478" i="1"/>
  <c r="AT478" i="1" s="1"/>
  <c r="AR494" i="1"/>
  <c r="AT494" i="1" s="1"/>
  <c r="AR537" i="1"/>
  <c r="AT537" i="1" s="1"/>
  <c r="AR553" i="1"/>
  <c r="AT553" i="1" s="1"/>
  <c r="AR592" i="1"/>
  <c r="AT592" i="1" s="1"/>
  <c r="AR337" i="1"/>
  <c r="AT337" i="1" s="1"/>
  <c r="AR626" i="1"/>
  <c r="AT626" i="1" s="1"/>
  <c r="AR61" i="1"/>
  <c r="AT61" i="1" s="1"/>
  <c r="AR6" i="1"/>
  <c r="AT6" i="1" s="1"/>
  <c r="AR25" i="1"/>
  <c r="AT25" i="1" s="1"/>
  <c r="AR326" i="1"/>
  <c r="AT326" i="1" s="1"/>
  <c r="AR73" i="1"/>
  <c r="AT73" i="1" s="1"/>
  <c r="AR89" i="1"/>
  <c r="AT89" i="1" s="1"/>
  <c r="AR121" i="1"/>
  <c r="AT121" i="1" s="1"/>
  <c r="AR137" i="1"/>
  <c r="AT137" i="1" s="1"/>
  <c r="AR153" i="1"/>
  <c r="AT153" i="1" s="1"/>
  <c r="AR185" i="1"/>
  <c r="AT185" i="1" s="1"/>
  <c r="AR201" i="1"/>
  <c r="AT201" i="1" s="1"/>
  <c r="AR217" i="1"/>
  <c r="AT217" i="1" s="1"/>
  <c r="AR249" i="1"/>
  <c r="AT249" i="1" s="1"/>
  <c r="AR265" i="1"/>
  <c r="AT265" i="1" s="1"/>
  <c r="AR291" i="1"/>
  <c r="AT291" i="1" s="1"/>
  <c r="AR327" i="1"/>
  <c r="AT327" i="1" s="1"/>
  <c r="AR282" i="1"/>
  <c r="AT282" i="1" s="1"/>
  <c r="AR362" i="1"/>
  <c r="AT362" i="1" s="1"/>
  <c r="AR378" i="1"/>
  <c r="AT378" i="1" s="1"/>
  <c r="AR394" i="1"/>
  <c r="AT394" i="1" s="1"/>
  <c r="AR425" i="1"/>
  <c r="AT425" i="1" s="1"/>
  <c r="AR442" i="1"/>
  <c r="AT442" i="1" s="1"/>
  <c r="AR609" i="1"/>
  <c r="AT609" i="1" s="1"/>
  <c r="AR454" i="1"/>
  <c r="AT454" i="1" s="1"/>
  <c r="AR488" i="1"/>
  <c r="AT488" i="1" s="1"/>
  <c r="AR504" i="1"/>
  <c r="AT504" i="1" s="1"/>
  <c r="AR535" i="1"/>
  <c r="AT535" i="1" s="1"/>
  <c r="AR345" i="1"/>
  <c r="AT345" i="1" s="1"/>
  <c r="AR618" i="1"/>
  <c r="AT618" i="1" s="1"/>
  <c r="AR606" i="1"/>
  <c r="AT606" i="1" s="1"/>
  <c r="AR2" i="1"/>
  <c r="AT2" i="1" s="1"/>
  <c r="AR307" i="1"/>
  <c r="AT307" i="1" s="1"/>
  <c r="AR58" i="1"/>
  <c r="AT58" i="1" s="1"/>
  <c r="AR75" i="1"/>
  <c r="AT75" i="1" s="1"/>
  <c r="AR123" i="1"/>
  <c r="AT123" i="1" s="1"/>
  <c r="AR139" i="1"/>
  <c r="AT139" i="1" s="1"/>
  <c r="AR187" i="1"/>
  <c r="AT187" i="1" s="1"/>
  <c r="AR203" i="1"/>
  <c r="AT203" i="1" s="1"/>
  <c r="AR251" i="1"/>
  <c r="AT251" i="1" s="1"/>
  <c r="AR267" i="1"/>
  <c r="AT267" i="1" s="1"/>
  <c r="AR287" i="1"/>
  <c r="AT287" i="1" s="1"/>
  <c r="AR293" i="1"/>
  <c r="AT293" i="1" s="1"/>
  <c r="AR329" i="1"/>
  <c r="AT329" i="1" s="1"/>
  <c r="AR318" i="1"/>
  <c r="AT318" i="1" s="1"/>
  <c r="AR364" i="1"/>
  <c r="AT364" i="1" s="1"/>
  <c r="AR428" i="1"/>
  <c r="AT428" i="1" s="1"/>
  <c r="AR444" i="1"/>
  <c r="AT444" i="1" s="1"/>
  <c r="AR452" i="1"/>
  <c r="AT452" i="1" s="1"/>
  <c r="AR461" i="1"/>
  <c r="AT461" i="1" s="1"/>
  <c r="AR490" i="1"/>
  <c r="AT490" i="1" s="1"/>
  <c r="AR506" i="1"/>
  <c r="AT506" i="1" s="1"/>
  <c r="AR547" i="1"/>
  <c r="AT547" i="1" s="1"/>
  <c r="AR590" i="1"/>
  <c r="AT590" i="1" s="1"/>
  <c r="AR347" i="1"/>
  <c r="AT347" i="1" s="1"/>
  <c r="AR631" i="1"/>
  <c r="AT631" i="1" s="1"/>
  <c r="S16" i="10"/>
  <c r="B16" i="10" s="1"/>
  <c r="S10" i="10"/>
  <c r="B10" i="10" s="1"/>
  <c r="S13" i="10"/>
  <c r="B13" i="10" s="1"/>
  <c r="S11" i="10"/>
  <c r="B11" i="10" s="1"/>
  <c r="S14" i="10"/>
  <c r="B14" i="10" s="1"/>
  <c r="S8" i="10"/>
  <c r="S7" i="10"/>
  <c r="B7" i="10" s="1"/>
  <c r="S6" i="10"/>
  <c r="S20" i="10"/>
  <c r="B20" i="10" s="1"/>
  <c r="V11" i="10"/>
  <c r="AD9" i="10"/>
  <c r="AB15" i="10"/>
  <c r="AW9" i="10"/>
  <c r="S12" i="10"/>
  <c r="B12" i="10" s="1"/>
  <c r="AF13" i="10"/>
  <c r="W9" i="10"/>
  <c r="AC13" i="10"/>
  <c r="Y12" i="10"/>
  <c r="AD12" i="10"/>
  <c r="AF12" i="10"/>
  <c r="AW12" i="10"/>
  <c r="AW14" i="10"/>
  <c r="Z9" i="10"/>
  <c r="AF9" i="10"/>
  <c r="Y11" i="10"/>
  <c r="Y13" i="10"/>
  <c r="AB11" i="10"/>
  <c r="Z13" i="10"/>
  <c r="Y15" i="10"/>
  <c r="AV18" i="10"/>
  <c r="AA13" i="10"/>
  <c r="AG13" i="10"/>
  <c r="Z10" i="10"/>
  <c r="AV13" i="10"/>
  <c r="AW13" i="10"/>
  <c r="AF11" i="10"/>
  <c r="AG11" i="10"/>
  <c r="AE13" i="10"/>
  <c r="Z15" i="10"/>
  <c r="S9" i="10"/>
  <c r="AC16" i="10"/>
  <c r="AD16" i="10"/>
  <c r="AA11" i="10"/>
  <c r="Y14" i="10"/>
  <c r="AE16" i="10"/>
  <c r="AC6" i="10"/>
  <c r="S17" i="10"/>
  <c r="B17" i="10" s="1"/>
  <c r="W8" i="10"/>
  <c r="Z6" i="10"/>
  <c r="AA6" i="10"/>
  <c r="AF14" i="10"/>
  <c r="AD17" i="10"/>
  <c r="AD15" i="10"/>
  <c r="S18" i="10"/>
  <c r="B18" i="10" s="1"/>
  <c r="S15" i="10"/>
  <c r="B15" i="10" s="1"/>
  <c r="AB6" i="10"/>
  <c r="AF6" i="10"/>
  <c r="AE9" i="10"/>
  <c r="Z12" i="10"/>
  <c r="V7" i="10"/>
  <c r="AA12" i="10"/>
  <c r="W6" i="10"/>
  <c r="AG9" i="10"/>
  <c r="AB12" i="10"/>
  <c r="Y20" i="10"/>
  <c r="Y6" i="10"/>
  <c r="AC12" i="10"/>
  <c r="Z20" i="10"/>
  <c r="AD6" i="10"/>
  <c r="AG18" i="10"/>
  <c r="AE6" i="10"/>
  <c r="AG6" i="10"/>
  <c r="AV6" i="10"/>
  <c r="AA20" i="10"/>
  <c r="AB20" i="10"/>
  <c r="AC20" i="10"/>
  <c r="AD20" i="10"/>
  <c r="AE20" i="10"/>
  <c r="AF20" i="10"/>
  <c r="AG20" i="10"/>
  <c r="Y19" i="10"/>
  <c r="Z19" i="10"/>
  <c r="AA19" i="10"/>
  <c r="AB19" i="10"/>
  <c r="AC19" i="10"/>
  <c r="AD19" i="10"/>
  <c r="AF19" i="10"/>
  <c r="AG19" i="10"/>
  <c r="AW18" i="10"/>
  <c r="Y18" i="10"/>
  <c r="Z18" i="10"/>
  <c r="AA18" i="10"/>
  <c r="AB18" i="10"/>
  <c r="AC18" i="10"/>
  <c r="AD18" i="10"/>
  <c r="AF18" i="10"/>
  <c r="AE17" i="10"/>
  <c r="AF17" i="10"/>
  <c r="AG17" i="10"/>
  <c r="AV17" i="10"/>
  <c r="AW17" i="10"/>
  <c r="Y17" i="10"/>
  <c r="Z17" i="10"/>
  <c r="AA17" i="10"/>
  <c r="AB17" i="10"/>
  <c r="AC15" i="10"/>
  <c r="AE15" i="10"/>
  <c r="AF16" i="10"/>
  <c r="AF15" i="10"/>
  <c r="AG16" i="10"/>
  <c r="AG15" i="10"/>
  <c r="AV16" i="10"/>
  <c r="AV15" i="10"/>
  <c r="AW16" i="10"/>
  <c r="AW15" i="10"/>
  <c r="AA14" i="10"/>
  <c r="AB14" i="10"/>
  <c r="AD14" i="10"/>
  <c r="AE14" i="10"/>
  <c r="AG14" i="10"/>
  <c r="AV14" i="10"/>
  <c r="AB13" i="10"/>
  <c r="AE12" i="10"/>
  <c r="AG12" i="10"/>
  <c r="AV11" i="10"/>
  <c r="AG10" i="10"/>
  <c r="AW10" i="10"/>
  <c r="AA10" i="10"/>
  <c r="AC10" i="10"/>
  <c r="AA9" i="10"/>
  <c r="AB9" i="10"/>
  <c r="AC8" i="10"/>
  <c r="AE8" i="10"/>
  <c r="AF8" i="10"/>
  <c r="AG8" i="10"/>
  <c r="AV8" i="10"/>
  <c r="AW8" i="10"/>
  <c r="Y8" i="10"/>
  <c r="Z8" i="10"/>
  <c r="Z7" i="10"/>
  <c r="AA7" i="10"/>
  <c r="AB7" i="10"/>
  <c r="AC7" i="10"/>
  <c r="AD7" i="10"/>
  <c r="AE7" i="10"/>
  <c r="AF7" i="10"/>
  <c r="AG7" i="10"/>
  <c r="AV7" i="10"/>
  <c r="S19" i="10"/>
  <c r="B19" i="10" s="1"/>
  <c r="L84" i="13"/>
  <c r="F660" i="13"/>
  <c r="F54" i="11"/>
  <c r="G592" i="13"/>
  <c r="S274" i="1"/>
  <c r="M519" i="13"/>
  <c r="G141" i="13"/>
  <c r="S203" i="1"/>
  <c r="G618" i="13"/>
  <c r="R118" i="1"/>
  <c r="F636" i="13"/>
  <c r="F283" i="11"/>
  <c r="R182" i="1"/>
  <c r="G532" i="13"/>
  <c r="F200" i="11"/>
  <c r="R108" i="1"/>
  <c r="G259" i="13"/>
  <c r="F164" i="11"/>
  <c r="R230" i="1"/>
  <c r="I80" i="13"/>
  <c r="R19" i="1"/>
  <c r="G168" i="13"/>
  <c r="G263" i="13"/>
  <c r="R440" i="1"/>
  <c r="G310" i="13"/>
  <c r="F83" i="11"/>
  <c r="R421" i="1"/>
  <c r="G279" i="13"/>
  <c r="R77" i="1"/>
  <c r="G561" i="13"/>
  <c r="R177" i="1"/>
  <c r="S452" i="1"/>
  <c r="G549" i="13"/>
  <c r="I261" i="11"/>
  <c r="R342" i="1"/>
  <c r="M164" i="13"/>
  <c r="F116" i="11"/>
  <c r="R67" i="1"/>
  <c r="M232" i="13"/>
  <c r="R587" i="1"/>
  <c r="M637" i="13"/>
  <c r="F85" i="11"/>
  <c r="R498" i="1"/>
  <c r="M264" i="13"/>
  <c r="S470" i="1"/>
  <c r="S272" i="1"/>
  <c r="F207" i="13"/>
  <c r="F392" i="13"/>
  <c r="F274" i="11"/>
  <c r="R116" i="1"/>
  <c r="F411" i="13"/>
  <c r="F290" i="11"/>
  <c r="R594" i="1"/>
  <c r="G472" i="13"/>
  <c r="G473" i="13"/>
  <c r="R348" i="1"/>
  <c r="S193" i="1"/>
  <c r="G175" i="13"/>
  <c r="G251" i="13"/>
  <c r="G12" i="13"/>
  <c r="I110" i="13"/>
  <c r="R126" i="1"/>
  <c r="G192" i="13"/>
  <c r="S328" i="1"/>
  <c r="F331" i="13"/>
  <c r="F177" i="11"/>
  <c r="G136" i="13"/>
  <c r="G48" i="13"/>
  <c r="R521" i="1"/>
  <c r="G651" i="13"/>
  <c r="I244" i="11"/>
  <c r="G665" i="13"/>
  <c r="R253" i="1"/>
  <c r="R213" i="1"/>
  <c r="L77" i="13"/>
  <c r="F621" i="13"/>
  <c r="F105" i="11"/>
  <c r="G165" i="13"/>
  <c r="S330" i="1"/>
  <c r="F365" i="13"/>
  <c r="I73" i="13"/>
  <c r="S589" i="1"/>
  <c r="G650" i="13"/>
  <c r="L91" i="13"/>
  <c r="G557" i="13"/>
  <c r="F271" i="11"/>
  <c r="R135" i="1"/>
  <c r="G612" i="13"/>
  <c r="F35" i="11"/>
  <c r="R375" i="1"/>
  <c r="G230" i="13"/>
  <c r="F118" i="11"/>
  <c r="R414" i="1"/>
  <c r="F255" i="11"/>
  <c r="R130" i="1"/>
  <c r="M154" i="13"/>
  <c r="I245" i="11"/>
  <c r="R148" i="1"/>
  <c r="G280" i="13"/>
  <c r="F337" i="13"/>
  <c r="R98" i="1"/>
  <c r="F52" i="11"/>
  <c r="R264" i="1"/>
  <c r="I297" i="11"/>
  <c r="R65" i="1"/>
  <c r="F458" i="13"/>
  <c r="G346" i="13"/>
  <c r="F82" i="11"/>
  <c r="R344" i="1"/>
  <c r="G387" i="13"/>
  <c r="F210" i="11"/>
  <c r="R559" i="1"/>
  <c r="M410" i="13"/>
  <c r="R606" i="1"/>
  <c r="M228" i="13"/>
  <c r="F151" i="11"/>
  <c r="R34" i="1"/>
  <c r="M458" i="13"/>
  <c r="S321" i="1"/>
  <c r="S189" i="1"/>
  <c r="G447" i="13"/>
  <c r="G602" i="13"/>
  <c r="F237" i="11"/>
  <c r="L120" i="13"/>
  <c r="G566" i="13"/>
  <c r="F253" i="11"/>
  <c r="S146" i="1"/>
  <c r="F252" i="13"/>
  <c r="G102" i="13"/>
  <c r="R308" i="1"/>
  <c r="R538" i="1"/>
  <c r="M451" i="13"/>
  <c r="G378" i="13"/>
  <c r="G559" i="13"/>
  <c r="I114" i="13"/>
  <c r="R78" i="1"/>
  <c r="G597" i="13"/>
  <c r="S309" i="1"/>
  <c r="F61" i="13"/>
  <c r="Q15" i="3"/>
  <c r="F267" i="11"/>
  <c r="E583" i="13"/>
  <c r="R94" i="1"/>
  <c r="M548" i="13"/>
  <c r="H41" i="13"/>
  <c r="I70" i="13"/>
  <c r="F86" i="11"/>
  <c r="G454" i="13"/>
  <c r="Q18" i="3"/>
  <c r="S466" i="1"/>
  <c r="F40" i="13"/>
  <c r="R22" i="1"/>
  <c r="F14" i="11"/>
  <c r="G242" i="13"/>
  <c r="H15" i="13"/>
  <c r="F252" i="11"/>
  <c r="G657" i="13"/>
  <c r="F224" i="11"/>
  <c r="R463" i="1"/>
  <c r="G661" i="13"/>
  <c r="R430" i="1"/>
  <c r="L70" i="13"/>
  <c r="F578" i="13"/>
  <c r="F219" i="11"/>
  <c r="G294" i="13"/>
  <c r="S287" i="1"/>
  <c r="F291" i="13"/>
  <c r="F172" i="11"/>
  <c r="R588" i="1"/>
  <c r="G511" i="13"/>
  <c r="S160" i="1"/>
  <c r="F74" i="13"/>
  <c r="F157" i="11"/>
  <c r="R128" i="1"/>
  <c r="G244" i="13"/>
  <c r="F149" i="11"/>
  <c r="R497" i="1"/>
  <c r="G198" i="13"/>
  <c r="F228" i="11"/>
  <c r="R408" i="1"/>
  <c r="I247" i="11"/>
  <c r="R44" i="1"/>
  <c r="G417" i="13"/>
  <c r="F11" i="11"/>
  <c r="R221" i="1"/>
  <c r="G167" i="13"/>
  <c r="M18" i="13"/>
  <c r="R6" i="1"/>
  <c r="F248" i="11"/>
  <c r="R151" i="1"/>
  <c r="F297" i="11"/>
  <c r="R520" i="1"/>
  <c r="F17" i="11"/>
  <c r="E331" i="13"/>
  <c r="F181" i="11"/>
  <c r="R225" i="1"/>
  <c r="G3" i="13"/>
  <c r="F152" i="11"/>
  <c r="R363" i="1"/>
  <c r="G289" i="13"/>
  <c r="R600" i="1"/>
  <c r="G344" i="13"/>
  <c r="F173" i="11"/>
  <c r="R494" i="1"/>
  <c r="G63" i="13"/>
  <c r="R280" i="1"/>
  <c r="S276" i="1"/>
  <c r="M66" i="13"/>
  <c r="G543" i="13"/>
  <c r="F122" i="11"/>
  <c r="R327" i="1"/>
  <c r="G506" i="13"/>
  <c r="F138" i="11"/>
  <c r="R317" i="1"/>
  <c r="F138" i="13"/>
  <c r="G439" i="13"/>
  <c r="R604" i="1"/>
  <c r="R492" i="1"/>
  <c r="G533" i="13"/>
  <c r="G607" i="13"/>
  <c r="G224" i="13"/>
  <c r="I246" i="11"/>
  <c r="R365" i="1"/>
  <c r="G584" i="13"/>
  <c r="R286" i="1"/>
  <c r="F77" i="13"/>
  <c r="Q35" i="3"/>
  <c r="G278" i="13"/>
  <c r="F581" i="13"/>
  <c r="R85" i="1"/>
  <c r="G148" i="13"/>
  <c r="F223" i="13"/>
  <c r="S142" i="1"/>
  <c r="F485" i="13"/>
  <c r="R323" i="1"/>
  <c r="G342" i="13"/>
  <c r="G274" i="13"/>
  <c r="G496" i="13"/>
  <c r="I275" i="11"/>
  <c r="G392" i="13"/>
  <c r="R339" i="1"/>
  <c r="H33" i="13"/>
  <c r="G359" i="13"/>
  <c r="G258" i="13"/>
  <c r="R252" i="1"/>
  <c r="G643" i="13"/>
  <c r="R146" i="1"/>
  <c r="G436" i="13"/>
  <c r="G7" i="13"/>
  <c r="R134" i="1"/>
  <c r="G668" i="13"/>
  <c r="F11" i="13"/>
  <c r="R217" i="1"/>
  <c r="S157" i="1"/>
  <c r="F259" i="11"/>
  <c r="F92" i="13"/>
  <c r="F275" i="11"/>
  <c r="H44" i="13"/>
  <c r="F494" i="13"/>
  <c r="R254" i="1"/>
  <c r="G544" i="13"/>
  <c r="G264" i="13"/>
  <c r="R533" i="1"/>
  <c r="G400" i="13"/>
  <c r="H14" i="13"/>
  <c r="F18" i="11"/>
  <c r="G631" i="13"/>
  <c r="F238" i="11"/>
  <c r="R291" i="1"/>
  <c r="G427" i="13"/>
  <c r="R289" i="1"/>
  <c r="R415" i="1"/>
  <c r="F73" i="11"/>
  <c r="F215" i="13"/>
  <c r="R228" i="1"/>
  <c r="R500" i="1"/>
  <c r="R210" i="1"/>
  <c r="F65" i="13"/>
  <c r="I92" i="13"/>
  <c r="G633" i="13"/>
  <c r="G591" i="13"/>
  <c r="G4" i="13"/>
  <c r="F134" i="11"/>
  <c r="R486" i="1"/>
  <c r="L105" i="13"/>
  <c r="G161" i="13"/>
  <c r="F246" i="11"/>
  <c r="M411" i="13"/>
  <c r="S283" i="1"/>
  <c r="F171" i="13"/>
  <c r="F222" i="11"/>
  <c r="S308" i="1"/>
  <c r="G522" i="13"/>
  <c r="S281" i="1"/>
  <c r="F407" i="13"/>
  <c r="F58" i="11"/>
  <c r="R427" i="1"/>
  <c r="G214" i="13"/>
  <c r="F175" i="11"/>
  <c r="R437" i="1"/>
  <c r="G563" i="13"/>
  <c r="G56" i="13"/>
  <c r="R51" i="1"/>
  <c r="M669" i="13"/>
  <c r="R73" i="1"/>
  <c r="G640" i="13"/>
  <c r="F55" i="11"/>
  <c r="R183" i="1"/>
  <c r="G613" i="13"/>
  <c r="F92" i="11"/>
  <c r="R9" i="1"/>
  <c r="F22" i="13"/>
  <c r="R193" i="1"/>
  <c r="G317" i="13"/>
  <c r="R511" i="1"/>
  <c r="G185" i="13"/>
  <c r="F25" i="13"/>
  <c r="F21" i="11"/>
  <c r="R36" i="1"/>
  <c r="G15" i="13"/>
  <c r="G675" i="13"/>
  <c r="R376" i="1"/>
  <c r="G501" i="13"/>
  <c r="R560" i="1"/>
  <c r="G281" i="13"/>
  <c r="G188" i="13"/>
  <c r="R326" i="1"/>
  <c r="G636" i="13"/>
  <c r="R282" i="1"/>
  <c r="S279" i="1"/>
  <c r="S178" i="1"/>
  <c r="F49" i="11"/>
  <c r="S162" i="1"/>
  <c r="F238" i="13"/>
  <c r="F65" i="11"/>
  <c r="F140" i="13"/>
  <c r="R448" i="1"/>
  <c r="R227" i="1"/>
  <c r="F630" i="13"/>
  <c r="R481" i="1"/>
  <c r="I79" i="13"/>
  <c r="I259" i="11"/>
  <c r="E519" i="13"/>
  <c r="F263" i="11"/>
  <c r="G424" i="13"/>
  <c r="H13" i="13"/>
  <c r="R158" i="1"/>
  <c r="G339" i="13"/>
  <c r="G172" i="13"/>
  <c r="S342" i="1"/>
  <c r="F72" i="13"/>
  <c r="S141" i="1"/>
  <c r="S153" i="1"/>
  <c r="S186" i="1"/>
  <c r="G463" i="13"/>
  <c r="F114" i="11"/>
  <c r="R349" i="1"/>
  <c r="F245" i="13"/>
  <c r="R247" i="1"/>
  <c r="F235" i="11"/>
  <c r="R458" i="1"/>
  <c r="G65" i="13"/>
  <c r="G385" i="13"/>
  <c r="R54" i="1"/>
  <c r="F526" i="13"/>
  <c r="M62" i="13"/>
  <c r="R484" i="1"/>
  <c r="S315" i="1"/>
  <c r="S269" i="1"/>
  <c r="G44" i="13"/>
  <c r="S285" i="1"/>
  <c r="M103" i="13"/>
  <c r="F298" i="11"/>
  <c r="I82" i="13"/>
  <c r="S468" i="1"/>
  <c r="H31" i="13"/>
  <c r="F137" i="11"/>
  <c r="R271" i="1"/>
  <c r="I81" i="13"/>
  <c r="S175" i="1"/>
  <c r="F324" i="13"/>
  <c r="F231" i="11"/>
  <c r="R583" i="1"/>
  <c r="G181" i="13"/>
  <c r="G334" i="13"/>
  <c r="R66" i="1"/>
  <c r="G213" i="13"/>
  <c r="I126" i="13"/>
  <c r="G159" i="13"/>
  <c r="G537" i="13"/>
  <c r="M290" i="13"/>
  <c r="F264" i="11"/>
  <c r="G146" i="13"/>
  <c r="F247" i="11"/>
  <c r="R82" i="1"/>
  <c r="F357" i="13"/>
  <c r="G204" i="13"/>
  <c r="R184" i="1"/>
  <c r="F590" i="13"/>
  <c r="I90" i="13"/>
  <c r="S604" i="1"/>
  <c r="F358" i="13"/>
  <c r="F225" i="11"/>
  <c r="I308" i="11"/>
  <c r="R468" i="1"/>
  <c r="M141" i="13"/>
  <c r="F61" i="11"/>
  <c r="R482" i="1"/>
  <c r="F188" i="11"/>
  <c r="S171" i="1"/>
  <c r="F217" i="13"/>
  <c r="F99" i="11"/>
  <c r="R578" i="1"/>
  <c r="G545" i="13"/>
  <c r="F165" i="11"/>
  <c r="R162" i="1"/>
  <c r="G143" i="13"/>
  <c r="F244" i="11"/>
  <c r="R159" i="1"/>
  <c r="R546" i="1"/>
  <c r="G666" i="13"/>
  <c r="G311" i="13"/>
  <c r="G659" i="13"/>
  <c r="R114" i="1"/>
  <c r="M170" i="13"/>
  <c r="F223" i="11"/>
  <c r="G571" i="13"/>
  <c r="M197" i="13"/>
  <c r="R537" i="1"/>
  <c r="R89" i="1"/>
  <c r="G474" i="13"/>
  <c r="L123" i="13"/>
  <c r="F326" i="13"/>
  <c r="F87" i="11"/>
  <c r="R125" i="1"/>
  <c r="G365" i="13"/>
  <c r="G61" i="13"/>
  <c r="G332" i="13"/>
  <c r="G202" i="13"/>
  <c r="R59" i="1"/>
  <c r="G383" i="13"/>
  <c r="G2" i="13"/>
  <c r="G47" i="13"/>
  <c r="I77" i="13"/>
  <c r="R373" i="1"/>
  <c r="R72" i="1"/>
  <c r="S174" i="1"/>
  <c r="F76" i="13"/>
  <c r="F80" i="11"/>
  <c r="S158" i="1"/>
  <c r="F94" i="13"/>
  <c r="F154" i="11"/>
  <c r="S202" i="1"/>
  <c r="J16" i="13"/>
  <c r="F448" i="13"/>
  <c r="S268" i="1"/>
  <c r="R206" i="1"/>
  <c r="M618" i="13"/>
  <c r="F182" i="13"/>
  <c r="E535" i="13"/>
  <c r="F47" i="11"/>
  <c r="R369" i="1"/>
  <c r="G335" i="13"/>
  <c r="R602" i="1"/>
  <c r="M303" i="13"/>
  <c r="J3" i="13"/>
  <c r="G8" i="13"/>
  <c r="F546" i="13"/>
  <c r="R165" i="1"/>
  <c r="G443" i="13"/>
  <c r="G393" i="13"/>
  <c r="S185" i="1"/>
  <c r="F269" i="11"/>
  <c r="S169" i="1"/>
  <c r="Q33" i="3"/>
  <c r="S280" i="1"/>
  <c r="M79" i="13"/>
  <c r="R81" i="1"/>
  <c r="R565" i="1"/>
  <c r="I85" i="13"/>
  <c r="M29" i="13"/>
  <c r="F533" i="13"/>
  <c r="R123" i="1"/>
  <c r="G664" i="13"/>
  <c r="R268" i="1"/>
  <c r="M462" i="13"/>
  <c r="H40" i="13"/>
  <c r="G248" i="13"/>
  <c r="R179" i="1"/>
  <c r="G14" i="13"/>
  <c r="J13" i="13"/>
  <c r="S329" i="1"/>
  <c r="S600" i="1"/>
  <c r="R352" i="1"/>
  <c r="F139" i="11"/>
  <c r="G672" i="13"/>
  <c r="F89" i="13"/>
  <c r="R127" i="1"/>
  <c r="R293" i="1"/>
  <c r="R205" i="1"/>
  <c r="M52" i="13"/>
  <c r="S461" i="1"/>
  <c r="F275" i="13"/>
  <c r="Q37" i="3"/>
  <c r="F15" i="11"/>
  <c r="R278" i="1"/>
  <c r="M383" i="13"/>
  <c r="F26" i="11"/>
  <c r="R63" i="1"/>
  <c r="F153" i="11"/>
  <c r="S273" i="1"/>
  <c r="H37" i="13"/>
  <c r="M88" i="13"/>
  <c r="R83" i="1"/>
  <c r="G234" i="13"/>
  <c r="G239" i="13"/>
  <c r="R175" i="1"/>
  <c r="G458" i="13"/>
  <c r="F183" i="13"/>
  <c r="R169" i="1"/>
  <c r="G374" i="13"/>
  <c r="G11" i="13"/>
  <c r="I127" i="13"/>
  <c r="G249" i="13"/>
  <c r="R29" i="1"/>
  <c r="G397" i="13"/>
  <c r="G649" i="13"/>
  <c r="G236" i="13"/>
  <c r="F5" i="11"/>
  <c r="R556" i="1"/>
  <c r="G624" i="13"/>
  <c r="G103" i="13"/>
  <c r="L116" i="13"/>
  <c r="F286" i="13"/>
  <c r="F146" i="11"/>
  <c r="R248" i="1"/>
  <c r="G16" i="13"/>
  <c r="F168" i="11"/>
  <c r="G560" i="13"/>
  <c r="I78" i="13"/>
  <c r="R41" i="1"/>
  <c r="M280" i="13"/>
  <c r="G245" i="13"/>
  <c r="I279" i="11"/>
  <c r="R260" i="1"/>
  <c r="G648" i="13"/>
  <c r="F433" i="13"/>
  <c r="F449" i="13"/>
  <c r="G433" i="13"/>
  <c r="F110" i="11"/>
  <c r="R552" i="1"/>
  <c r="R272" i="1"/>
  <c r="M25" i="13"/>
  <c r="M115" i="13"/>
  <c r="M17" i="13"/>
  <c r="G466" i="13"/>
  <c r="F95" i="13"/>
  <c r="H3" i="13"/>
  <c r="G514" i="13"/>
  <c r="G455" i="13"/>
  <c r="G391" i="13"/>
  <c r="F140" i="11"/>
  <c r="R512" i="1"/>
  <c r="S343" i="1"/>
  <c r="R255" i="1"/>
  <c r="F186" i="11"/>
  <c r="M203" i="13"/>
  <c r="E614" i="13"/>
  <c r="H5" i="13"/>
  <c r="Q14" i="3"/>
  <c r="G542" i="13"/>
  <c r="F302" i="11"/>
  <c r="F281" i="11"/>
  <c r="J12" i="13"/>
  <c r="L95" i="13"/>
  <c r="G482" i="13"/>
  <c r="S464" i="1"/>
  <c r="F157" i="13"/>
  <c r="Q49" i="3"/>
  <c r="F278" i="11"/>
  <c r="R296" i="1"/>
  <c r="G654" i="13"/>
  <c r="R441" i="1"/>
  <c r="R263" i="1"/>
  <c r="F42" i="11"/>
  <c r="S327" i="1"/>
  <c r="M253" i="13"/>
  <c r="F280" i="11"/>
  <c r="R178" i="1"/>
  <c r="G163" i="13"/>
  <c r="I281" i="11"/>
  <c r="R185" i="1"/>
  <c r="M667" i="13"/>
  <c r="F226" i="11"/>
  <c r="G587" i="13"/>
  <c r="F191" i="13"/>
  <c r="G558" i="13"/>
  <c r="I87" i="13"/>
  <c r="F71" i="11"/>
  <c r="R57" i="1"/>
  <c r="G38" i="13"/>
  <c r="F160" i="11"/>
  <c r="G456" i="13"/>
  <c r="F115" i="11"/>
  <c r="G381" i="13"/>
  <c r="J10" i="13"/>
  <c r="G367" i="13"/>
  <c r="L69" i="13"/>
  <c r="G360" i="13"/>
  <c r="F260" i="11"/>
  <c r="R569" i="1"/>
  <c r="G60" i="13"/>
  <c r="R239" i="1"/>
  <c r="G226" i="13"/>
  <c r="I253" i="11"/>
  <c r="R207" i="1"/>
  <c r="G33" i="13"/>
  <c r="G437" i="13"/>
  <c r="G465" i="13"/>
  <c r="F245" i="11"/>
  <c r="R232" i="1"/>
  <c r="I283" i="11"/>
  <c r="S296" i="1"/>
  <c r="H11" i="13"/>
  <c r="F291" i="11"/>
  <c r="S275" i="1"/>
  <c r="H2" i="13"/>
  <c r="S197" i="1"/>
  <c r="S293" i="1"/>
  <c r="M142" i="13"/>
  <c r="F154" i="13"/>
  <c r="R531" i="1"/>
  <c r="R378" i="1"/>
  <c r="F272" i="11"/>
  <c r="L82" i="13"/>
  <c r="F586" i="13"/>
  <c r="F304" i="11"/>
  <c r="R138" i="1"/>
  <c r="M235" i="13"/>
  <c r="R70" i="1"/>
  <c r="G40" i="13"/>
  <c r="M638" i="13"/>
  <c r="S355" i="1"/>
  <c r="G225" i="13"/>
  <c r="R391" i="1"/>
  <c r="G290" i="13"/>
  <c r="G590" i="13"/>
  <c r="F289" i="11"/>
  <c r="M286" i="13"/>
  <c r="M468" i="13"/>
  <c r="R279" i="1"/>
  <c r="F510" i="13"/>
  <c r="G26" i="13"/>
  <c r="F111" i="11"/>
  <c r="R244" i="1"/>
  <c r="S181" i="1"/>
  <c r="R442" i="1"/>
  <c r="L92" i="13"/>
  <c r="S454" i="1"/>
  <c r="H16" i="13"/>
  <c r="G131" i="13"/>
  <c r="G435" i="13"/>
  <c r="R129" i="1"/>
  <c r="G554" i="13"/>
  <c r="G336" i="13"/>
  <c r="R256" i="1"/>
  <c r="G582" i="13"/>
  <c r="S463" i="1"/>
  <c r="M447" i="13"/>
  <c r="G413" i="13"/>
  <c r="R191" i="1"/>
  <c r="G480" i="13"/>
  <c r="R372" i="1"/>
  <c r="G630" i="13"/>
  <c r="M129" i="13"/>
  <c r="R74" i="1"/>
  <c r="G139" i="13"/>
  <c r="G300" i="13"/>
  <c r="G164" i="13"/>
  <c r="I303" i="11"/>
  <c r="F256" i="13"/>
  <c r="G486" i="13"/>
  <c r="M306" i="13"/>
  <c r="R62" i="1"/>
  <c r="G42" i="13"/>
  <c r="M420" i="13"/>
  <c r="G523" i="13"/>
  <c r="F176" i="11"/>
  <c r="G599" i="13"/>
  <c r="L93" i="13"/>
  <c r="G241" i="13"/>
  <c r="F296" i="11"/>
  <c r="R3" i="1"/>
  <c r="G45" i="13"/>
  <c r="E407" i="13"/>
  <c r="G452" i="13"/>
  <c r="I265" i="11"/>
  <c r="R485" i="1"/>
  <c r="G193" i="13"/>
  <c r="F101" i="11"/>
  <c r="G100" i="13"/>
  <c r="F144" i="11"/>
  <c r="R100" i="1"/>
  <c r="M61" i="13"/>
  <c r="S606" i="1"/>
  <c r="M206" i="13"/>
  <c r="R285" i="1"/>
  <c r="S294" i="1"/>
  <c r="M19" i="13"/>
  <c r="G401" i="13"/>
  <c r="S292" i="1"/>
  <c r="G221" i="13"/>
  <c r="H12" i="13"/>
  <c r="R575" i="1"/>
  <c r="R144" i="1"/>
  <c r="R37" i="1"/>
  <c r="L115" i="13"/>
  <c r="F542" i="13"/>
  <c r="F25" i="11"/>
  <c r="G253" i="13"/>
  <c r="G268" i="13"/>
  <c r="R188" i="1"/>
  <c r="G46" i="13"/>
  <c r="G616" i="13"/>
  <c r="S339" i="1"/>
  <c r="F7" i="13"/>
  <c r="R157" i="1"/>
  <c r="G605" i="13"/>
  <c r="G595" i="13"/>
  <c r="F189" i="11"/>
  <c r="G36" i="13"/>
  <c r="G295" i="13"/>
  <c r="G493" i="13"/>
  <c r="F132" i="11"/>
  <c r="G178" i="13"/>
  <c r="F288" i="13"/>
  <c r="G389" i="13"/>
  <c r="F51" i="13"/>
  <c r="R145" i="1"/>
  <c r="M216" i="13"/>
  <c r="M536" i="13"/>
  <c r="G265" i="13"/>
  <c r="F100" i="11"/>
  <c r="R513" i="1"/>
  <c r="G647" i="13"/>
  <c r="G29" i="13"/>
  <c r="L106" i="13"/>
  <c r="S459" i="1"/>
  <c r="G356" i="13"/>
  <c r="M94" i="13"/>
  <c r="F538" i="13"/>
  <c r="R209" i="1"/>
  <c r="R383" i="1"/>
  <c r="L88" i="13"/>
  <c r="F498" i="13"/>
  <c r="G145" i="13"/>
  <c r="R172" i="1"/>
  <c r="S596" i="1"/>
  <c r="R55" i="1"/>
  <c r="M331" i="13"/>
  <c r="M159" i="13"/>
  <c r="R607" i="1"/>
  <c r="R539" i="1"/>
  <c r="G361" i="13"/>
  <c r="Q51" i="3"/>
  <c r="R454" i="1"/>
  <c r="M77" i="13"/>
  <c r="G316" i="13"/>
  <c r="G232" i="13"/>
  <c r="R190" i="1"/>
  <c r="G615" i="13"/>
  <c r="G453" i="13"/>
  <c r="R124" i="1"/>
  <c r="F293" i="11"/>
  <c r="S348" i="1"/>
  <c r="F167" i="11"/>
  <c r="R201" i="1"/>
  <c r="M651" i="13"/>
  <c r="F272" i="13"/>
  <c r="G190" i="13"/>
  <c r="G328" i="13"/>
  <c r="F406" i="13"/>
  <c r="G377" i="13"/>
  <c r="G416" i="13"/>
  <c r="F36" i="11"/>
  <c r="F24" i="11"/>
  <c r="R359" i="1"/>
  <c r="F375" i="13"/>
  <c r="G459" i="13"/>
  <c r="F141" i="13"/>
  <c r="G368" i="13"/>
  <c r="M250" i="13"/>
  <c r="M127" i="13"/>
  <c r="F212" i="11"/>
  <c r="F64" i="11"/>
  <c r="R305" i="1"/>
  <c r="M367" i="13"/>
  <c r="G565" i="13"/>
  <c r="E191" i="13"/>
  <c r="R549" i="1"/>
  <c r="G177" i="13"/>
  <c r="F79" i="13"/>
  <c r="R119" i="1"/>
  <c r="G237" i="13"/>
  <c r="R121" i="1"/>
  <c r="G490" i="13"/>
  <c r="R79" i="1"/>
  <c r="G125" i="13"/>
  <c r="M97" i="13"/>
  <c r="M490" i="13"/>
  <c r="G415" i="13"/>
  <c r="I96" i="13"/>
  <c r="G208" i="13"/>
  <c r="G606" i="13"/>
  <c r="F117" i="11"/>
  <c r="E268" i="13"/>
  <c r="F268" i="11"/>
  <c r="R382" i="1"/>
  <c r="G291" i="13"/>
  <c r="I115" i="13"/>
  <c r="G144" i="13"/>
  <c r="E300" i="13"/>
  <c r="R212" i="1"/>
  <c r="G408" i="13"/>
  <c r="I274" i="11"/>
  <c r="E27" i="13"/>
  <c r="S316" i="1"/>
  <c r="F179" i="13"/>
  <c r="F131" i="11"/>
  <c r="R27" i="1"/>
  <c r="M394" i="13"/>
  <c r="H7" i="13"/>
  <c r="E10" i="13"/>
  <c r="F213" i="11"/>
  <c r="R46" i="1"/>
  <c r="M248" i="13"/>
  <c r="G620" i="13"/>
  <c r="G157" i="13"/>
  <c r="G129" i="13"/>
  <c r="R443" i="1"/>
  <c r="S194" i="1"/>
  <c r="S338" i="1"/>
  <c r="G260" i="13"/>
  <c r="E487" i="13"/>
  <c r="S451" i="1"/>
  <c r="G240" i="13"/>
  <c r="F268" i="13"/>
  <c r="R265" i="1"/>
  <c r="G219" i="13"/>
  <c r="G195" i="13"/>
  <c r="R245" i="1"/>
  <c r="R187" i="1"/>
  <c r="L122" i="13"/>
  <c r="R274" i="1"/>
  <c r="G345" i="13"/>
  <c r="F166" i="11"/>
  <c r="G330" i="13"/>
  <c r="I108" i="13"/>
  <c r="R101" i="1"/>
  <c r="G171" i="13"/>
  <c r="M8" i="13"/>
  <c r="S602" i="1"/>
  <c r="M319" i="13"/>
  <c r="G629" i="13"/>
  <c r="G207" i="13"/>
  <c r="R416" i="1"/>
  <c r="R202" i="1"/>
  <c r="R465" i="1"/>
  <c r="F218" i="11"/>
  <c r="G515" i="13"/>
  <c r="R10" i="1"/>
  <c r="G614" i="13"/>
  <c r="G628" i="13"/>
  <c r="M500" i="13"/>
  <c r="G577" i="13"/>
  <c r="G418" i="13"/>
  <c r="S270" i="1"/>
  <c r="G153" i="13"/>
  <c r="L113" i="13"/>
  <c r="G438" i="13"/>
  <c r="R281" i="1"/>
  <c r="R354" i="1"/>
  <c r="G674" i="13"/>
  <c r="M379" i="13"/>
  <c r="F190" i="13"/>
  <c r="R510" i="1"/>
  <c r="G49" i="13"/>
  <c r="F664" i="13"/>
  <c r="R53" i="1"/>
  <c r="F94" i="11"/>
  <c r="R399" i="1"/>
  <c r="G553" i="13"/>
  <c r="G320" i="13"/>
  <c r="G246" i="13"/>
  <c r="G340" i="13"/>
  <c r="F90" i="11"/>
  <c r="G655" i="13"/>
  <c r="I72" i="13"/>
  <c r="M190" i="13"/>
  <c r="G223" i="13"/>
  <c r="F227" i="11"/>
  <c r="F229" i="13"/>
  <c r="F44" i="11"/>
  <c r="G670" i="13"/>
  <c r="G507" i="13"/>
  <c r="I71" i="13"/>
  <c r="F474" i="13"/>
  <c r="F269" i="13"/>
  <c r="G134" i="13"/>
  <c r="G639" i="13"/>
  <c r="M350" i="13"/>
  <c r="F311" i="13"/>
  <c r="R276" i="1"/>
  <c r="F75" i="13"/>
  <c r="G351" i="13"/>
  <c r="R447" i="1"/>
  <c r="G312" i="13"/>
  <c r="G569" i="13"/>
  <c r="F348" i="13"/>
  <c r="F53" i="11"/>
  <c r="R312" i="1"/>
  <c r="M426" i="13"/>
  <c r="G444" i="13"/>
  <c r="E365" i="13"/>
  <c r="F387" i="13"/>
  <c r="R15" i="1"/>
  <c r="S173" i="1"/>
  <c r="R573" i="1"/>
  <c r="G174" i="13"/>
  <c r="G492" i="13"/>
  <c r="G154" i="13"/>
  <c r="H10" i="13"/>
  <c r="R88" i="1"/>
  <c r="G299" i="13"/>
  <c r="G516" i="13"/>
  <c r="R582" i="1"/>
  <c r="L68" i="13"/>
  <c r="G329" i="13"/>
  <c r="I109" i="13"/>
  <c r="S594" i="1"/>
  <c r="R266" i="1"/>
  <c r="F282" i="11"/>
  <c r="F243" i="11"/>
  <c r="Q50" i="3"/>
  <c r="R102" i="1"/>
  <c r="F28" i="11"/>
  <c r="F81" i="11"/>
  <c r="F85" i="13"/>
  <c r="R428" i="1"/>
  <c r="G596" i="13"/>
  <c r="I249" i="11"/>
  <c r="L71" i="13"/>
  <c r="M302" i="13"/>
  <c r="R257" i="1"/>
  <c r="G574" i="13"/>
  <c r="G386" i="13"/>
  <c r="F622" i="13"/>
  <c r="R208" i="1"/>
  <c r="G663" i="13"/>
  <c r="F49" i="13"/>
  <c r="R131" i="1"/>
  <c r="R95" i="1"/>
  <c r="R220" i="1"/>
  <c r="G632" i="13"/>
  <c r="F31" i="13"/>
  <c r="G467" i="13"/>
  <c r="I116" i="13"/>
  <c r="G271" i="13"/>
  <c r="G273" i="13"/>
  <c r="I290" i="11"/>
  <c r="G395" i="13"/>
  <c r="E252" i="13"/>
  <c r="G603" i="13"/>
  <c r="F297" i="13"/>
  <c r="F183" i="11"/>
  <c r="I278" i="11"/>
  <c r="G55" i="13"/>
  <c r="I288" i="11"/>
  <c r="F221" i="11"/>
  <c r="F321" i="13"/>
  <c r="G430" i="13"/>
  <c r="G440" i="13"/>
  <c r="F150" i="11"/>
  <c r="F64" i="13"/>
  <c r="S597" i="1"/>
  <c r="F339" i="13"/>
  <c r="F385" i="13"/>
  <c r="R491" i="1"/>
  <c r="G521" i="13"/>
  <c r="F258" i="11"/>
  <c r="F381" i="13"/>
  <c r="F295" i="11"/>
  <c r="R563" i="1"/>
  <c r="G269" i="13"/>
  <c r="F277" i="11"/>
  <c r="F362" i="13"/>
  <c r="F106" i="13"/>
  <c r="R434" i="1"/>
  <c r="S190" i="1"/>
  <c r="R499" i="1"/>
  <c r="G256" i="13"/>
  <c r="F156" i="13"/>
  <c r="R495" i="1"/>
  <c r="G238" i="13"/>
  <c r="M131" i="13"/>
  <c r="R435" i="1"/>
  <c r="G512" i="13"/>
  <c r="G398" i="13"/>
  <c r="R402" i="1"/>
  <c r="G305" i="13"/>
  <c r="R294" i="1"/>
  <c r="R292" i="1"/>
  <c r="F316" i="13"/>
  <c r="F145" i="11"/>
  <c r="G169" i="13"/>
  <c r="I248" i="11"/>
  <c r="R197" i="1"/>
  <c r="G600" i="13"/>
  <c r="G617" i="13"/>
  <c r="R328" i="1"/>
  <c r="G366" i="13"/>
  <c r="G183" i="13"/>
  <c r="I112" i="13"/>
  <c r="M251" i="13"/>
  <c r="F202" i="11"/>
  <c r="G669" i="13"/>
  <c r="F6" i="11"/>
  <c r="R557" i="1"/>
  <c r="F562" i="13"/>
  <c r="R309" i="1"/>
  <c r="S354" i="1"/>
  <c r="M47" i="13"/>
  <c r="G575" i="13"/>
  <c r="F430" i="13"/>
  <c r="F217" i="11"/>
  <c r="F48" i="11"/>
  <c r="R403" i="1"/>
  <c r="G39" i="13"/>
  <c r="I67" i="13"/>
  <c r="F391" i="13"/>
  <c r="R204" i="1"/>
  <c r="G477" i="13"/>
  <c r="F201" i="13"/>
  <c r="R226" i="1"/>
  <c r="M35" i="13"/>
  <c r="R215" i="1"/>
  <c r="G228" i="13"/>
  <c r="F401" i="13"/>
  <c r="G130" i="13"/>
  <c r="I88" i="13"/>
  <c r="F33" i="11"/>
  <c r="G140" i="13"/>
  <c r="I306" i="11"/>
  <c r="J15" i="13"/>
  <c r="F208" i="13"/>
  <c r="M650" i="13"/>
  <c r="F240" i="13"/>
  <c r="F7" i="11"/>
  <c r="H30" i="13"/>
  <c r="G540" i="13"/>
  <c r="F50" i="11"/>
  <c r="G564" i="13"/>
  <c r="F281" i="13"/>
  <c r="G282" i="13"/>
  <c r="E316" i="13"/>
  <c r="R93" i="1"/>
  <c r="F3" i="13"/>
  <c r="R460" i="1"/>
  <c r="H39" i="13"/>
  <c r="G227" i="13"/>
  <c r="G254" i="13"/>
  <c r="G43" i="13"/>
  <c r="G31" i="13"/>
  <c r="F113" i="13"/>
  <c r="F119" i="11"/>
  <c r="R200" i="1"/>
  <c r="G479" i="13"/>
  <c r="E423" i="13"/>
  <c r="F421" i="13"/>
  <c r="G358" i="13"/>
  <c r="R411" i="1"/>
  <c r="S201" i="1"/>
  <c r="R132" i="1"/>
  <c r="G323" i="13"/>
  <c r="G200" i="13"/>
  <c r="R111" i="1"/>
  <c r="G19" i="13"/>
  <c r="G529" i="13"/>
  <c r="R370" i="1"/>
  <c r="G499" i="13"/>
  <c r="G333" i="13"/>
  <c r="R160" i="1"/>
  <c r="G420" i="13"/>
  <c r="R355" i="1"/>
  <c r="R461" i="1"/>
  <c r="F198" i="13"/>
  <c r="Q21" i="3"/>
  <c r="G445" i="13"/>
  <c r="I277" i="11"/>
  <c r="R211" i="1"/>
  <c r="G409" i="13"/>
  <c r="G426" i="13"/>
  <c r="R462" i="1"/>
  <c r="I74" i="13"/>
  <c r="G369" i="13"/>
  <c r="I113" i="13"/>
  <c r="G218" i="13"/>
  <c r="G441" i="13"/>
  <c r="M474" i="13"/>
  <c r="S588" i="1"/>
  <c r="R104" i="1"/>
  <c r="G277" i="13"/>
  <c r="R84" i="1"/>
  <c r="G495" i="13"/>
  <c r="R4" i="1"/>
  <c r="G309" i="13"/>
  <c r="I117" i="13"/>
  <c r="R572" i="1"/>
  <c r="R453" i="1"/>
  <c r="R464" i="1"/>
  <c r="F200" i="13"/>
  <c r="Q39" i="3"/>
  <c r="G205" i="13"/>
  <c r="R311" i="1"/>
  <c r="G34" i="13"/>
  <c r="G313" i="13"/>
  <c r="R346" i="1"/>
  <c r="F214" i="11"/>
  <c r="I254" i="11"/>
  <c r="E551" i="13"/>
  <c r="R189" i="1"/>
  <c r="G623" i="13"/>
  <c r="R269" i="1"/>
  <c r="F417" i="13"/>
  <c r="G419" i="13"/>
  <c r="R466" i="1"/>
  <c r="R90" i="1"/>
  <c r="F126" i="11"/>
  <c r="M267" i="13"/>
  <c r="F124" i="11"/>
  <c r="F239" i="11"/>
  <c r="M64" i="13"/>
  <c r="F644" i="13"/>
  <c r="F279" i="11"/>
  <c r="F193" i="11"/>
  <c r="M55" i="13"/>
  <c r="F490" i="13"/>
  <c r="R470" i="1"/>
  <c r="R68" i="1"/>
  <c r="M564" i="13"/>
  <c r="I89" i="13"/>
  <c r="M237" i="13"/>
  <c r="R69" i="1"/>
  <c r="G250" i="13"/>
  <c r="M431" i="13"/>
  <c r="R353" i="1"/>
  <c r="S176" i="1"/>
  <c r="R80" i="1"/>
  <c r="G197" i="13"/>
  <c r="G302" i="13"/>
  <c r="G30" i="13"/>
  <c r="I292" i="11"/>
  <c r="M187" i="13"/>
  <c r="E238" i="13"/>
  <c r="F236" i="11"/>
  <c r="I269" i="11"/>
  <c r="F276" i="13"/>
  <c r="R524" i="1"/>
  <c r="F177" i="13"/>
  <c r="F233" i="11"/>
  <c r="G593" i="13"/>
  <c r="E284" i="13"/>
  <c r="F284" i="11"/>
  <c r="F288" i="11"/>
  <c r="F225" i="13"/>
  <c r="M552" i="13"/>
  <c r="F290" i="13"/>
  <c r="M46" i="13"/>
  <c r="F265" i="13"/>
  <c r="R345" i="1"/>
  <c r="M557" i="13"/>
  <c r="I124" i="13"/>
  <c r="G379" i="13"/>
  <c r="Q40" i="3"/>
  <c r="F23" i="13"/>
  <c r="F292" i="11"/>
  <c r="G149" i="13"/>
  <c r="G652" i="13"/>
  <c r="F373" i="13"/>
  <c r="R168" i="1"/>
  <c r="G478" i="13"/>
  <c r="G485" i="13"/>
  <c r="G656" i="13"/>
  <c r="F130" i="11"/>
  <c r="G645" i="13"/>
  <c r="G347" i="13"/>
  <c r="R176" i="1"/>
  <c r="S149" i="1"/>
  <c r="F549" i="13"/>
  <c r="G641" i="13"/>
  <c r="G155" i="13"/>
  <c r="R133" i="1"/>
  <c r="F155" i="11"/>
  <c r="R32" i="1"/>
  <c r="G331" i="13"/>
  <c r="L117" i="13"/>
  <c r="G422" i="13"/>
  <c r="L80" i="13"/>
  <c r="G494" i="13"/>
  <c r="R246" i="1"/>
  <c r="I296" i="11"/>
  <c r="S460" i="1"/>
  <c r="F506" i="13"/>
  <c r="S357" i="1"/>
  <c r="F169" i="11"/>
  <c r="G667" i="13"/>
  <c r="F250" i="11"/>
  <c r="R50" i="1"/>
  <c r="G162" i="13"/>
  <c r="I299" i="11"/>
  <c r="G510" i="13"/>
  <c r="R147" i="1"/>
  <c r="G58" i="13"/>
  <c r="G573" i="13"/>
  <c r="R320" i="1"/>
  <c r="S284" i="1"/>
  <c r="R76" i="1"/>
  <c r="G166" i="13"/>
  <c r="G64" i="13"/>
  <c r="G135" i="13"/>
  <c r="I304" i="11"/>
  <c r="R137" i="1"/>
  <c r="F181" i="13"/>
  <c r="F12" i="11"/>
  <c r="R5" i="1"/>
  <c r="F220" i="13"/>
  <c r="L121" i="13"/>
  <c r="G538" i="13"/>
  <c r="F180" i="11"/>
  <c r="H38" i="13"/>
  <c r="F62" i="13"/>
  <c r="F60" i="11"/>
  <c r="M51" i="13"/>
  <c r="G462" i="13"/>
  <c r="F106" i="11"/>
  <c r="F246" i="13"/>
  <c r="L109" i="13"/>
  <c r="G382" i="13"/>
  <c r="R333" i="1"/>
  <c r="J11" i="13"/>
  <c r="F211" i="11"/>
  <c r="G611" i="13"/>
  <c r="I94" i="13"/>
  <c r="R395" i="1"/>
  <c r="G322" i="13"/>
  <c r="F195" i="11"/>
  <c r="G298" i="13"/>
  <c r="G186" i="13"/>
  <c r="R75" i="1"/>
  <c r="F345" i="13"/>
  <c r="G622" i="13"/>
  <c r="G412" i="13"/>
  <c r="S455" i="1"/>
  <c r="R505" i="1"/>
  <c r="G464" i="13"/>
  <c r="G22" i="13"/>
  <c r="R422" i="1"/>
  <c r="G481" i="13"/>
  <c r="M75" i="13"/>
  <c r="R526" i="1"/>
  <c r="G505" i="13"/>
  <c r="I293" i="11"/>
  <c r="R203" i="1"/>
  <c r="G363" i="13"/>
  <c r="R336" i="1"/>
  <c r="R155" i="1"/>
  <c r="H36" i="13"/>
  <c r="F517" i="13"/>
  <c r="F95" i="11"/>
  <c r="G28" i="13"/>
  <c r="I301" i="11"/>
  <c r="G598" i="13"/>
  <c r="R107" i="1"/>
  <c r="G150" i="13"/>
  <c r="G673" i="13"/>
  <c r="S152" i="1"/>
  <c r="F355" i="13"/>
  <c r="S465" i="1"/>
  <c r="M155" i="13"/>
  <c r="R438" i="1"/>
  <c r="F530" i="13"/>
  <c r="G509" i="13"/>
  <c r="G457" i="13"/>
  <c r="F198" i="11"/>
  <c r="F127" i="13"/>
  <c r="G526" i="13"/>
  <c r="R231" i="1"/>
  <c r="G660" i="13"/>
  <c r="F156" i="11"/>
  <c r="G211" i="13"/>
  <c r="R242" i="1"/>
  <c r="I258" i="11"/>
  <c r="G180" i="13"/>
  <c r="G431" i="13"/>
  <c r="S191" i="1"/>
  <c r="R517" i="1"/>
  <c r="G528" i="13"/>
  <c r="G243" i="13"/>
  <c r="E223" i="13"/>
  <c r="F220" i="11"/>
  <c r="R58" i="1"/>
  <c r="F254" i="13"/>
  <c r="F286" i="11"/>
  <c r="M53" i="13"/>
  <c r="F158" i="13"/>
  <c r="L67" i="13"/>
  <c r="G403" i="13"/>
  <c r="F216" i="11"/>
  <c r="G498" i="13"/>
  <c r="F107" i="13"/>
  <c r="F199" i="11"/>
  <c r="L74" i="13"/>
  <c r="G6" i="13"/>
  <c r="G414" i="13"/>
  <c r="G423" i="13"/>
  <c r="M6" i="13"/>
  <c r="G283" i="13"/>
  <c r="R597" i="1"/>
  <c r="G407" i="13"/>
  <c r="R150" i="1"/>
  <c r="G284" i="13"/>
  <c r="I251" i="11"/>
  <c r="M56" i="13"/>
  <c r="G156" i="13"/>
  <c r="G608" i="13"/>
  <c r="G517" i="13"/>
  <c r="I93" i="13"/>
  <c r="L89" i="13"/>
  <c r="G261" i="13"/>
  <c r="F261" i="11"/>
  <c r="G97" i="13"/>
  <c r="S344" i="1"/>
  <c r="R40" i="1"/>
  <c r="G275" i="13"/>
  <c r="M602" i="13"/>
  <c r="R17" i="1"/>
  <c r="G292" i="13"/>
  <c r="I91" i="13"/>
  <c r="F62" i="11"/>
  <c r="R218" i="1"/>
  <c r="M123" i="13"/>
  <c r="R564" i="1"/>
  <c r="G380" i="13"/>
  <c r="G233" i="13"/>
  <c r="F8" i="11"/>
  <c r="R174" i="1"/>
  <c r="R120" i="1"/>
  <c r="G287" i="13"/>
  <c r="R530" i="1"/>
  <c r="R224" i="1"/>
  <c r="G646" i="13"/>
  <c r="F40" i="11"/>
  <c r="G152" i="13"/>
  <c r="R507" i="1"/>
  <c r="F262" i="11"/>
  <c r="G272" i="13"/>
  <c r="G215" i="13"/>
  <c r="S187" i="1"/>
  <c r="R99" i="1"/>
  <c r="G252" i="13"/>
  <c r="G609" i="13"/>
  <c r="F161" i="13"/>
  <c r="F184" i="11"/>
  <c r="R7" i="1"/>
  <c r="F196" i="13"/>
  <c r="F207" i="11"/>
  <c r="M60" i="13"/>
  <c r="G576" i="13"/>
  <c r="R321" i="1"/>
  <c r="F73" i="13"/>
  <c r="F31" i="11"/>
  <c r="L118" i="13"/>
  <c r="F260" i="13"/>
  <c r="F23" i="11"/>
  <c r="R338" i="1"/>
  <c r="F101" i="13"/>
  <c r="L86" i="13"/>
  <c r="G318" i="13"/>
  <c r="R290" i="1"/>
  <c r="F162" i="13"/>
  <c r="R429" i="1"/>
  <c r="G325" i="13"/>
  <c r="G220" i="13"/>
  <c r="G497" i="13"/>
  <c r="I263" i="11"/>
  <c r="S356" i="1"/>
  <c r="F55" i="13"/>
  <c r="G138" i="13"/>
  <c r="G170" i="13"/>
  <c r="I255" i="11"/>
  <c r="L126" i="13"/>
  <c r="G41" i="13"/>
  <c r="F305" i="11"/>
  <c r="E391" i="13"/>
  <c r="S358" i="1"/>
  <c r="R52" i="1"/>
  <c r="G548" i="13"/>
  <c r="G530" i="13"/>
  <c r="R35" i="1"/>
  <c r="G525" i="13"/>
  <c r="F38" i="11"/>
  <c r="R31" i="1"/>
  <c r="M586" i="13"/>
  <c r="F96" i="11"/>
  <c r="G638" i="13"/>
  <c r="G388" i="13"/>
  <c r="S154" i="1"/>
  <c r="S166" i="1"/>
  <c r="M191" i="13"/>
  <c r="M50" i="13"/>
  <c r="F601" i="13"/>
  <c r="F29" i="11"/>
  <c r="R122" i="1"/>
  <c r="G229" i="13"/>
  <c r="E598" i="13"/>
  <c r="I68" i="13"/>
  <c r="S590" i="1"/>
  <c r="M479" i="13"/>
  <c r="F452" i="13"/>
  <c r="S453" i="1"/>
  <c r="R92" i="1"/>
  <c r="G627" i="13"/>
  <c r="G176" i="13"/>
  <c r="L73" i="13"/>
  <c r="R112" i="1"/>
  <c r="F66" i="11"/>
  <c r="G634" i="13"/>
  <c r="G191" i="13"/>
  <c r="R149" i="1"/>
  <c r="G460" i="13"/>
  <c r="F206" i="11"/>
  <c r="G209" i="13"/>
  <c r="R576" i="1"/>
  <c r="S192" i="1"/>
  <c r="M571" i="13"/>
  <c r="F648" i="13"/>
  <c r="S297" i="1"/>
  <c r="R194" i="1"/>
  <c r="G187" i="13"/>
  <c r="F16" i="11"/>
  <c r="F235" i="13"/>
  <c r="F270" i="11"/>
  <c r="R14" i="1"/>
  <c r="F54" i="13"/>
  <c r="F201" i="11"/>
  <c r="L107" i="13"/>
  <c r="G442" i="13"/>
  <c r="R356" i="1"/>
  <c r="F69" i="13"/>
  <c r="F51" i="11"/>
  <c r="L81" i="13"/>
  <c r="F204" i="13"/>
  <c r="F249" i="11"/>
  <c r="R457" i="1"/>
  <c r="F102" i="13"/>
  <c r="M58" i="13"/>
  <c r="F149" i="13"/>
  <c r="R270" i="1"/>
  <c r="F165" i="13"/>
  <c r="R166" i="1"/>
  <c r="G371" i="13"/>
  <c r="F242" i="11"/>
  <c r="G18" i="13"/>
  <c r="F84" i="11"/>
  <c r="S318" i="1"/>
  <c r="F211" i="13"/>
  <c r="M174" i="13"/>
  <c r="G394" i="13"/>
  <c r="I271" i="11"/>
  <c r="S457" i="1"/>
  <c r="F59" i="13"/>
  <c r="S332" i="1"/>
  <c r="F32" i="13"/>
  <c r="R551" i="1"/>
  <c r="R385" i="1"/>
  <c r="M616" i="13"/>
  <c r="I268" i="11"/>
  <c r="R192" i="1"/>
  <c r="M632" i="13"/>
  <c r="F285" i="11"/>
  <c r="R219" i="1"/>
  <c r="G50" i="13"/>
  <c r="F170" i="11"/>
  <c r="M95" i="13"/>
  <c r="E503" i="13"/>
  <c r="S165" i="1"/>
  <c r="S161" i="1"/>
  <c r="M398" i="13"/>
  <c r="L75" i="13"/>
  <c r="F558" i="13"/>
  <c r="F41" i="11"/>
  <c r="G203" i="13"/>
  <c r="G62" i="13"/>
  <c r="G434" i="13"/>
  <c r="R110" i="1"/>
  <c r="R307" i="1"/>
  <c r="F132" i="13"/>
  <c r="F174" i="11"/>
  <c r="G212" i="13"/>
  <c r="R13" i="1"/>
  <c r="F68" i="11"/>
  <c r="R47" i="1"/>
  <c r="G547" i="13"/>
  <c r="R234" i="1"/>
  <c r="G348" i="13"/>
  <c r="G173" i="13"/>
  <c r="F501" i="13"/>
  <c r="S182" i="1"/>
  <c r="R412" i="1"/>
  <c r="F514" i="13"/>
  <c r="L127" i="13"/>
  <c r="F368" i="13"/>
  <c r="I300" i="11"/>
  <c r="G581" i="13"/>
  <c r="F191" i="11"/>
  <c r="F142" i="11"/>
  <c r="F96" i="13"/>
  <c r="F17" i="13"/>
  <c r="S170" i="1"/>
  <c r="R262" i="1"/>
  <c r="R171" i="1"/>
  <c r="F190" i="11"/>
  <c r="I257" i="11"/>
  <c r="R163" i="1"/>
  <c r="G352" i="13"/>
  <c r="F102" i="11"/>
  <c r="G66" i="13"/>
  <c r="G337" i="13"/>
  <c r="G484" i="13"/>
  <c r="I284" i="11"/>
  <c r="F121" i="13"/>
  <c r="R273" i="1"/>
  <c r="R404" i="1"/>
  <c r="G502" i="13"/>
  <c r="G354" i="13"/>
  <c r="F174" i="13"/>
  <c r="F159" i="11"/>
  <c r="L79" i="13"/>
  <c r="G610" i="13"/>
  <c r="F148" i="11"/>
  <c r="R18" i="1"/>
  <c r="F48" i="13"/>
  <c r="R329" i="1"/>
  <c r="F29" i="13"/>
  <c r="G52" i="13"/>
  <c r="L114" i="13"/>
  <c r="G500" i="13"/>
  <c r="F196" i="11"/>
  <c r="R318" i="1"/>
  <c r="F382" i="13"/>
  <c r="L96" i="13"/>
  <c r="F151" i="13"/>
  <c r="R288" i="1"/>
  <c r="F414" i="13"/>
  <c r="R180" i="1"/>
  <c r="G446" i="13"/>
  <c r="F46" i="13"/>
  <c r="E7" i="13"/>
  <c r="F197" i="11"/>
  <c r="S595" i="1"/>
  <c r="F139" i="13"/>
  <c r="I120" i="13"/>
  <c r="F43" i="11"/>
  <c r="S289" i="1"/>
  <c r="F242" i="13"/>
  <c r="F199" i="13"/>
  <c r="F440" i="13"/>
  <c r="R16" i="1"/>
  <c r="M538" i="13"/>
  <c r="M554" i="13"/>
  <c r="F97" i="11"/>
  <c r="G450" i="13"/>
  <c r="F63" i="11"/>
  <c r="G306" i="13"/>
  <c r="S324" i="1"/>
  <c r="F306" i="11"/>
  <c r="G338" i="13"/>
  <c r="S286" i="1"/>
  <c r="R38" i="1"/>
  <c r="F184" i="13"/>
  <c r="R258" i="1"/>
  <c r="G270" i="13"/>
  <c r="F121" i="11"/>
  <c r="I2" i="11"/>
  <c r="G475" i="13"/>
  <c r="G285" i="13"/>
  <c r="F104" i="11"/>
  <c r="M415" i="13"/>
  <c r="S346" i="1"/>
  <c r="R417" i="1"/>
  <c r="M587" i="13"/>
  <c r="I69" i="13"/>
  <c r="F70" i="13"/>
  <c r="F185" i="11"/>
  <c r="L72" i="13"/>
  <c r="G483" i="13"/>
  <c r="F303" i="11"/>
  <c r="R142" i="1"/>
  <c r="F455" i="13"/>
  <c r="R324" i="1"/>
  <c r="F278" i="13"/>
  <c r="I243" i="11"/>
  <c r="M65" i="13"/>
  <c r="G375" i="13"/>
  <c r="F232" i="11"/>
  <c r="R601" i="1"/>
  <c r="F310" i="13"/>
  <c r="R451" i="1"/>
  <c r="F398" i="13"/>
  <c r="S333" i="1"/>
  <c r="F327" i="13"/>
  <c r="R164" i="1"/>
  <c r="G357" i="13"/>
  <c r="M49" i="13"/>
  <c r="F333" i="13"/>
  <c r="F37" i="11"/>
  <c r="S458" i="1"/>
  <c r="F356" i="13"/>
  <c r="F426" i="13"/>
  <c r="E358" i="13"/>
  <c r="F229" i="11"/>
  <c r="S456" i="1"/>
  <c r="F169" i="13"/>
  <c r="G589" i="13"/>
  <c r="G222" i="13"/>
  <c r="R216" i="1"/>
  <c r="R251" i="1"/>
  <c r="G59" i="13"/>
  <c r="F256" i="11"/>
  <c r="R235" i="1"/>
  <c r="G142" i="13"/>
  <c r="G362" i="13"/>
  <c r="G432" i="13"/>
  <c r="G546" i="13"/>
  <c r="G25" i="13"/>
  <c r="R360" i="1"/>
  <c r="F554" i="13"/>
  <c r="S177" i="1"/>
  <c r="R261" i="1"/>
  <c r="M483" i="13"/>
  <c r="S323" i="1"/>
  <c r="G24" i="13"/>
  <c r="F182" i="11"/>
  <c r="G296" i="13"/>
  <c r="I84" i="13"/>
  <c r="I252" i="11"/>
  <c r="R570" i="1"/>
  <c r="L124" i="13"/>
  <c r="F605" i="13"/>
  <c r="F89" i="11"/>
  <c r="R550" i="1"/>
  <c r="G658" i="13"/>
  <c r="G194" i="13"/>
  <c r="G307" i="13"/>
  <c r="M81" i="13"/>
  <c r="L119" i="13"/>
  <c r="F299" i="11"/>
  <c r="R143" i="1"/>
  <c r="F70" i="11"/>
  <c r="R332" i="1"/>
  <c r="F115" i="13"/>
  <c r="F300" i="11"/>
  <c r="R358" i="1"/>
  <c r="F79" i="11"/>
  <c r="J9" i="13"/>
  <c r="I285" i="11"/>
  <c r="F69" i="11"/>
  <c r="F205" i="11"/>
  <c r="F91" i="11"/>
  <c r="G520" i="13"/>
  <c r="L78" i="13"/>
  <c r="R508" i="1"/>
  <c r="M244" i="13"/>
  <c r="F234" i="11"/>
  <c r="F203" i="11"/>
  <c r="G570" i="13"/>
  <c r="F301" i="11"/>
  <c r="R117" i="1"/>
  <c r="I273" i="11"/>
  <c r="G247" i="13"/>
  <c r="M351" i="13"/>
  <c r="S467" i="1"/>
  <c r="G210" i="13"/>
  <c r="S277" i="1"/>
  <c r="R167" i="1"/>
  <c r="S305" i="1"/>
  <c r="M356" i="13"/>
  <c r="G586" i="13"/>
  <c r="E60" i="13"/>
  <c r="S317" i="1"/>
  <c r="G644" i="13"/>
  <c r="F134" i="13"/>
  <c r="H42" i="13"/>
  <c r="R316" i="1"/>
  <c r="M93" i="13"/>
  <c r="R250" i="1"/>
  <c r="I295" i="11"/>
  <c r="R238" i="1"/>
  <c r="R181" i="1"/>
  <c r="I86" i="13"/>
  <c r="I266" i="11"/>
  <c r="L108" i="13"/>
  <c r="R396" i="1"/>
  <c r="F214" i="13"/>
  <c r="G179" i="13"/>
  <c r="R106" i="1"/>
  <c r="M48" i="13"/>
  <c r="R525" i="1"/>
  <c r="F434" i="13"/>
  <c r="F171" i="11"/>
  <c r="I111" i="13"/>
  <c r="G411" i="13"/>
  <c r="G470" i="13"/>
  <c r="F462" i="13"/>
  <c r="R8" i="1"/>
  <c r="M363" i="13"/>
  <c r="F13" i="11"/>
  <c r="F294" i="11"/>
  <c r="G321" i="13"/>
  <c r="F166" i="13"/>
  <c r="F109" i="11"/>
  <c r="G231" i="13"/>
  <c r="R249" i="1"/>
  <c r="G304" i="13"/>
  <c r="G13" i="13"/>
  <c r="L112" i="13"/>
  <c r="G519" i="13"/>
  <c r="F287" i="11"/>
  <c r="R141" i="1"/>
  <c r="F439" i="13"/>
  <c r="F19" i="11"/>
  <c r="R283" i="1"/>
  <c r="F262" i="13"/>
  <c r="S601" i="1"/>
  <c r="M333" i="13"/>
  <c r="F215" i="11"/>
  <c r="R599" i="1"/>
  <c r="F87" i="13"/>
  <c r="F67" i="11"/>
  <c r="S295" i="1"/>
  <c r="M381" i="13"/>
  <c r="R469" i="1"/>
  <c r="M445" i="13"/>
  <c r="R322" i="1"/>
  <c r="M509" i="13"/>
  <c r="R223" i="1"/>
  <c r="G147" i="13"/>
  <c r="F129" i="11"/>
  <c r="F342" i="13"/>
  <c r="F103" i="11"/>
  <c r="R452" i="1"/>
  <c r="M605" i="13"/>
  <c r="M132" i="13"/>
  <c r="F402" i="13"/>
  <c r="F128" i="11"/>
  <c r="S345" i="1"/>
  <c r="H34" i="13"/>
  <c r="F415" i="13"/>
  <c r="F395" i="13"/>
  <c r="R544" i="1"/>
  <c r="G527" i="13"/>
  <c r="G578" i="13"/>
  <c r="F2" i="11"/>
  <c r="G476" i="13"/>
  <c r="G562" i="13"/>
  <c r="I262" i="11"/>
  <c r="G235" i="13"/>
  <c r="I119" i="13"/>
  <c r="F78" i="11"/>
  <c r="M59" i="13"/>
  <c r="F466" i="13"/>
  <c r="R409" i="1"/>
  <c r="R156" i="1"/>
  <c r="G217" i="13"/>
  <c r="R277" i="1"/>
  <c r="F27" i="13"/>
  <c r="F161" i="11"/>
  <c r="G99" i="13"/>
  <c r="I250" i="11"/>
  <c r="F108" i="11"/>
  <c r="R195" i="1"/>
  <c r="L110" i="13"/>
  <c r="G206" i="13"/>
  <c r="F230" i="11"/>
  <c r="S199" i="1"/>
  <c r="M575" i="13"/>
  <c r="F265" i="11"/>
  <c r="R603" i="1"/>
  <c r="F372" i="13"/>
  <c r="G471" i="13"/>
  <c r="S167" i="1"/>
  <c r="M623" i="13"/>
  <c r="R287" i="1"/>
  <c r="G451" i="13"/>
  <c r="R152" i="1"/>
  <c r="M671" i="13"/>
  <c r="R21" i="1"/>
  <c r="G676" i="13"/>
  <c r="L83" i="13"/>
  <c r="F306" i="13"/>
  <c r="F162" i="11"/>
  <c r="R455" i="1"/>
  <c r="M212" i="13"/>
  <c r="G308" i="13"/>
  <c r="F120" i="13"/>
  <c r="F135" i="11"/>
  <c r="R275" i="1"/>
  <c r="M653" i="13"/>
  <c r="G550" i="13"/>
  <c r="F307" i="11"/>
  <c r="R56" i="1"/>
  <c r="G621" i="13"/>
  <c r="I118" i="13"/>
  <c r="Q36" i="3"/>
  <c r="G182" i="13"/>
  <c r="R170" i="1"/>
  <c r="F148" i="13"/>
  <c r="F39" i="11"/>
  <c r="F88" i="11"/>
  <c r="F208" i="11"/>
  <c r="G536" i="13"/>
  <c r="R199" i="1"/>
  <c r="G583" i="13"/>
  <c r="G184" i="13"/>
  <c r="F10" i="11"/>
  <c r="F378" i="13"/>
  <c r="G551" i="13"/>
  <c r="F609" i="13"/>
  <c r="G635" i="13"/>
  <c r="G376" i="13"/>
  <c r="R577" i="1"/>
  <c r="G518" i="13"/>
  <c r="I128" i="13"/>
  <c r="S144" i="1"/>
  <c r="F90" i="13"/>
  <c r="F22" i="11"/>
  <c r="S143" i="1"/>
  <c r="F350" i="13"/>
  <c r="G637" i="13"/>
  <c r="R595" i="1"/>
  <c r="J6" i="13"/>
  <c r="G524" i="13"/>
  <c r="G402" i="13"/>
  <c r="G619" i="13"/>
  <c r="F192" i="11"/>
  <c r="G267" i="13"/>
  <c r="F50" i="13"/>
  <c r="F32" i="11"/>
  <c r="I260" i="11"/>
  <c r="R240" i="1"/>
  <c r="G101" i="13"/>
  <c r="I106" i="13"/>
  <c r="R153" i="1"/>
  <c r="F423" i="13"/>
  <c r="F74" i="11"/>
  <c r="R310" i="1"/>
  <c r="F248" i="13"/>
  <c r="G428" i="13"/>
  <c r="S168" i="1"/>
  <c r="M317" i="13"/>
  <c r="S195" i="1"/>
  <c r="G513" i="13"/>
  <c r="F127" i="11"/>
  <c r="R456" i="1"/>
  <c r="F294" i="13"/>
  <c r="M186" i="13"/>
  <c r="S163" i="1"/>
  <c r="G372" i="13"/>
  <c r="R343" i="1"/>
  <c r="G10" i="13"/>
  <c r="R315" i="1"/>
  <c r="G429" i="13"/>
  <c r="R161" i="1"/>
  <c r="M152" i="13"/>
  <c r="L76" i="13"/>
  <c r="G17" i="13"/>
  <c r="F276" i="11"/>
  <c r="R459" i="1"/>
  <c r="G373" i="13"/>
  <c r="L128" i="13"/>
  <c r="F329" i="13"/>
  <c r="F194" i="11"/>
  <c r="R297" i="1"/>
  <c r="M276" i="13"/>
  <c r="R39" i="1"/>
  <c r="G461" i="13"/>
  <c r="R64" i="1"/>
  <c r="G327" i="13"/>
  <c r="I76" i="13"/>
  <c r="G255" i="13"/>
  <c r="G286" i="13"/>
  <c r="I123" i="13"/>
  <c r="F107" i="11"/>
  <c r="G54" i="13"/>
  <c r="I291" i="11"/>
  <c r="Q8" i="3"/>
  <c r="R467" i="1"/>
  <c r="G390" i="13"/>
  <c r="R229" i="1"/>
  <c r="R389" i="1"/>
  <c r="G567" i="13"/>
  <c r="R590" i="1"/>
  <c r="F47" i="13"/>
  <c r="Q38" i="3"/>
  <c r="G151" i="13"/>
  <c r="F27" i="11"/>
  <c r="F158" i="11"/>
  <c r="R173" i="1"/>
  <c r="S334" i="1"/>
  <c r="F10" i="13"/>
  <c r="F209" i="11"/>
  <c r="M205" i="13"/>
  <c r="R45" i="1"/>
  <c r="L90" i="13"/>
  <c r="L85" i="13"/>
  <c r="G449" i="13"/>
  <c r="H9" i="13"/>
  <c r="G104" i="13"/>
  <c r="I83" i="13"/>
  <c r="G503" i="13"/>
  <c r="G355" i="13"/>
  <c r="E148" i="13"/>
  <c r="F185" i="13"/>
  <c r="G20" i="13"/>
  <c r="F72" i="11"/>
  <c r="R236" i="1"/>
  <c r="G399" i="13"/>
  <c r="I267" i="11"/>
  <c r="S159" i="1"/>
  <c r="F6" i="13"/>
  <c r="M543" i="13"/>
  <c r="S184" i="1"/>
  <c r="H43" i="13"/>
  <c r="G133" i="13"/>
  <c r="S607" i="1"/>
  <c r="G535" i="13"/>
  <c r="R547" i="1"/>
  <c r="G406" i="13"/>
  <c r="F302" i="13"/>
  <c r="R284" i="1"/>
  <c r="J7" i="13"/>
  <c r="G604" i="13"/>
  <c r="R233" i="1"/>
  <c r="G425" i="13"/>
  <c r="S278" i="1"/>
  <c r="G488" i="13"/>
  <c r="R534" i="1"/>
  <c r="G341" i="13"/>
  <c r="R49" i="1"/>
  <c r="M314" i="13"/>
  <c r="M63" i="13"/>
  <c r="G201" i="13"/>
  <c r="F241" i="11"/>
  <c r="R97" i="1"/>
  <c r="G301" i="13"/>
  <c r="R362" i="1"/>
  <c r="G303" i="13"/>
  <c r="F308" i="11"/>
  <c r="R295" i="1"/>
  <c r="G326" i="13"/>
  <c r="R2" i="1"/>
  <c r="M522" i="13"/>
  <c r="R487" i="1"/>
  <c r="G556" i="13"/>
  <c r="I272" i="11"/>
  <c r="M171" i="13"/>
  <c r="G504" i="13"/>
  <c r="I270" i="11"/>
  <c r="F113" i="11"/>
  <c r="G487" i="13"/>
  <c r="F34" i="11"/>
  <c r="F300" i="13"/>
  <c r="R357" i="1"/>
  <c r="F284" i="13"/>
  <c r="R140" i="1"/>
  <c r="R243" i="1"/>
  <c r="G364" i="13"/>
  <c r="R154" i="1"/>
  <c r="J2" i="13"/>
  <c r="G196" i="13"/>
  <c r="E567" i="13"/>
  <c r="F143" i="11"/>
  <c r="F125" i="11"/>
  <c r="R71" i="1"/>
  <c r="S336" i="1"/>
  <c r="F259" i="13"/>
  <c r="Q13" i="3"/>
  <c r="S462" i="1"/>
  <c r="G489" i="13"/>
  <c r="G469" i="13"/>
  <c r="S587" i="1"/>
  <c r="M365" i="13"/>
  <c r="G53" i="13"/>
  <c r="S151" i="1"/>
  <c r="G314" i="13"/>
  <c r="R386" i="1"/>
  <c r="G384" i="13"/>
  <c r="R314" i="1"/>
  <c r="G27" i="13"/>
  <c r="F83" i="13"/>
  <c r="F56" i="11"/>
  <c r="R377" i="1"/>
  <c r="G9" i="13"/>
  <c r="G51" i="13"/>
  <c r="F273" i="11"/>
  <c r="R425" i="1"/>
  <c r="G324" i="13"/>
  <c r="F133" i="11"/>
  <c r="R30" i="1"/>
  <c r="G216" i="13"/>
  <c r="I75" i="13"/>
  <c r="G160" i="13"/>
  <c r="I289" i="11"/>
  <c r="F482" i="13"/>
  <c r="E471" i="13"/>
  <c r="F141" i="11"/>
  <c r="I122" i="13"/>
  <c r="R330" i="1"/>
  <c r="F168" i="13"/>
  <c r="R504" i="1"/>
  <c r="R33" i="1"/>
  <c r="G421" i="13"/>
  <c r="F565" i="13"/>
  <c r="G262" i="13"/>
  <c r="G653" i="13"/>
  <c r="G35" i="13"/>
  <c r="R589" i="1"/>
  <c r="R222" i="1"/>
  <c r="R87" i="1"/>
  <c r="G626" i="13"/>
  <c r="G353" i="13"/>
  <c r="I107" i="13"/>
  <c r="E152" i="13"/>
  <c r="F123" i="11"/>
  <c r="E134" i="13"/>
  <c r="Q22" i="3"/>
  <c r="F251" i="11"/>
  <c r="R103" i="1"/>
  <c r="G98" i="13"/>
  <c r="I302" i="11"/>
  <c r="S155" i="1"/>
  <c r="F232" i="13"/>
  <c r="G189" i="13"/>
  <c r="M301" i="13"/>
  <c r="G137" i="13"/>
  <c r="S271" i="1"/>
  <c r="R390" i="1"/>
  <c r="M655" i="13"/>
  <c r="G508" i="13"/>
  <c r="S310" i="1"/>
  <c r="I287" i="11"/>
  <c r="G257" i="13"/>
  <c r="G448" i="13"/>
  <c r="M654" i="13"/>
  <c r="G531" i="13"/>
  <c r="R186" i="1"/>
  <c r="G601" i="13"/>
  <c r="I256" i="11"/>
  <c r="F137" i="13"/>
  <c r="R424" i="1"/>
  <c r="F144" i="13"/>
  <c r="G534" i="13"/>
  <c r="R136" i="1"/>
  <c r="G568" i="13"/>
  <c r="R96" i="1"/>
  <c r="E207" i="13"/>
  <c r="F204" i="11"/>
  <c r="S200" i="1"/>
  <c r="J5" i="13"/>
  <c r="M274" i="13"/>
  <c r="S290" i="1"/>
  <c r="M495" i="13"/>
  <c r="G662" i="13"/>
  <c r="S282" i="1"/>
  <c r="G572" i="13"/>
  <c r="R536" i="1"/>
  <c r="G552" i="13"/>
  <c r="G405" i="13"/>
  <c r="S183" i="1"/>
  <c r="M607" i="13"/>
  <c r="I95" i="13"/>
  <c r="R401" i="1"/>
  <c r="G5" i="13"/>
  <c r="S147" i="1"/>
  <c r="G642" i="13"/>
  <c r="R237" i="1"/>
  <c r="G468" i="13"/>
  <c r="R335" i="1"/>
  <c r="G541" i="13"/>
  <c r="S603" i="1"/>
  <c r="F195" i="13"/>
  <c r="F147" i="11"/>
  <c r="R109" i="1"/>
  <c r="G404" i="13"/>
  <c r="S599" i="1"/>
  <c r="F57" i="13"/>
  <c r="F120" i="11"/>
  <c r="R26" i="1"/>
  <c r="G370" i="13"/>
  <c r="L111" i="13"/>
  <c r="Q34" i="3"/>
  <c r="R267" i="1"/>
  <c r="G588" i="13"/>
  <c r="F75" i="11"/>
  <c r="F98" i="11"/>
  <c r="G539" i="13"/>
  <c r="F20" i="11"/>
  <c r="F59" i="11"/>
  <c r="F469" i="13"/>
  <c r="F46" i="11"/>
  <c r="R91" i="1"/>
  <c r="R596" i="1"/>
  <c r="F170" i="13"/>
  <c r="R259" i="1"/>
  <c r="R398" i="1"/>
  <c r="G350" i="13"/>
  <c r="S150" i="1"/>
  <c r="M287" i="13"/>
  <c r="M467" i="13"/>
  <c r="F617" i="13"/>
  <c r="F77" i="11"/>
  <c r="F187" i="11"/>
  <c r="G57" i="13"/>
  <c r="S347" i="1"/>
  <c r="H32" i="13"/>
  <c r="J14" i="13"/>
  <c r="S288" i="1"/>
  <c r="R25" i="1"/>
  <c r="R364" i="1"/>
  <c r="M173" i="13"/>
  <c r="R139" i="1"/>
  <c r="S145" i="1"/>
  <c r="F9" i="11"/>
  <c r="F57" i="11"/>
  <c r="F266" i="11"/>
  <c r="R347" i="1"/>
  <c r="I121" i="13"/>
  <c r="L94" i="13"/>
  <c r="R241" i="1"/>
  <c r="F76" i="11"/>
  <c r="F257" i="11"/>
  <c r="G396" i="13"/>
  <c r="F30" i="11"/>
  <c r="R198" i="1"/>
  <c r="R196" i="1"/>
  <c r="G288" i="13"/>
  <c r="F318" i="13"/>
  <c r="G585" i="13"/>
  <c r="F163" i="11"/>
  <c r="F444" i="13"/>
  <c r="S198" i="1"/>
  <c r="G266" i="13"/>
  <c r="G319" i="13"/>
  <c r="I305" i="11"/>
  <c r="G625" i="13"/>
  <c r="R518" i="1"/>
  <c r="F676" i="13"/>
  <c r="G671" i="13"/>
  <c r="L87" i="13"/>
  <c r="G158" i="13"/>
  <c r="R20" i="1"/>
  <c r="F100" i="13"/>
  <c r="F136" i="11"/>
  <c r="S349" i="1"/>
  <c r="M269" i="13"/>
  <c r="I105" i="13"/>
  <c r="S291" i="1"/>
  <c r="G555" i="13"/>
  <c r="G23" i="13"/>
  <c r="R113" i="1"/>
  <c r="G276" i="13"/>
  <c r="R523" i="1"/>
  <c r="G293" i="13"/>
  <c r="G343" i="13"/>
  <c r="S179" i="1"/>
  <c r="G491" i="13"/>
  <c r="I286" i="11"/>
  <c r="R388" i="1"/>
  <c r="G297" i="13"/>
  <c r="R105" i="1"/>
  <c r="G349" i="13"/>
  <c r="R214" i="1"/>
  <c r="G21" i="13"/>
  <c r="G315" i="13"/>
  <c r="M213" i="13"/>
  <c r="S322" i="1"/>
  <c r="F93" i="13"/>
  <c r="F178" i="11"/>
  <c r="R86" i="1"/>
  <c r="G32" i="13"/>
  <c r="S469" i="1"/>
  <c r="F227" i="13"/>
  <c r="F179" i="11"/>
  <c r="R562" i="1"/>
  <c r="G410" i="13"/>
  <c r="F570" i="13"/>
  <c r="R543" i="1"/>
  <c r="E439" i="13"/>
  <c r="F45" i="11"/>
  <c r="F112" i="11"/>
  <c r="E455" i="13"/>
  <c r="F93" i="11"/>
  <c r="F522" i="13"/>
  <c r="F240" i="11"/>
  <c r="R334" i="1"/>
  <c r="R48" i="1"/>
  <c r="M666" i="13"/>
  <c r="M446" i="13"/>
  <c r="F574" i="13"/>
  <c r="G37" i="13"/>
  <c r="H45" i="13"/>
  <c r="E48" i="13"/>
  <c r="F307" i="13"/>
  <c r="G132" i="13"/>
  <c r="R115" i="1"/>
  <c r="F254" i="11"/>
  <c r="I307" i="11"/>
  <c r="I294" i="11"/>
  <c r="G199" i="13"/>
  <c r="M181" i="13"/>
  <c r="F155" i="13"/>
  <c r="G579" i="13"/>
  <c r="F478" i="13"/>
  <c r="M57" i="13"/>
  <c r="F593" i="13"/>
  <c r="G580" i="13"/>
  <c r="M298" i="13"/>
  <c r="M54" i="13"/>
  <c r="M547" i="13"/>
  <c r="M573" i="13"/>
  <c r="G594" i="13"/>
  <c r="C55" i="1" l="1"/>
  <c r="C157" i="1"/>
  <c r="C391" i="1"/>
  <c r="C179" i="1"/>
  <c r="C165" i="1"/>
  <c r="C247" i="1"/>
  <c r="C252" i="1"/>
  <c r="C85" i="1"/>
  <c r="C94" i="1"/>
  <c r="C521" i="1"/>
  <c r="C486" i="1"/>
  <c r="C463" i="1"/>
  <c r="C607" i="1"/>
  <c r="C347" i="1"/>
  <c r="B347" i="1"/>
  <c r="B466" i="1"/>
  <c r="B336" i="1"/>
  <c r="B334" i="1"/>
  <c r="B465" i="1"/>
  <c r="C307" i="1"/>
  <c r="C106" i="1"/>
  <c r="C71" i="1"/>
  <c r="C173" i="1"/>
  <c r="C415" i="1"/>
  <c r="C195" i="1"/>
  <c r="C181" i="1"/>
  <c r="C570" i="1"/>
  <c r="C32" i="1"/>
  <c r="C110" i="1"/>
  <c r="C133" i="1"/>
  <c r="C564" i="1"/>
  <c r="C269" i="1"/>
  <c r="C346" i="1"/>
  <c r="C462" i="1"/>
  <c r="C328" i="1"/>
  <c r="B594" i="1"/>
  <c r="B602" i="1"/>
  <c r="B596" i="1"/>
  <c r="B339" i="1"/>
  <c r="B355" i="1"/>
  <c r="C552" i="1"/>
  <c r="C122" i="1"/>
  <c r="C107" i="1"/>
  <c r="C189" i="1"/>
  <c r="C311" i="1"/>
  <c r="C211" i="1"/>
  <c r="C197" i="1"/>
  <c r="C10" i="1"/>
  <c r="C101" i="1"/>
  <c r="C172" i="1"/>
  <c r="C188" i="1"/>
  <c r="C70" i="1"/>
  <c r="C268" i="1"/>
  <c r="C602" i="1"/>
  <c r="C349" i="1"/>
  <c r="C339" i="1"/>
  <c r="C286" i="1"/>
  <c r="B309" i="1"/>
  <c r="B328" i="1"/>
  <c r="C281" i="1"/>
  <c r="B357" i="1"/>
  <c r="C138" i="1"/>
  <c r="C123" i="1"/>
  <c r="C369" i="1"/>
  <c r="C533" i="1"/>
  <c r="C227" i="1"/>
  <c r="C365" i="1"/>
  <c r="C78" i="1"/>
  <c r="C126" i="1"/>
  <c r="C213" i="1"/>
  <c r="C222" i="1"/>
  <c r="C198" i="1"/>
  <c r="B145" i="1"/>
  <c r="B150" i="1"/>
  <c r="C309" i="1"/>
  <c r="C154" i="1"/>
  <c r="C590" i="1"/>
  <c r="C289" i="1"/>
  <c r="C277" i="1"/>
  <c r="C293" i="1"/>
  <c r="B323" i="1"/>
  <c r="C90" i="1"/>
  <c r="C170" i="1"/>
  <c r="C139" i="1"/>
  <c r="C398" i="1"/>
  <c r="C33" i="1"/>
  <c r="C243" i="1"/>
  <c r="C389" i="1"/>
  <c r="C117" i="1"/>
  <c r="C156" i="1"/>
  <c r="C238" i="1"/>
  <c r="C261" i="1"/>
  <c r="C412" i="1"/>
  <c r="B161" i="1"/>
  <c r="B166" i="1"/>
  <c r="B149" i="1"/>
  <c r="C155" i="1"/>
  <c r="C464" i="1"/>
  <c r="C461" i="1"/>
  <c r="C292" i="1"/>
  <c r="C465" i="1"/>
  <c r="C274" i="1"/>
  <c r="C186" i="1"/>
  <c r="C171" i="1"/>
  <c r="C500" i="1"/>
  <c r="C48" i="1"/>
  <c r="C259" i="1"/>
  <c r="C504" i="1"/>
  <c r="C140" i="1"/>
  <c r="C229" i="1"/>
  <c r="C396" i="1"/>
  <c r="C409" i="1"/>
  <c r="C508" i="1"/>
  <c r="B177" i="1"/>
  <c r="B182" i="1"/>
  <c r="B165" i="1"/>
  <c r="B154" i="1"/>
  <c r="C466" i="1"/>
  <c r="C336" i="1"/>
  <c r="C453" i="1"/>
  <c r="C355" i="1"/>
  <c r="C294" i="1"/>
  <c r="C37" i="1"/>
  <c r="C202" i="1"/>
  <c r="C187" i="1"/>
  <c r="C352" i="1"/>
  <c r="C144" i="1"/>
  <c r="C378" i="1"/>
  <c r="C565" i="1"/>
  <c r="C206" i="1"/>
  <c r="C254" i="1"/>
  <c r="C448" i="1"/>
  <c r="C492" i="1"/>
  <c r="C538" i="1"/>
  <c r="B193" i="1"/>
  <c r="B198" i="1"/>
  <c r="B181" i="1"/>
  <c r="B170" i="1"/>
  <c r="C334" i="1"/>
  <c r="C596" i="1"/>
  <c r="C330" i="1"/>
  <c r="C357" i="1"/>
  <c r="C467" i="1"/>
  <c r="C360" i="1"/>
  <c r="C218" i="1"/>
  <c r="C203" i="1"/>
  <c r="C572" i="1"/>
  <c r="C160" i="1"/>
  <c r="C402" i="1"/>
  <c r="C582" i="1"/>
  <c r="C245" i="1"/>
  <c r="C383" i="1"/>
  <c r="C575" i="1"/>
  <c r="C531" i="1"/>
  <c r="C81" i="1"/>
  <c r="B268" i="1"/>
  <c r="B186" i="1"/>
  <c r="C323" i="1"/>
  <c r="C604" i="1"/>
  <c r="C308" i="1"/>
  <c r="C348" i="1"/>
  <c r="C364" i="1"/>
  <c r="C91" i="1"/>
  <c r="B269" i="1"/>
  <c r="C234" i="1"/>
  <c r="C219" i="1"/>
  <c r="C31" i="1"/>
  <c r="C176" i="1"/>
  <c r="C526" i="1"/>
  <c r="C4" i="1"/>
  <c r="C370" i="1"/>
  <c r="C435" i="1"/>
  <c r="C88" i="1"/>
  <c r="C265" i="1"/>
  <c r="C209" i="1"/>
  <c r="B292" i="1"/>
  <c r="B293" i="1"/>
  <c r="B280" i="1"/>
  <c r="B202" i="1"/>
  <c r="B153" i="1"/>
  <c r="B142" i="1"/>
  <c r="C317" i="1"/>
  <c r="B146" i="1"/>
  <c r="C594" i="1"/>
  <c r="C25" i="1"/>
  <c r="B197" i="1"/>
  <c r="C250" i="1"/>
  <c r="C235" i="1"/>
  <c r="C47" i="1"/>
  <c r="C192" i="1"/>
  <c r="C35" i="1"/>
  <c r="C17" i="1"/>
  <c r="C422" i="1"/>
  <c r="C84" i="1"/>
  <c r="C111" i="1"/>
  <c r="C495" i="1"/>
  <c r="C416" i="1"/>
  <c r="B451" i="1"/>
  <c r="B600" i="1"/>
  <c r="B294" i="1"/>
  <c r="B275" i="1"/>
  <c r="B169" i="1"/>
  <c r="B158" i="1"/>
  <c r="B141" i="1"/>
  <c r="B162" i="1"/>
  <c r="C327" i="1"/>
  <c r="C116" i="1"/>
  <c r="C285" i="1"/>
  <c r="C266" i="1"/>
  <c r="C251" i="1"/>
  <c r="C13" i="1"/>
  <c r="C385" i="1"/>
  <c r="C52" i="1"/>
  <c r="C40" i="1"/>
  <c r="C505" i="1"/>
  <c r="C104" i="1"/>
  <c r="C132" i="1"/>
  <c r="C499" i="1"/>
  <c r="C573" i="1"/>
  <c r="B338" i="1"/>
  <c r="B459" i="1"/>
  <c r="B606" i="1"/>
  <c r="B296" i="1"/>
  <c r="B185" i="1"/>
  <c r="B174" i="1"/>
  <c r="B157" i="1"/>
  <c r="B178" i="1"/>
  <c r="C543" i="1"/>
  <c r="C267" i="1"/>
  <c r="C30" i="1"/>
  <c r="C487" i="1"/>
  <c r="C64" i="1"/>
  <c r="C56" i="1"/>
  <c r="C544" i="1"/>
  <c r="C127" i="1"/>
  <c r="C216" i="1"/>
  <c r="C16" i="1"/>
  <c r="C551" i="1"/>
  <c r="B358" i="1"/>
  <c r="B344" i="1"/>
  <c r="B455" i="1"/>
  <c r="B588" i="1"/>
  <c r="B201" i="1"/>
  <c r="B190" i="1"/>
  <c r="B173" i="1"/>
  <c r="B194" i="1"/>
  <c r="C72" i="1"/>
  <c r="B342" i="1"/>
  <c r="B279" i="1"/>
  <c r="B276" i="1"/>
  <c r="B189" i="1"/>
  <c r="B272" i="1"/>
  <c r="C168" i="1"/>
  <c r="C411" i="1"/>
  <c r="C434" i="1"/>
  <c r="C15" i="1"/>
  <c r="C443" i="1"/>
  <c r="C359" i="1"/>
  <c r="C100" i="1"/>
  <c r="C232" i="1"/>
  <c r="C260" i="1"/>
  <c r="C373" i="1"/>
  <c r="C217" i="1"/>
  <c r="C282" i="1"/>
  <c r="C280" i="1"/>
  <c r="B321" i="1"/>
  <c r="B470" i="1"/>
  <c r="B305" i="1"/>
  <c r="B286" i="1"/>
  <c r="B270" i="1"/>
  <c r="B288" i="1"/>
  <c r="C2" i="1"/>
  <c r="C39" i="1"/>
  <c r="B332" i="1"/>
  <c r="C184" i="1"/>
  <c r="C326" i="1"/>
  <c r="C494" i="1"/>
  <c r="C34" i="1"/>
  <c r="C498" i="1"/>
  <c r="C430" i="1"/>
  <c r="C120" i="1"/>
  <c r="C255" i="1"/>
  <c r="C562" i="1"/>
  <c r="C26" i="1"/>
  <c r="C425" i="1"/>
  <c r="C295" i="1"/>
  <c r="C297" i="1"/>
  <c r="C275" i="1"/>
  <c r="B345" i="1"/>
  <c r="B590" i="1"/>
  <c r="B456" i="1"/>
  <c r="B289" i="1"/>
  <c r="B457" i="1"/>
  <c r="C75" i="1"/>
  <c r="B329" i="1"/>
  <c r="C200" i="1"/>
  <c r="C563" i="1"/>
  <c r="C312" i="1"/>
  <c r="C46" i="1"/>
  <c r="C513" i="1"/>
  <c r="C485" i="1"/>
  <c r="C207" i="1"/>
  <c r="C41" i="1"/>
  <c r="C59" i="1"/>
  <c r="C158" i="1"/>
  <c r="C560" i="1"/>
  <c r="C600" i="1"/>
  <c r="C606" i="1"/>
  <c r="C587" i="1"/>
  <c r="B315" i="1"/>
  <c r="B460" i="1"/>
  <c r="B324" i="1"/>
  <c r="B469" i="1"/>
  <c r="B599" i="1"/>
  <c r="C362" i="1"/>
  <c r="C376" i="1"/>
  <c r="C363" i="1"/>
  <c r="C559" i="1"/>
  <c r="C67" i="1"/>
  <c r="C530" i="1"/>
  <c r="C539" i="1"/>
  <c r="C228" i="1"/>
  <c r="C86" i="1"/>
  <c r="C109" i="1"/>
  <c r="C377" i="1"/>
  <c r="C97" i="1"/>
  <c r="C459" i="1"/>
  <c r="C455" i="1"/>
  <c r="C452" i="1"/>
  <c r="C279" i="1"/>
  <c r="B458" i="1"/>
  <c r="B595" i="1"/>
  <c r="B318" i="1"/>
  <c r="B356" i="1"/>
  <c r="C395" i="1"/>
  <c r="C239" i="1"/>
  <c r="C491" i="1"/>
  <c r="C447" i="1"/>
  <c r="C27" i="1"/>
  <c r="C145" i="1"/>
  <c r="C3" i="1"/>
  <c r="C569" i="1"/>
  <c r="C248" i="1"/>
  <c r="C125" i="1"/>
  <c r="C134" i="1"/>
  <c r="C36" i="1"/>
  <c r="C225" i="1"/>
  <c r="C344" i="1"/>
  <c r="C342" i="1"/>
  <c r="C470" i="1"/>
  <c r="C589" i="1"/>
  <c r="B343" i="1"/>
  <c r="B322" i="1"/>
  <c r="B603" i="1"/>
  <c r="B310" i="1"/>
  <c r="C150" i="1"/>
  <c r="C335" i="1"/>
  <c r="C314" i="1"/>
  <c r="C49" i="1"/>
  <c r="C161" i="1"/>
  <c r="C21" i="1"/>
  <c r="C223" i="1"/>
  <c r="C557" i="1"/>
  <c r="C164" i="1"/>
  <c r="C180" i="1"/>
  <c r="C166" i="1"/>
  <c r="C429" i="1"/>
  <c r="C597" i="1"/>
  <c r="C333" i="1"/>
  <c r="C345" i="1"/>
  <c r="C460" i="1"/>
  <c r="B597" i="1"/>
  <c r="C276" i="1"/>
  <c r="B316" i="1"/>
  <c r="C272" i="1"/>
  <c r="B452" i="1"/>
  <c r="C511" i="1"/>
  <c r="C520" i="1"/>
  <c r="C65" i="1"/>
  <c r="C177" i="1"/>
  <c r="C38" i="1"/>
  <c r="C244" i="1"/>
  <c r="C22" i="1"/>
  <c r="C214" i="1"/>
  <c r="C237" i="1"/>
  <c r="C386" i="1"/>
  <c r="C534" i="1"/>
  <c r="C315" i="1"/>
  <c r="C152" i="1"/>
  <c r="C322" i="1"/>
  <c r="C458" i="1"/>
  <c r="B333" i="1"/>
  <c r="C288" i="1"/>
  <c r="C270" i="1"/>
  <c r="C290" i="1"/>
  <c r="C93" i="1"/>
  <c r="C89" i="1"/>
  <c r="C556" i="1"/>
  <c r="C537" i="1"/>
  <c r="C82" i="1"/>
  <c r="C193" i="1"/>
  <c r="C151" i="1"/>
  <c r="C264" i="1"/>
  <c r="C77" i="1"/>
  <c r="C253" i="1"/>
  <c r="C262" i="1"/>
  <c r="C525" i="1"/>
  <c r="C105" i="1"/>
  <c r="B147" i="1"/>
  <c r="B151" i="1"/>
  <c r="B278" i="1"/>
  <c r="C343" i="1"/>
  <c r="C287" i="1"/>
  <c r="C469" i="1"/>
  <c r="C291" i="1"/>
  <c r="C451" i="1"/>
  <c r="C212" i="1"/>
  <c r="C9" i="1"/>
  <c r="C6" i="1"/>
  <c r="C98" i="1"/>
  <c r="C421" i="1"/>
  <c r="C167" i="1"/>
  <c r="C196" i="1"/>
  <c r="C102" i="1"/>
  <c r="C388" i="1"/>
  <c r="C401" i="1"/>
  <c r="C45" i="1"/>
  <c r="C233" i="1"/>
  <c r="B163" i="1"/>
  <c r="B167" i="1"/>
  <c r="B295" i="1"/>
  <c r="C316" i="1"/>
  <c r="C601" i="1"/>
  <c r="C318" i="1"/>
  <c r="C457" i="1"/>
  <c r="C338" i="1"/>
  <c r="C62" i="1"/>
  <c r="C57" i="1"/>
  <c r="C29" i="1"/>
  <c r="C114" i="1"/>
  <c r="C481" i="1"/>
  <c r="C183" i="1"/>
  <c r="C221" i="1"/>
  <c r="C148" i="1"/>
  <c r="C440" i="1"/>
  <c r="C484" i="1"/>
  <c r="C174" i="1"/>
  <c r="C438" i="1"/>
  <c r="B179" i="1"/>
  <c r="B183" i="1"/>
  <c r="B587" i="1"/>
  <c r="C284" i="1"/>
  <c r="C456" i="1"/>
  <c r="C603" i="1"/>
  <c r="C599" i="1"/>
  <c r="C358" i="1"/>
  <c r="C382" i="1"/>
  <c r="C73" i="1"/>
  <c r="C44" i="1"/>
  <c r="C130" i="1"/>
  <c r="C19" i="1"/>
  <c r="C199" i="1"/>
  <c r="C246" i="1"/>
  <c r="C205" i="1"/>
  <c r="C523" i="1"/>
  <c r="C536" i="1"/>
  <c r="C390" i="1"/>
  <c r="C547" i="1"/>
  <c r="B195" i="1"/>
  <c r="B199" i="1"/>
  <c r="B601" i="1"/>
  <c r="B152" i="1"/>
  <c r="C324" i="1"/>
  <c r="C329" i="1"/>
  <c r="C356" i="1"/>
  <c r="C321" i="1"/>
  <c r="C524" i="1"/>
  <c r="C546" i="1"/>
  <c r="C169" i="1"/>
  <c r="C159" i="1"/>
  <c r="C146" i="1"/>
  <c r="C51" i="1"/>
  <c r="C408" i="1"/>
  <c r="C414" i="1"/>
  <c r="C230" i="1"/>
  <c r="C87" i="1"/>
  <c r="C92" i="1"/>
  <c r="C512" i="1"/>
  <c r="C113" i="1"/>
  <c r="B282" i="1"/>
  <c r="B271" i="1"/>
  <c r="B607" i="1"/>
  <c r="B168" i="1"/>
  <c r="C595" i="1"/>
  <c r="C283" i="1"/>
  <c r="C332" i="1"/>
  <c r="C142" i="1"/>
  <c r="C18" i="1"/>
  <c r="C5" i="1"/>
  <c r="C74" i="1"/>
  <c r="C185" i="1"/>
  <c r="C175" i="1"/>
  <c r="C162" i="1"/>
  <c r="C66" i="1"/>
  <c r="C437" i="1"/>
  <c r="C497" i="1"/>
  <c r="C375" i="1"/>
  <c r="C108" i="1"/>
  <c r="C112" i="1"/>
  <c r="C54" i="1"/>
  <c r="C241" i="1"/>
  <c r="B291" i="1"/>
  <c r="B290" i="1"/>
  <c r="B462" i="1"/>
  <c r="B184" i="1"/>
  <c r="C310" i="1"/>
  <c r="B143" i="1"/>
  <c r="C141" i="1"/>
  <c r="C143" i="1"/>
  <c r="C14" i="1"/>
  <c r="C7" i="1"/>
  <c r="C58" i="1"/>
  <c r="C137" i="1"/>
  <c r="C372" i="1"/>
  <c r="C201" i="1"/>
  <c r="C191" i="1"/>
  <c r="C178" i="1"/>
  <c r="C83" i="1"/>
  <c r="C578" i="1"/>
  <c r="C583" i="1"/>
  <c r="C427" i="1"/>
  <c r="C128" i="1"/>
  <c r="C135" i="1"/>
  <c r="C182" i="1"/>
  <c r="C442" i="1"/>
  <c r="B467" i="1"/>
  <c r="B354" i="1"/>
  <c r="B349" i="1"/>
  <c r="B200" i="1"/>
  <c r="B155" i="1"/>
  <c r="B159" i="1"/>
  <c r="C153" i="1"/>
  <c r="B144" i="1"/>
  <c r="C79" i="1"/>
  <c r="C417" i="1"/>
  <c r="C404" i="1"/>
  <c r="C194" i="1"/>
  <c r="C99" i="1"/>
  <c r="C517" i="1"/>
  <c r="C76" i="1"/>
  <c r="C80" i="1"/>
  <c r="C215" i="1"/>
  <c r="C220" i="1"/>
  <c r="C399" i="1"/>
  <c r="C121" i="1"/>
  <c r="B348" i="1"/>
  <c r="B463" i="1"/>
  <c r="B327" i="1"/>
  <c r="B273" i="1"/>
  <c r="B171" i="1"/>
  <c r="B175" i="1"/>
  <c r="B281" i="1"/>
  <c r="B160" i="1"/>
  <c r="C118" i="1"/>
  <c r="C428" i="1"/>
  <c r="C210" i="1"/>
  <c r="C115" i="1"/>
  <c r="C20" i="1"/>
  <c r="C96" i="1"/>
  <c r="C103" i="1"/>
  <c r="C236" i="1"/>
  <c r="C240" i="1"/>
  <c r="C577" i="1"/>
  <c r="C249" i="1"/>
  <c r="B317" i="1"/>
  <c r="B346" i="1"/>
  <c r="C273" i="1"/>
  <c r="B297" i="1"/>
  <c r="B187" i="1"/>
  <c r="B191" i="1"/>
  <c r="B284" i="1"/>
  <c r="B176" i="1"/>
  <c r="C95" i="1"/>
  <c r="C320" i="1"/>
  <c r="C353" i="1"/>
  <c r="C226" i="1"/>
  <c r="C131" i="1"/>
  <c r="C53" i="1"/>
  <c r="C119" i="1"/>
  <c r="C124" i="1"/>
  <c r="C256" i="1"/>
  <c r="C263" i="1"/>
  <c r="C63" i="1"/>
  <c r="C482" i="1"/>
  <c r="C271" i="1"/>
  <c r="B308" i="1"/>
  <c r="C588" i="1"/>
  <c r="B589" i="1"/>
  <c r="B203" i="1"/>
  <c r="B277" i="1"/>
  <c r="B453" i="1"/>
  <c r="C136" i="1"/>
  <c r="C441" i="1"/>
  <c r="B192" i="1"/>
  <c r="C576" i="1"/>
  <c r="C507" i="1"/>
  <c r="C242" i="1"/>
  <c r="C147" i="1"/>
  <c r="C69" i="1"/>
  <c r="C204" i="1"/>
  <c r="C208" i="1"/>
  <c r="C510" i="1"/>
  <c r="C549" i="1"/>
  <c r="C190" i="1"/>
  <c r="C129" i="1"/>
  <c r="C296" i="1"/>
  <c r="C278" i="1"/>
  <c r="C468" i="1"/>
  <c r="B468" i="1"/>
  <c r="B283" i="1"/>
  <c r="B287" i="1"/>
  <c r="B330" i="1"/>
  <c r="B274" i="1"/>
  <c r="C518" i="1"/>
  <c r="C424" i="1"/>
  <c r="C8" i="1"/>
  <c r="C550" i="1"/>
  <c r="C258" i="1"/>
  <c r="C163" i="1"/>
  <c r="C149" i="1"/>
  <c r="C224" i="1"/>
  <c r="C231" i="1"/>
  <c r="C50" i="1"/>
  <c r="C68" i="1"/>
  <c r="C403" i="1"/>
  <c r="C257" i="1"/>
  <c r="C354" i="1"/>
  <c r="C305" i="1"/>
  <c r="C454" i="1"/>
  <c r="B454" i="1"/>
  <c r="B464" i="1"/>
  <c r="B461" i="1"/>
  <c r="B604" i="1"/>
  <c r="B285" i="1"/>
  <c r="B8" i="10"/>
  <c r="B6" i="10"/>
  <c r="B9" i="10"/>
  <c r="I18" i="13"/>
  <c r="L163" i="11"/>
  <c r="F488" i="6"/>
  <c r="E466" i="6"/>
  <c r="I210" i="13"/>
  <c r="M617" i="13"/>
  <c r="F286" i="6"/>
  <c r="L46" i="13"/>
  <c r="I626" i="13"/>
  <c r="M30" i="11"/>
  <c r="E340" i="6"/>
  <c r="L361" i="13"/>
  <c r="M435" i="13"/>
  <c r="R10" i="10"/>
  <c r="E411" i="6"/>
  <c r="L198" i="13"/>
  <c r="M674" i="13"/>
  <c r="F9" i="6"/>
  <c r="E94" i="6"/>
  <c r="I519" i="13"/>
  <c r="L61" i="11"/>
  <c r="F252" i="6"/>
  <c r="E533" i="6"/>
  <c r="I629" i="13"/>
  <c r="M22" i="11"/>
  <c r="E404" i="6"/>
  <c r="L564" i="13"/>
  <c r="M390" i="13"/>
  <c r="F23" i="6"/>
  <c r="E428" i="6"/>
  <c r="R361" i="1"/>
  <c r="L100" i="11"/>
  <c r="F548" i="6"/>
  <c r="E559" i="6"/>
  <c r="I571" i="13"/>
  <c r="M16" i="11"/>
  <c r="E452" i="6"/>
  <c r="L227" i="13"/>
  <c r="M630" i="13"/>
  <c r="F14" i="6"/>
  <c r="E523" i="6"/>
  <c r="M37" i="13"/>
  <c r="M83" i="13"/>
  <c r="F203" i="6"/>
  <c r="E432" i="6"/>
  <c r="I549" i="13"/>
  <c r="L153" i="11"/>
  <c r="F662" i="6"/>
  <c r="L393" i="13"/>
  <c r="M156" i="13"/>
  <c r="M23" i="11"/>
  <c r="E519" i="6"/>
  <c r="I401" i="13"/>
  <c r="L88" i="11"/>
  <c r="F238" i="6"/>
  <c r="L229" i="13"/>
  <c r="I333" i="13"/>
  <c r="I413" i="13"/>
  <c r="F256" i="6"/>
  <c r="L147" i="13"/>
  <c r="M222" i="13"/>
  <c r="M361" i="13"/>
  <c r="E266" i="6"/>
  <c r="L331" i="13"/>
  <c r="M355" i="13"/>
  <c r="I555" i="13"/>
  <c r="E345" i="6"/>
  <c r="L613" i="13"/>
  <c r="M292" i="13"/>
  <c r="M231" i="13"/>
  <c r="E139" i="6"/>
  <c r="L66" i="13"/>
  <c r="M541" i="13"/>
  <c r="F3" i="6"/>
  <c r="E48" i="6"/>
  <c r="I524" i="13"/>
  <c r="L76" i="11"/>
  <c r="F380" i="6"/>
  <c r="L129" i="13"/>
  <c r="M621" i="13"/>
  <c r="M197" i="11"/>
  <c r="L172" i="13"/>
  <c r="M285" i="13"/>
  <c r="M193" i="11"/>
  <c r="E390" i="6"/>
  <c r="L593" i="13"/>
  <c r="M126" i="13"/>
  <c r="M551" i="13"/>
  <c r="L63" i="13"/>
  <c r="I425" i="13"/>
  <c r="M183" i="11"/>
  <c r="L149" i="13"/>
  <c r="I660" i="13"/>
  <c r="M199" i="11"/>
  <c r="E549" i="6"/>
  <c r="L662" i="13"/>
  <c r="M230" i="13"/>
  <c r="F183" i="6"/>
  <c r="I55" i="13"/>
  <c r="L233" i="11"/>
  <c r="M11" i="13"/>
  <c r="M139" i="13"/>
  <c r="L389" i="13"/>
  <c r="M581" i="13"/>
  <c r="M93" i="11"/>
  <c r="L135" i="13"/>
  <c r="M293" i="13"/>
  <c r="F184" i="6"/>
  <c r="E613" i="6"/>
  <c r="L620" i="13"/>
  <c r="F324" i="6"/>
  <c r="F317" i="6"/>
  <c r="E394" i="6"/>
  <c r="F53" i="6"/>
  <c r="F647" i="6"/>
  <c r="I560" i="13"/>
  <c r="E128" i="6"/>
  <c r="L187" i="11"/>
  <c r="I125" i="13"/>
  <c r="L155" i="11"/>
  <c r="F578" i="6"/>
  <c r="E418" i="6"/>
  <c r="I198" i="13"/>
  <c r="I494" i="13"/>
  <c r="F517" i="6"/>
  <c r="L432" i="13"/>
  <c r="M78" i="13"/>
  <c r="M302" i="11"/>
  <c r="E181" i="6"/>
  <c r="L311" i="13"/>
  <c r="M308" i="13"/>
  <c r="F214" i="6"/>
  <c r="E364" i="6"/>
  <c r="L166" i="13"/>
  <c r="M414" i="13"/>
  <c r="F265" i="6"/>
  <c r="E606" i="6"/>
  <c r="I435" i="13"/>
  <c r="M313" i="13"/>
  <c r="F372" i="6"/>
  <c r="L443" i="13"/>
  <c r="I643" i="13"/>
  <c r="M241" i="11"/>
  <c r="E245" i="6"/>
  <c r="L596" i="13"/>
  <c r="M563" i="13"/>
  <c r="F287" i="6"/>
  <c r="E125" i="6"/>
  <c r="I319" i="13"/>
  <c r="L36" i="11"/>
  <c r="F660" i="6"/>
  <c r="F311" i="6"/>
  <c r="I262" i="13"/>
  <c r="M235" i="11"/>
  <c r="E293" i="6"/>
  <c r="L372" i="13"/>
  <c r="M465" i="13"/>
  <c r="F47" i="6"/>
  <c r="E476" i="6"/>
  <c r="L460" i="13"/>
  <c r="L299" i="11"/>
  <c r="F140" i="6"/>
  <c r="E225" i="6"/>
  <c r="I611" i="13"/>
  <c r="L211" i="11"/>
  <c r="F413" i="6"/>
  <c r="L201" i="13"/>
  <c r="M417" i="13"/>
  <c r="M101" i="11"/>
  <c r="E472" i="6"/>
  <c r="I495" i="13"/>
  <c r="L24" i="11"/>
  <c r="F352" i="6"/>
  <c r="L24" i="13"/>
  <c r="I370" i="13"/>
  <c r="I324" i="13"/>
  <c r="F429" i="6"/>
  <c r="L456" i="13"/>
  <c r="M456" i="13"/>
  <c r="M413" i="13"/>
  <c r="E107" i="6"/>
  <c r="L236" i="13"/>
  <c r="M243" i="13"/>
  <c r="M599" i="13"/>
  <c r="I30" i="13"/>
  <c r="I294" i="13"/>
  <c r="F254" i="6"/>
  <c r="E194" i="6"/>
  <c r="I428" i="13"/>
  <c r="I561" i="13"/>
  <c r="F556" i="6"/>
  <c r="L142" i="13"/>
  <c r="I351" i="13"/>
  <c r="M165" i="11"/>
  <c r="E70" i="6"/>
  <c r="L563" i="13"/>
  <c r="M328" i="13"/>
  <c r="F255" i="6"/>
  <c r="E61" i="6"/>
  <c r="L231" i="13"/>
  <c r="M309" i="13"/>
  <c r="F194" i="6"/>
  <c r="E351" i="6"/>
  <c r="I438" i="13"/>
  <c r="I342" i="13"/>
  <c r="F581" i="6"/>
  <c r="L266" i="13"/>
  <c r="I339" i="13"/>
  <c r="M149" i="11"/>
  <c r="E134" i="6"/>
  <c r="L591" i="13"/>
  <c r="M245" i="13"/>
  <c r="F33" i="6"/>
  <c r="E142" i="6"/>
  <c r="I99" i="13"/>
  <c r="L17" i="11"/>
  <c r="F382" i="6"/>
  <c r="L148" i="13"/>
  <c r="I483" i="13"/>
  <c r="M139" i="11"/>
  <c r="E182" i="6"/>
  <c r="L649" i="13"/>
  <c r="M238" i="13"/>
  <c r="F24" i="6"/>
  <c r="E173" i="6"/>
  <c r="R432" i="1"/>
  <c r="L226" i="11"/>
  <c r="F149" i="6"/>
  <c r="E242" i="6"/>
  <c r="I536" i="13"/>
  <c r="I443" i="13"/>
  <c r="F478" i="6"/>
  <c r="L541" i="13"/>
  <c r="M261" i="13"/>
  <c r="I163" i="13"/>
  <c r="E281" i="6"/>
  <c r="I129" i="13"/>
  <c r="L297" i="11"/>
  <c r="F473" i="6"/>
  <c r="L421" i="13"/>
  <c r="I399" i="13"/>
  <c r="M647" i="13"/>
  <c r="F506" i="6"/>
  <c r="L397" i="13"/>
  <c r="M300" i="13"/>
  <c r="F62" i="6"/>
  <c r="E60" i="6"/>
  <c r="L146" i="13"/>
  <c r="M481" i="13"/>
  <c r="M119" i="13"/>
  <c r="E123" i="6"/>
  <c r="L438" i="13"/>
  <c r="M386" i="13"/>
  <c r="F78" i="6"/>
  <c r="E604" i="6"/>
  <c r="R302" i="1"/>
  <c r="M24" i="13"/>
  <c r="F204" i="6"/>
  <c r="E353" i="6"/>
  <c r="I54" i="13"/>
  <c r="L99" i="11"/>
  <c r="F576" i="6"/>
  <c r="L667" i="13"/>
  <c r="M534" i="13"/>
  <c r="M59" i="11"/>
  <c r="L176" i="13"/>
  <c r="M620" i="13"/>
  <c r="M43" i="11"/>
  <c r="E104" i="6"/>
  <c r="L489" i="13"/>
  <c r="L292" i="11"/>
  <c r="F159" i="6"/>
  <c r="L32" i="13"/>
  <c r="M236" i="13"/>
  <c r="M11" i="11"/>
  <c r="L31" i="13"/>
  <c r="I53" i="13"/>
  <c r="M249" i="11"/>
  <c r="E151" i="6"/>
  <c r="L64" i="13"/>
  <c r="L248" i="11"/>
  <c r="F114" i="6"/>
  <c r="I374" i="13"/>
  <c r="L205" i="11"/>
  <c r="L373" i="13"/>
  <c r="I338" i="13"/>
  <c r="L414" i="13"/>
  <c r="M675" i="13"/>
  <c r="M461" i="13"/>
  <c r="L650" i="13"/>
  <c r="M477" i="13"/>
  <c r="F146" i="6"/>
  <c r="F405" i="6"/>
  <c r="M425" i="13"/>
  <c r="E85" i="6"/>
  <c r="E561" i="6"/>
  <c r="R407" i="1"/>
  <c r="E426" i="6"/>
  <c r="F365" i="6"/>
  <c r="L291" i="13"/>
  <c r="E577" i="6"/>
  <c r="E260" i="6"/>
  <c r="E322" i="6"/>
  <c r="E180" i="6"/>
  <c r="I229" i="13"/>
  <c r="E510" i="6"/>
  <c r="I213" i="13"/>
  <c r="I368" i="13"/>
  <c r="F504" i="6"/>
  <c r="E59" i="6"/>
  <c r="I486" i="13"/>
  <c r="I2" i="13"/>
  <c r="F262" i="6"/>
  <c r="L327" i="13"/>
  <c r="I240" i="13"/>
  <c r="M143" i="11"/>
  <c r="E582" i="6"/>
  <c r="L125" i="13"/>
  <c r="M624" i="13"/>
  <c r="F224" i="6"/>
  <c r="E78" i="6"/>
  <c r="L542" i="13"/>
  <c r="L304" i="11"/>
  <c r="F147" i="6"/>
  <c r="E320" i="6"/>
  <c r="I512" i="13"/>
  <c r="M89" i="13"/>
  <c r="F630" i="6"/>
  <c r="L664" i="13"/>
  <c r="I308" i="13"/>
  <c r="M304" i="11"/>
  <c r="E646" i="6"/>
  <c r="L632" i="13"/>
  <c r="M577" i="13"/>
  <c r="F289" i="6"/>
  <c r="E654" i="6"/>
  <c r="I515" i="13"/>
  <c r="L5" i="11"/>
  <c r="F474" i="6"/>
  <c r="L391" i="13"/>
  <c r="I187" i="13"/>
  <c r="M2" i="11"/>
  <c r="E471" i="6"/>
  <c r="L293" i="13"/>
  <c r="M469" i="13"/>
  <c r="F57" i="6"/>
  <c r="E190" i="6"/>
  <c r="R384" i="1"/>
  <c r="L158" i="11"/>
  <c r="F509" i="6"/>
  <c r="E495" i="6"/>
  <c r="I256" i="13"/>
  <c r="I132" i="13"/>
  <c r="F664" i="6"/>
  <c r="L462" i="13"/>
  <c r="M69" i="13"/>
  <c r="I482" i="13"/>
  <c r="E218" i="6"/>
  <c r="I475" i="13"/>
  <c r="L275" i="11"/>
  <c r="F564" i="6"/>
  <c r="L533" i="13"/>
  <c r="I52" i="13"/>
  <c r="M196" i="11"/>
  <c r="F658" i="6"/>
  <c r="L403" i="13"/>
  <c r="M353" i="13"/>
  <c r="F103" i="6"/>
  <c r="E572" i="6"/>
  <c r="L538" i="13"/>
  <c r="M22" i="13"/>
  <c r="F70" i="6"/>
  <c r="E76" i="6"/>
  <c r="L190" i="13"/>
  <c r="M510" i="13"/>
  <c r="F119" i="6"/>
  <c r="E318" i="6"/>
  <c r="R541" i="1"/>
  <c r="L210" i="11"/>
  <c r="F213" i="6"/>
  <c r="E290" i="6"/>
  <c r="I389" i="13"/>
  <c r="L87" i="11"/>
  <c r="F308" i="6"/>
  <c r="L325" i="13"/>
  <c r="M102" i="13"/>
  <c r="M272" i="11"/>
  <c r="L407" i="13"/>
  <c r="M165" i="13"/>
  <c r="M263" i="11"/>
  <c r="E616" i="6"/>
  <c r="L244" i="13"/>
  <c r="L244" i="11"/>
  <c r="F128" i="6"/>
  <c r="L241" i="13"/>
  <c r="M354" i="13"/>
  <c r="M89" i="11"/>
  <c r="L360" i="13"/>
  <c r="M268" i="13"/>
  <c r="M61" i="11"/>
  <c r="E152" i="6"/>
  <c r="L237" i="13"/>
  <c r="M307" i="13"/>
  <c r="F67" i="6"/>
  <c r="I588" i="13"/>
  <c r="L197" i="11"/>
  <c r="L4" i="13"/>
  <c r="I313" i="13"/>
  <c r="L55" i="13"/>
  <c r="M275" i="13"/>
  <c r="R20" i="10"/>
  <c r="L180" i="13"/>
  <c r="M378" i="13"/>
  <c r="F99" i="6"/>
  <c r="E462" i="6"/>
  <c r="M234" i="11"/>
  <c r="E585" i="6"/>
  <c r="F348" i="6"/>
  <c r="E474" i="6"/>
  <c r="F285" i="6"/>
  <c r="M268" i="11"/>
  <c r="E435" i="6"/>
  <c r="L195" i="11"/>
  <c r="F613" i="6"/>
  <c r="F427" i="6"/>
  <c r="I365" i="13"/>
  <c r="I373" i="13"/>
  <c r="F543" i="6"/>
  <c r="F553" i="6"/>
  <c r="M622" i="13"/>
  <c r="M224" i="11"/>
  <c r="F443" i="6"/>
  <c r="L261" i="13"/>
  <c r="M332" i="13"/>
  <c r="M243" i="11"/>
  <c r="E295" i="6"/>
  <c r="L528" i="13"/>
  <c r="M364" i="13"/>
  <c r="F257" i="6"/>
  <c r="E590" i="6"/>
  <c r="L316" i="13"/>
  <c r="M21" i="13"/>
  <c r="F84" i="6"/>
  <c r="E434" i="6"/>
  <c r="I193" i="13"/>
  <c r="I199" i="13"/>
  <c r="F347" i="6"/>
  <c r="L398" i="13"/>
  <c r="M497" i="13"/>
  <c r="M69" i="11"/>
  <c r="E359" i="6"/>
  <c r="L431" i="13"/>
  <c r="M540" i="13"/>
  <c r="F218" i="6"/>
  <c r="E399" i="6"/>
  <c r="I484" i="13"/>
  <c r="L9" i="11"/>
  <c r="F626" i="6"/>
  <c r="L392" i="13"/>
  <c r="M582" i="13"/>
  <c r="M21" i="11"/>
  <c r="E407" i="6"/>
  <c r="L555" i="13"/>
  <c r="L264" i="11"/>
  <c r="F313" i="6"/>
  <c r="E543" i="6"/>
  <c r="R535" i="1"/>
  <c r="L94" i="11"/>
  <c r="F599" i="6"/>
  <c r="E253" i="6"/>
  <c r="I172" i="13"/>
  <c r="I488" i="13"/>
  <c r="F389" i="6"/>
  <c r="L471" i="13"/>
  <c r="M296" i="13"/>
  <c r="M329" i="13"/>
  <c r="E587" i="6"/>
  <c r="I503" i="13"/>
  <c r="L250" i="11"/>
  <c r="F248" i="6"/>
  <c r="L638" i="13"/>
  <c r="I445" i="13"/>
  <c r="M132" i="11"/>
  <c r="E179" i="6"/>
  <c r="L655" i="13"/>
  <c r="M566" i="13"/>
  <c r="F72" i="6"/>
  <c r="E269" i="6"/>
  <c r="L159" i="13"/>
  <c r="M453" i="13"/>
  <c r="F111" i="6"/>
  <c r="E588" i="6"/>
  <c r="L163" i="13"/>
  <c r="M664" i="13"/>
  <c r="F88" i="6"/>
  <c r="E671" i="6"/>
  <c r="R545" i="1"/>
  <c r="L142" i="11"/>
  <c r="F642" i="6"/>
  <c r="E116" i="6"/>
  <c r="I183" i="13"/>
  <c r="L75" i="11"/>
  <c r="F370" i="6"/>
  <c r="L26" i="13"/>
  <c r="M444" i="13"/>
  <c r="I230" i="13"/>
  <c r="L21" i="13"/>
  <c r="M494" i="13"/>
  <c r="I528" i="13"/>
  <c r="E425" i="6"/>
  <c r="L354" i="13"/>
  <c r="L300" i="11"/>
  <c r="F161" i="6"/>
  <c r="L384" i="13"/>
  <c r="M572" i="13"/>
  <c r="I38" i="13"/>
  <c r="L341" i="13"/>
  <c r="M428" i="13"/>
  <c r="M107" i="11"/>
  <c r="E664" i="6"/>
  <c r="L658" i="13"/>
  <c r="M73" i="13"/>
  <c r="F4" i="6"/>
  <c r="I246" i="13"/>
  <c r="M409" i="13"/>
  <c r="L382" i="13"/>
  <c r="M118" i="13"/>
  <c r="L263" i="13"/>
  <c r="M162" i="13"/>
  <c r="F166" i="6"/>
  <c r="M15" i="13"/>
  <c r="M550" i="13"/>
  <c r="F36" i="6"/>
  <c r="E562" i="6"/>
  <c r="F192" i="6"/>
  <c r="E493" i="6"/>
  <c r="E477" i="6"/>
  <c r="E494" i="6"/>
  <c r="E458" i="6"/>
  <c r="F472" i="6"/>
  <c r="R17" i="10"/>
  <c r="E184" i="6"/>
  <c r="I222" i="13"/>
  <c r="I676" i="13"/>
  <c r="F377" i="6"/>
  <c r="L418" i="13"/>
  <c r="I283" i="13"/>
  <c r="M160" i="11"/>
  <c r="F482" i="6"/>
  <c r="L2" i="13"/>
  <c r="M518" i="13"/>
  <c r="M31" i="11"/>
  <c r="E296" i="6"/>
  <c r="L376" i="13"/>
  <c r="M150" i="13"/>
  <c r="F186" i="6"/>
  <c r="E335" i="6"/>
  <c r="R501" i="1"/>
  <c r="L240" i="11"/>
  <c r="F93" i="6"/>
  <c r="E205" i="6"/>
  <c r="M525" i="13"/>
  <c r="M216" i="11"/>
  <c r="F507" i="6"/>
  <c r="L495" i="13"/>
  <c r="M172" i="13"/>
  <c r="M17" i="11"/>
  <c r="E360" i="6"/>
  <c r="L671" i="13"/>
  <c r="L2" i="11"/>
  <c r="F171" i="6"/>
  <c r="E368" i="6"/>
  <c r="I6" i="13"/>
  <c r="L13" i="11"/>
  <c r="F357" i="6"/>
  <c r="M12" i="13"/>
  <c r="M322" i="13"/>
  <c r="M51" i="11"/>
  <c r="E408" i="6"/>
  <c r="L595" i="13"/>
  <c r="L302" i="11"/>
  <c r="F242" i="6"/>
  <c r="E447" i="6"/>
  <c r="I610" i="13"/>
  <c r="L30" i="11"/>
  <c r="F272" i="6"/>
  <c r="E374" i="6"/>
  <c r="I360" i="13"/>
  <c r="I469" i="13"/>
  <c r="F455" i="6"/>
  <c r="L406" i="13"/>
  <c r="M101" i="13"/>
  <c r="F38" i="6"/>
  <c r="E592" i="6"/>
  <c r="I337" i="13"/>
  <c r="L167" i="11"/>
  <c r="F451" i="6"/>
  <c r="L546" i="13"/>
  <c r="I269" i="13"/>
  <c r="M68" i="11"/>
  <c r="E4" i="6"/>
  <c r="L340" i="13"/>
  <c r="L289" i="11"/>
  <c r="F105" i="6"/>
  <c r="E286" i="6"/>
  <c r="L415" i="13"/>
  <c r="M614" i="13"/>
  <c r="F80" i="6"/>
  <c r="E285" i="6"/>
  <c r="L307" i="13"/>
  <c r="L271" i="11"/>
  <c r="F121" i="6"/>
  <c r="E50" i="6"/>
  <c r="I455" i="13"/>
  <c r="L78" i="11"/>
  <c r="F366" i="6"/>
  <c r="E636" i="6"/>
  <c r="I135" i="13"/>
  <c r="L47" i="11"/>
  <c r="F541" i="6"/>
  <c r="L310" i="13"/>
  <c r="M402" i="13"/>
  <c r="I463" i="13"/>
  <c r="L531" i="13"/>
  <c r="M424" i="13"/>
  <c r="I651" i="13"/>
  <c r="E362" i="6"/>
  <c r="L267" i="13"/>
  <c r="M148" i="13"/>
  <c r="F90" i="6"/>
  <c r="L385" i="13"/>
  <c r="M475" i="13"/>
  <c r="I594" i="13"/>
  <c r="L317" i="13"/>
  <c r="M594" i="13"/>
  <c r="I263" i="13"/>
  <c r="E473" i="6"/>
  <c r="L294" i="13"/>
  <c r="M20" i="13"/>
  <c r="F13" i="6"/>
  <c r="I218" i="13"/>
  <c r="M4" i="13"/>
  <c r="L642" i="13"/>
  <c r="M530" i="13"/>
  <c r="L377" i="13"/>
  <c r="M454" i="13"/>
  <c r="F207" i="6"/>
  <c r="R579" i="1"/>
  <c r="L256" i="11"/>
  <c r="F45" i="6"/>
  <c r="E371" i="6"/>
  <c r="F278" i="6"/>
  <c r="E224" i="6"/>
  <c r="E645" i="6"/>
  <c r="I289" i="13"/>
  <c r="M13" i="11"/>
  <c r="F479" i="6"/>
  <c r="F466" i="6"/>
  <c r="E268" i="6"/>
  <c r="I672" i="13"/>
  <c r="M531" i="13"/>
  <c r="M226" i="11"/>
  <c r="F417" i="6"/>
  <c r="L171" i="13"/>
  <c r="M568" i="13"/>
  <c r="M96" i="11"/>
  <c r="E467" i="6"/>
  <c r="L560" i="13"/>
  <c r="M373" i="13"/>
  <c r="M97" i="11"/>
  <c r="E105" i="6"/>
  <c r="L141" i="13"/>
  <c r="M642" i="13"/>
  <c r="F139" i="6"/>
  <c r="E304" i="6"/>
  <c r="R490" i="1"/>
  <c r="L172" i="11"/>
  <c r="F392" i="6"/>
  <c r="E657" i="6"/>
  <c r="I239" i="13"/>
  <c r="M152" i="11"/>
  <c r="E3" i="6"/>
  <c r="L465" i="13"/>
  <c r="M520" i="13"/>
  <c r="M631" i="13"/>
  <c r="E169" i="6"/>
  <c r="L184" i="13"/>
  <c r="M503" i="13"/>
  <c r="F108" i="6"/>
  <c r="E161" i="6"/>
  <c r="I518" i="13"/>
  <c r="I424" i="13"/>
  <c r="F414" i="6"/>
  <c r="L154" i="13"/>
  <c r="M91" i="13"/>
  <c r="M359" i="13"/>
  <c r="E217" i="6"/>
  <c r="L484" i="13"/>
  <c r="L245" i="11"/>
  <c r="F195" i="6"/>
  <c r="E416" i="6"/>
  <c r="I381" i="13"/>
  <c r="L169" i="11"/>
  <c r="F435" i="6"/>
  <c r="M45" i="13"/>
  <c r="I490" i="13"/>
  <c r="M202" i="11"/>
  <c r="F621" i="6"/>
  <c r="L416" i="13"/>
  <c r="M98" i="13"/>
  <c r="F79" i="6"/>
  <c r="E517" i="6"/>
  <c r="I474" i="13"/>
  <c r="I39" i="13"/>
  <c r="F503" i="6"/>
  <c r="L160" i="13"/>
  <c r="I542" i="13"/>
  <c r="M305" i="11"/>
  <c r="E548" i="6"/>
  <c r="L518" i="13"/>
  <c r="M366" i="13"/>
  <c r="F26" i="6"/>
  <c r="E31" i="6"/>
  <c r="L480" i="13"/>
  <c r="L280" i="11"/>
  <c r="F113" i="6"/>
  <c r="E302" i="6"/>
  <c r="L615" i="13"/>
  <c r="M476" i="13"/>
  <c r="F42" i="6"/>
  <c r="E64" i="6"/>
  <c r="I473" i="13"/>
  <c r="L14" i="11"/>
  <c r="F447" i="6"/>
  <c r="E366" i="6"/>
  <c r="I65" i="13"/>
  <c r="I159" i="13"/>
  <c r="F629" i="6"/>
  <c r="L498" i="13"/>
  <c r="M629" i="13"/>
  <c r="I343" i="13"/>
  <c r="M38" i="13"/>
  <c r="M657" i="13"/>
  <c r="M297" i="13"/>
  <c r="E203" i="6"/>
  <c r="L510" i="13"/>
  <c r="L268" i="11"/>
  <c r="F43" i="6"/>
  <c r="M30" i="13"/>
  <c r="M80" i="13"/>
  <c r="M167" i="13"/>
  <c r="L491" i="13"/>
  <c r="M499" i="13"/>
  <c r="I533" i="13"/>
  <c r="E410" i="6"/>
  <c r="R527" i="1"/>
  <c r="M660" i="13"/>
  <c r="L641" i="13"/>
  <c r="I10" i="13"/>
  <c r="M591" i="13"/>
  <c r="L540" i="13"/>
  <c r="M67" i="13"/>
  <c r="L428" i="13"/>
  <c r="M242" i="13"/>
  <c r="F176" i="6"/>
  <c r="R420" i="1"/>
  <c r="L184" i="11"/>
  <c r="F301" i="6"/>
  <c r="F562" i="6"/>
  <c r="F640" i="6"/>
  <c r="M192" i="13"/>
  <c r="M539" i="13"/>
  <c r="R18" i="10"/>
  <c r="E534" i="6"/>
  <c r="E200" i="6"/>
  <c r="L118" i="11"/>
  <c r="E323" i="6"/>
  <c r="F661" i="6"/>
  <c r="E490" i="6"/>
  <c r="L338" i="13"/>
  <c r="I5" i="13"/>
  <c r="M162" i="11"/>
  <c r="F470" i="6"/>
  <c r="L520" i="13"/>
  <c r="I330" i="13"/>
  <c r="M32" i="11"/>
  <c r="E324" i="6"/>
  <c r="L521" i="13"/>
  <c r="M289" i="13"/>
  <c r="M207" i="13"/>
  <c r="E10" i="6"/>
  <c r="L565" i="13"/>
  <c r="M108" i="13"/>
  <c r="F76" i="6"/>
  <c r="E97" i="6"/>
  <c r="R522" i="1"/>
  <c r="L108" i="11"/>
  <c r="F484" i="6"/>
  <c r="F596" i="6"/>
  <c r="M399" i="13"/>
  <c r="M88" i="11"/>
  <c r="E531" i="6"/>
  <c r="L186" i="13"/>
  <c r="M422" i="13"/>
  <c r="I662" i="13"/>
  <c r="E106" i="6"/>
  <c r="R379" i="1"/>
  <c r="L234" i="11"/>
  <c r="F117" i="6"/>
  <c r="E498" i="6"/>
  <c r="I470" i="13"/>
  <c r="M169" i="13"/>
  <c r="F617" i="6"/>
  <c r="L255" i="13"/>
  <c r="M545" i="13"/>
  <c r="I447" i="13"/>
  <c r="E154" i="6"/>
  <c r="L352" i="13"/>
  <c r="M652" i="13"/>
  <c r="F132" i="6"/>
  <c r="E209" i="6"/>
  <c r="I8" i="13"/>
  <c r="L193" i="11"/>
  <c r="F526" i="6"/>
  <c r="L366" i="13"/>
  <c r="I491" i="13"/>
  <c r="M138" i="11"/>
  <c r="E131" i="6"/>
  <c r="L610" i="13"/>
  <c r="M360" i="13"/>
  <c r="F48" i="6"/>
  <c r="L179" i="13"/>
  <c r="I593" i="13"/>
  <c r="I572" i="13"/>
  <c r="F363" i="6"/>
  <c r="L356" i="13"/>
  <c r="I56" i="13"/>
  <c r="M223" i="11"/>
  <c r="E389" i="6"/>
  <c r="L49" i="13"/>
  <c r="M376" i="13"/>
  <c r="F290" i="6"/>
  <c r="E591" i="6"/>
  <c r="L304" i="13"/>
  <c r="M419" i="13"/>
  <c r="F34" i="6"/>
  <c r="E47" i="6"/>
  <c r="L355" i="13"/>
  <c r="M488" i="13"/>
  <c r="F306" i="6"/>
  <c r="E88" i="6"/>
  <c r="I496" i="13"/>
  <c r="L115" i="11"/>
  <c r="F563" i="6"/>
  <c r="E119" i="6"/>
  <c r="I441" i="13"/>
  <c r="I280" i="13"/>
  <c r="F359" i="6"/>
  <c r="L11" i="13"/>
  <c r="M459" i="13"/>
  <c r="F102" i="6"/>
  <c r="L666" i="13"/>
  <c r="M486" i="13"/>
  <c r="F110" i="6"/>
  <c r="E156" i="6"/>
  <c r="L104" i="13"/>
  <c r="M218" i="13"/>
  <c r="F299" i="6"/>
  <c r="L535" i="13"/>
  <c r="M609" i="13"/>
  <c r="F126" i="6"/>
  <c r="L670" i="13"/>
  <c r="M100" i="13"/>
  <c r="M189" i="13"/>
  <c r="E251" i="6"/>
  <c r="R446" i="1"/>
  <c r="L192" i="11"/>
  <c r="L559" i="13"/>
  <c r="I270" i="13"/>
  <c r="I357" i="13"/>
  <c r="L659" i="13"/>
  <c r="M625" i="13"/>
  <c r="L644" i="13"/>
  <c r="L257" i="11"/>
  <c r="F209" i="6"/>
  <c r="R413" i="1"/>
  <c r="L120" i="11"/>
  <c r="F393" i="6"/>
  <c r="E160" i="6"/>
  <c r="E69" i="6"/>
  <c r="E672" i="6"/>
  <c r="E470" i="6"/>
  <c r="F530" i="6"/>
  <c r="L614" i="13"/>
  <c r="M442" i="13"/>
  <c r="M98" i="11"/>
  <c r="E451" i="6"/>
  <c r="L65" i="13"/>
  <c r="M335" i="13"/>
  <c r="M257" i="11"/>
  <c r="E165" i="6"/>
  <c r="L7" i="13"/>
  <c r="M430" i="13"/>
  <c r="I409" i="13"/>
  <c r="E554" i="6"/>
  <c r="R405" i="1"/>
  <c r="L242" i="11"/>
  <c r="F85" i="6"/>
  <c r="E178" i="6"/>
  <c r="I161" i="13"/>
  <c r="L44" i="11"/>
  <c r="F623" i="6"/>
  <c r="F391" i="6"/>
  <c r="I345" i="13"/>
  <c r="M24" i="11"/>
  <c r="E388" i="6"/>
  <c r="L16" i="13"/>
  <c r="M578" i="13"/>
  <c r="I276" i="13"/>
  <c r="E618" i="6"/>
  <c r="R410" i="1"/>
  <c r="L166" i="11"/>
  <c r="F445" i="6"/>
  <c r="E448" i="6"/>
  <c r="I177" i="13"/>
  <c r="M105" i="13"/>
  <c r="F314" i="6"/>
  <c r="L269" i="13"/>
  <c r="M99" i="13"/>
  <c r="I667" i="13"/>
  <c r="E666" i="6"/>
  <c r="R367" i="1"/>
  <c r="L228" i="11"/>
  <c r="F141" i="6"/>
  <c r="E482" i="6"/>
  <c r="I156" i="13"/>
  <c r="L185" i="11"/>
  <c r="F654" i="6"/>
  <c r="L278" i="13"/>
  <c r="I21" i="13"/>
  <c r="M74" i="11"/>
  <c r="E643" i="6"/>
  <c r="L239" i="13"/>
  <c r="M626" i="13"/>
  <c r="F81" i="6"/>
  <c r="L248" i="13"/>
  <c r="I131" i="13"/>
  <c r="I50" i="13"/>
  <c r="F416" i="6"/>
  <c r="L648" i="13"/>
  <c r="M395" i="13"/>
  <c r="M127" i="11"/>
  <c r="E278" i="6"/>
  <c r="L574" i="13"/>
  <c r="M492" i="13"/>
  <c r="F243" i="6"/>
  <c r="E512" i="6"/>
  <c r="L177" i="13"/>
  <c r="M427" i="13"/>
  <c r="F298" i="6"/>
  <c r="E623" i="6"/>
  <c r="M16" i="13"/>
  <c r="M596" i="13"/>
  <c r="F259" i="6"/>
  <c r="E398" i="6"/>
  <c r="I204" i="13"/>
  <c r="L103" i="11"/>
  <c r="F636" i="6"/>
  <c r="L183" i="13"/>
  <c r="I489" i="13"/>
  <c r="M106" i="13"/>
  <c r="F505" i="6"/>
  <c r="L276" i="13"/>
  <c r="M661" i="13"/>
  <c r="F143" i="6"/>
  <c r="L572" i="13"/>
  <c r="L301" i="11"/>
  <c r="F151" i="6"/>
  <c r="E668" i="6"/>
  <c r="R300" i="1"/>
  <c r="M504" i="13"/>
  <c r="F236" i="6"/>
  <c r="L56" i="13"/>
  <c r="L274" i="11"/>
  <c r="F167" i="6"/>
  <c r="L442" i="13"/>
  <c r="M659" i="13"/>
  <c r="F134" i="6"/>
  <c r="E204" i="6"/>
  <c r="R24" i="1"/>
  <c r="L128" i="11"/>
  <c r="L472" i="13"/>
  <c r="I596" i="13"/>
  <c r="M236" i="11"/>
  <c r="L606" i="13"/>
  <c r="M227" i="13"/>
  <c r="L511" i="13"/>
  <c r="M423" i="13"/>
  <c r="F138" i="6"/>
  <c r="I630" i="13"/>
  <c r="L56" i="11"/>
  <c r="F536" i="6"/>
  <c r="L600" i="13"/>
  <c r="E553" i="6"/>
  <c r="F333" i="6"/>
  <c r="L285" i="11"/>
  <c r="F154" i="6"/>
  <c r="L265" i="13"/>
  <c r="L588" i="13"/>
  <c r="E283" i="6"/>
  <c r="E215" i="6"/>
  <c r="E212" i="6"/>
  <c r="L235" i="13"/>
  <c r="I47" i="13"/>
  <c r="M34" i="11"/>
  <c r="E308" i="6"/>
  <c r="L556" i="13"/>
  <c r="I621" i="13"/>
  <c r="M169" i="11"/>
  <c r="E54" i="6"/>
  <c r="L318" i="13"/>
  <c r="M385" i="13"/>
  <c r="R9" i="10"/>
  <c r="E395" i="6"/>
  <c r="R516" i="1"/>
  <c r="L174" i="11"/>
  <c r="F378" i="6"/>
  <c r="E402" i="6"/>
  <c r="I523" i="13"/>
  <c r="L81" i="11"/>
  <c r="F323" i="6"/>
  <c r="L14" i="13"/>
  <c r="I628" i="13"/>
  <c r="M250" i="11"/>
  <c r="E229" i="6"/>
  <c r="L408" i="13"/>
  <c r="M532" i="13"/>
  <c r="R8" i="10"/>
  <c r="E459" i="6"/>
  <c r="R574" i="1"/>
  <c r="L102" i="11"/>
  <c r="F535" i="6"/>
  <c r="E464" i="6"/>
  <c r="I442" i="13"/>
  <c r="I233" i="13"/>
  <c r="F390" i="6"/>
  <c r="L15" i="13"/>
  <c r="M608" i="13"/>
  <c r="F6" i="6"/>
  <c r="E507" i="6"/>
  <c r="R493" i="1"/>
  <c r="L160" i="11"/>
  <c r="F496" i="6"/>
  <c r="R11" i="10"/>
  <c r="L177" i="11"/>
  <c r="L562" i="13"/>
  <c r="M639" i="13"/>
  <c r="M266" i="11"/>
  <c r="E149" i="6"/>
  <c r="L41" i="13"/>
  <c r="I615" i="13"/>
  <c r="M147" i="11"/>
  <c r="E566" i="6"/>
  <c r="L279" i="13"/>
  <c r="M282" i="13"/>
  <c r="F206" i="6"/>
  <c r="E348" i="6"/>
  <c r="R374" i="1"/>
  <c r="L110" i="11"/>
  <c r="F471" i="6"/>
  <c r="E113" i="6"/>
  <c r="I225" i="13"/>
  <c r="L69" i="11"/>
  <c r="F410" i="6"/>
  <c r="M33" i="13"/>
  <c r="I607" i="13"/>
  <c r="M153" i="11"/>
  <c r="E118" i="6"/>
  <c r="L297" i="13"/>
  <c r="M371" i="13"/>
  <c r="F15" i="6"/>
  <c r="E412" i="6"/>
  <c r="I526" i="13"/>
  <c r="L38" i="11"/>
  <c r="F652" i="6"/>
  <c r="E480" i="6"/>
  <c r="I502" i="13"/>
  <c r="M210" i="11"/>
  <c r="F545" i="6"/>
  <c r="L381" i="13"/>
  <c r="M440" i="13"/>
  <c r="F39" i="6"/>
  <c r="E460" i="6"/>
  <c r="R426" i="1"/>
  <c r="L96" i="11"/>
  <c r="F586" i="6"/>
  <c r="E241" i="6"/>
  <c r="I583" i="13"/>
  <c r="I505" i="13"/>
  <c r="F452" i="6"/>
  <c r="L192" i="13"/>
  <c r="M665" i="13"/>
  <c r="M229" i="11"/>
  <c r="E341" i="6"/>
  <c r="L250" i="13"/>
  <c r="M208" i="13"/>
  <c r="F266" i="6"/>
  <c r="L203" i="13"/>
  <c r="I384" i="13"/>
  <c r="M198" i="11"/>
  <c r="F650" i="6"/>
  <c r="L138" i="13"/>
  <c r="M348" i="13"/>
  <c r="M73" i="11"/>
  <c r="E583" i="6"/>
  <c r="R406" i="1"/>
  <c r="L216" i="11"/>
  <c r="F189" i="6"/>
  <c r="E514" i="6"/>
  <c r="I568" i="13"/>
  <c r="M224" i="13"/>
  <c r="F188" i="6"/>
  <c r="E321" i="6"/>
  <c r="R502" i="1"/>
  <c r="L212" i="11"/>
  <c r="F205" i="6"/>
  <c r="L37" i="13"/>
  <c r="I467" i="13"/>
  <c r="L63" i="11"/>
  <c r="F528" i="6"/>
  <c r="L628" i="13"/>
  <c r="I595" i="13"/>
  <c r="M186" i="11"/>
  <c r="F559" i="6"/>
  <c r="M34" i="13"/>
  <c r="I27" i="13"/>
  <c r="M151" i="11"/>
  <c r="E550" i="6"/>
  <c r="L226" i="13"/>
  <c r="M501" i="13"/>
  <c r="M47" i="11"/>
  <c r="E280" i="6"/>
  <c r="L213" i="13"/>
  <c r="M574" i="13"/>
  <c r="F216" i="6"/>
  <c r="E62" i="6"/>
  <c r="I103" i="13"/>
  <c r="L97" i="11"/>
  <c r="F303" i="6"/>
  <c r="E145" i="6"/>
  <c r="I650" i="13"/>
  <c r="L77" i="11"/>
  <c r="F627" i="6"/>
  <c r="L333" i="13"/>
  <c r="M480" i="13"/>
  <c r="M99" i="11"/>
  <c r="E343" i="6"/>
  <c r="L259" i="13"/>
  <c r="M138" i="13"/>
  <c r="F25" i="6"/>
  <c r="E126" i="6"/>
  <c r="I657" i="13"/>
  <c r="L21" i="11"/>
  <c r="F462" i="6"/>
  <c r="F531" i="6"/>
  <c r="M125" i="13"/>
  <c r="M82" i="11"/>
  <c r="E579" i="6"/>
  <c r="L262" i="13"/>
  <c r="M337" i="13"/>
  <c r="F49" i="6"/>
  <c r="E174" i="6"/>
  <c r="I151" i="13"/>
  <c r="L201" i="11"/>
  <c r="F409" i="6"/>
  <c r="E124" i="6"/>
  <c r="I641" i="13"/>
  <c r="I407" i="13"/>
  <c r="F360" i="6"/>
  <c r="L102" i="13"/>
  <c r="M535" i="13"/>
  <c r="M270" i="11"/>
  <c r="E567" i="6"/>
  <c r="I504" i="13"/>
  <c r="L281" i="11"/>
  <c r="F156" i="6"/>
  <c r="L350" i="13"/>
  <c r="M109" i="13"/>
  <c r="M70" i="11"/>
  <c r="E629" i="6"/>
  <c r="L676" i="13"/>
  <c r="M324" i="13"/>
  <c r="I458" i="13"/>
  <c r="E313" i="6"/>
  <c r="I655" i="13"/>
  <c r="L84" i="11"/>
  <c r="F320" i="6"/>
  <c r="E337" i="6"/>
  <c r="R436" i="1"/>
  <c r="L146" i="11"/>
  <c r="F610" i="6"/>
  <c r="E8" i="6"/>
  <c r="I606" i="13"/>
  <c r="L80" i="11"/>
  <c r="F351" i="6"/>
  <c r="L515" i="13"/>
  <c r="I195" i="13"/>
  <c r="I545" i="13"/>
  <c r="F345" i="6"/>
  <c r="L673" i="13"/>
  <c r="I362" i="13"/>
  <c r="M58" i="11"/>
  <c r="E628" i="6"/>
  <c r="L152" i="13"/>
  <c r="L286" i="11"/>
  <c r="F27" i="6"/>
  <c r="L211" i="13"/>
  <c r="L277" i="11"/>
  <c r="F35" i="6"/>
  <c r="E96" i="6"/>
  <c r="I224" i="13"/>
  <c r="L6" i="11"/>
  <c r="F511" i="6"/>
  <c r="L232" i="13"/>
  <c r="L259" i="11"/>
  <c r="F51" i="6"/>
  <c r="L321" i="13"/>
  <c r="M254" i="13"/>
  <c r="F106" i="6"/>
  <c r="E175" i="6"/>
  <c r="I431" i="13"/>
  <c r="L217" i="11"/>
  <c r="L396" i="13"/>
  <c r="M603" i="13"/>
  <c r="L452" i="13"/>
  <c r="M166" i="13"/>
  <c r="M260" i="11"/>
  <c r="E263" i="6"/>
  <c r="L43" i="13"/>
  <c r="M341" i="13"/>
  <c r="M109" i="11"/>
  <c r="E89" i="6"/>
  <c r="L246" i="13"/>
  <c r="M338" i="13"/>
  <c r="F249" i="6"/>
  <c r="E574" i="6"/>
  <c r="I516" i="13"/>
  <c r="L85" i="11"/>
  <c r="F397" i="6"/>
  <c r="E658" i="6"/>
  <c r="I527" i="13"/>
  <c r="M27" i="13"/>
  <c r="F358" i="6"/>
  <c r="L481" i="13"/>
  <c r="M133" i="13"/>
  <c r="M33" i="11"/>
  <c r="E344" i="6"/>
  <c r="L228" i="13"/>
  <c r="M527" i="13"/>
  <c r="F281" i="6"/>
  <c r="E638" i="6"/>
  <c r="I304" i="13"/>
  <c r="L25" i="11"/>
  <c r="F603" i="6"/>
  <c r="L643" i="13"/>
  <c r="I288" i="13"/>
  <c r="M18" i="11"/>
  <c r="E436" i="6"/>
  <c r="L449" i="13"/>
  <c r="M124" i="13"/>
  <c r="F305" i="6"/>
  <c r="E511" i="6"/>
  <c r="I100" i="13"/>
  <c r="L237" i="11"/>
  <c r="F500" i="6"/>
  <c r="E652" i="6"/>
  <c r="I619" i="13"/>
  <c r="I531" i="13"/>
  <c r="F442" i="6"/>
  <c r="L506" i="13"/>
  <c r="M140" i="13"/>
  <c r="M39" i="11"/>
  <c r="E487" i="6"/>
  <c r="R528" i="1"/>
  <c r="L222" i="11"/>
  <c r="F165" i="6"/>
  <c r="L342" i="13"/>
  <c r="I245" i="13"/>
  <c r="M6" i="11"/>
  <c r="E532" i="6"/>
  <c r="L42" i="13"/>
  <c r="M194" i="13"/>
  <c r="I314" i="13"/>
  <c r="E250" i="6"/>
  <c r="I598" i="13"/>
  <c r="L20" i="11"/>
  <c r="F395" i="6"/>
  <c r="E333" i="6"/>
  <c r="I11" i="13"/>
  <c r="L82" i="11"/>
  <c r="F336" i="6"/>
  <c r="E301" i="6"/>
  <c r="I363" i="13"/>
  <c r="L16" i="11"/>
  <c r="F434" i="6"/>
  <c r="L217" i="13"/>
  <c r="I144" i="13"/>
  <c r="I250" i="13"/>
  <c r="F493" i="6"/>
  <c r="L274" i="13"/>
  <c r="I248" i="13"/>
  <c r="M280" i="11"/>
  <c r="E469" i="6"/>
  <c r="L601" i="13"/>
  <c r="L270" i="11"/>
  <c r="F283" i="6"/>
  <c r="L353" i="13"/>
  <c r="M84" i="13"/>
  <c r="F291" i="6"/>
  <c r="E608" i="6"/>
  <c r="I241" i="13"/>
  <c r="L51" i="11"/>
  <c r="F635" i="6"/>
  <c r="L524" i="13"/>
  <c r="M270" i="13"/>
  <c r="F307" i="6"/>
  <c r="L435" i="13"/>
  <c r="L243" i="11"/>
  <c r="F59" i="6"/>
  <c r="E144" i="6"/>
  <c r="I556" i="13"/>
  <c r="L209" i="11"/>
  <c r="L301" i="13"/>
  <c r="I645" i="13"/>
  <c r="M191" i="11"/>
  <c r="L635" i="13"/>
  <c r="M370" i="13"/>
  <c r="R12" i="1"/>
  <c r="L122" i="11"/>
  <c r="F379" i="6"/>
  <c r="I639" i="13"/>
  <c r="I427" i="13"/>
  <c r="F663" i="6"/>
  <c r="F619" i="6"/>
  <c r="E505" i="6"/>
  <c r="E442" i="6"/>
  <c r="E271" i="6"/>
  <c r="E617" i="6"/>
  <c r="F475" i="6"/>
  <c r="E513" i="6"/>
  <c r="I45" i="13"/>
  <c r="E315" i="6"/>
  <c r="E232" i="6"/>
  <c r="M71" i="13"/>
  <c r="F523" i="6"/>
  <c r="I46" i="13"/>
  <c r="F465" i="6"/>
  <c r="F502" i="6"/>
  <c r="E446" i="6"/>
  <c r="M146" i="13"/>
  <c r="E433" i="6"/>
  <c r="L218" i="13"/>
  <c r="M450" i="13"/>
  <c r="M63" i="11"/>
  <c r="E264" i="6"/>
  <c r="L474" i="13"/>
  <c r="M262" i="13"/>
  <c r="M247" i="13"/>
  <c r="E635" i="6"/>
  <c r="L252" i="13"/>
  <c r="M68" i="13"/>
  <c r="F178" i="6"/>
  <c r="E288" i="6"/>
  <c r="I242" i="13"/>
  <c r="L89" i="11"/>
  <c r="F539" i="6"/>
  <c r="E162" i="6"/>
  <c r="I554" i="13"/>
  <c r="I622" i="13"/>
  <c r="F568" i="6"/>
  <c r="L100" i="13"/>
  <c r="M470" i="13"/>
  <c r="M393" i="13"/>
  <c r="E153" i="6"/>
  <c r="L215" i="13"/>
  <c r="M372" i="13"/>
  <c r="F210" i="6"/>
  <c r="E352" i="6"/>
  <c r="I306" i="13"/>
  <c r="L29" i="11"/>
  <c r="F310" i="6"/>
  <c r="L151" i="13"/>
  <c r="I617" i="13"/>
  <c r="M237" i="11"/>
  <c r="E277" i="6"/>
  <c r="L490" i="13"/>
  <c r="M640" i="13"/>
  <c r="F234" i="6"/>
  <c r="E431" i="6"/>
  <c r="I353" i="13"/>
  <c r="L207" i="11"/>
  <c r="F646" i="6"/>
  <c r="E80" i="6"/>
  <c r="I176" i="13"/>
  <c r="M204" i="11"/>
  <c r="F597" i="6"/>
  <c r="L277" i="13"/>
  <c r="M400" i="13"/>
  <c r="M117" i="11"/>
  <c r="E456" i="6"/>
  <c r="R532" i="1"/>
  <c r="L154" i="11"/>
  <c r="F547" i="6"/>
  <c r="L539" i="13"/>
  <c r="I574" i="13"/>
  <c r="M225" i="11"/>
  <c r="E373" i="6"/>
  <c r="L38" i="13"/>
  <c r="M406" i="13"/>
  <c r="M199" i="13"/>
  <c r="E91" i="6"/>
  <c r="I164" i="13"/>
  <c r="L191" i="11"/>
  <c r="F512" i="6"/>
  <c r="E187" i="6"/>
  <c r="I291" i="13"/>
  <c r="L18" i="11"/>
  <c r="F422" i="6"/>
  <c r="E544" i="6"/>
  <c r="I493" i="13"/>
  <c r="L127" i="11"/>
  <c r="F537" i="6"/>
  <c r="L544" i="13"/>
  <c r="I375" i="13"/>
  <c r="I364" i="13"/>
  <c r="F570" i="6"/>
  <c r="L388" i="13"/>
  <c r="I59" i="13"/>
  <c r="M213" i="11"/>
  <c r="E358" i="6"/>
  <c r="R304" i="1"/>
  <c r="M389" i="13"/>
  <c r="F220" i="6"/>
  <c r="R299" i="1"/>
  <c r="M448" i="13"/>
  <c r="F228" i="6"/>
  <c r="E401" i="6"/>
  <c r="I203" i="13"/>
  <c r="L39" i="11"/>
  <c r="F355" i="6"/>
  <c r="R298" i="1"/>
  <c r="M560" i="13"/>
  <c r="F244" i="6"/>
  <c r="L583" i="13"/>
  <c r="M23" i="13"/>
  <c r="F315" i="6"/>
  <c r="E656" i="6"/>
  <c r="I369" i="13"/>
  <c r="M7" i="13"/>
  <c r="I664" i="13"/>
  <c r="M171" i="11"/>
  <c r="L337" i="13"/>
  <c r="M259" i="13"/>
  <c r="I232" i="13"/>
  <c r="L58" i="11"/>
  <c r="I33" i="13"/>
  <c r="E53" i="6"/>
  <c r="L103" i="13"/>
  <c r="M310" i="13"/>
  <c r="M259" i="11"/>
  <c r="E73" i="6"/>
  <c r="M3" i="13"/>
  <c r="M405" i="13"/>
  <c r="I209" i="13"/>
  <c r="E538" i="6"/>
  <c r="L568" i="13"/>
  <c r="M592" i="13"/>
  <c r="F131" i="6"/>
  <c r="E607" i="6"/>
  <c r="I367" i="13"/>
  <c r="L93" i="11"/>
  <c r="F615" i="6"/>
  <c r="E210" i="6"/>
  <c r="I600" i="13"/>
  <c r="M521" i="13"/>
  <c r="F618" i="6"/>
  <c r="L257" i="13"/>
  <c r="M358" i="13"/>
  <c r="I268" i="13"/>
  <c r="E90" i="6"/>
  <c r="L132" i="13"/>
  <c r="L252" i="11"/>
  <c r="F163" i="6"/>
  <c r="E530" i="6"/>
  <c r="I453" i="13"/>
  <c r="I358" i="13"/>
  <c r="F400" i="6"/>
  <c r="L400" i="13"/>
  <c r="I234" i="13"/>
  <c r="M141" i="11"/>
  <c r="E166" i="6"/>
  <c r="L285" i="13"/>
  <c r="L261" i="11"/>
  <c r="F187" i="6"/>
  <c r="E400" i="6"/>
  <c r="I649" i="13"/>
  <c r="L221" i="11"/>
  <c r="F385" i="6"/>
  <c r="E406" i="6"/>
  <c r="I211" i="13"/>
  <c r="M140" i="11"/>
  <c r="E115" i="6"/>
  <c r="L33" i="13"/>
  <c r="M240" i="13"/>
  <c r="I28" i="13"/>
  <c r="E265" i="6"/>
  <c r="I140" i="13"/>
  <c r="L90" i="11"/>
  <c r="F633" i="6"/>
  <c r="L492" i="13"/>
  <c r="M229" i="13"/>
  <c r="M129" i="11"/>
  <c r="E262" i="6"/>
  <c r="M42" i="13"/>
  <c r="M178" i="13"/>
  <c r="F54" i="6"/>
  <c r="E12" i="6"/>
  <c r="I191" i="13"/>
  <c r="L183" i="11"/>
  <c r="F602" i="6"/>
  <c r="E349" i="6"/>
  <c r="I587" i="13"/>
  <c r="L159" i="11"/>
  <c r="F525" i="6"/>
  <c r="E369" i="6"/>
  <c r="I97" i="13"/>
  <c r="L119" i="11"/>
  <c r="F625" i="6"/>
  <c r="L454" i="13"/>
  <c r="I623" i="13"/>
  <c r="M188" i="11"/>
  <c r="F546" i="6"/>
  <c r="L309" i="13"/>
  <c r="M239" i="13"/>
  <c r="M201" i="11"/>
  <c r="E55" i="6"/>
  <c r="R393" i="1"/>
  <c r="L202" i="11"/>
  <c r="F229" i="6"/>
  <c r="R489" i="1"/>
  <c r="L200" i="11"/>
  <c r="F237" i="6"/>
  <c r="E610" i="6"/>
  <c r="I565" i="13"/>
  <c r="L27" i="11"/>
  <c r="F438" i="6"/>
  <c r="R381" i="1"/>
  <c r="L196" i="11"/>
  <c r="F253" i="6"/>
  <c r="R301" i="1"/>
  <c r="M610" i="13"/>
  <c r="F5" i="6"/>
  <c r="E449" i="6"/>
  <c r="I167" i="13"/>
  <c r="M407" i="13"/>
  <c r="L549" i="13"/>
  <c r="I219" i="13"/>
  <c r="M294" i="11"/>
  <c r="L592" i="13"/>
  <c r="M439" i="13"/>
  <c r="I656" i="13"/>
  <c r="L157" i="11"/>
  <c r="L409" i="13"/>
  <c r="I235" i="13"/>
  <c r="I194" i="13"/>
  <c r="F518" i="6"/>
  <c r="E648" i="6"/>
  <c r="E625" i="6"/>
  <c r="M247" i="11"/>
  <c r="M164" i="11"/>
  <c r="M251" i="11"/>
  <c r="F609" i="6"/>
  <c r="F319" i="6"/>
  <c r="L30" i="13"/>
  <c r="M180" i="13"/>
  <c r="L451" i="13"/>
  <c r="M241" i="13"/>
  <c r="M615" i="13"/>
  <c r="E649" i="6"/>
  <c r="L486" i="13"/>
  <c r="M112" i="13"/>
  <c r="R16" i="10"/>
  <c r="E379" i="6"/>
  <c r="L386" i="13"/>
  <c r="M163" i="13"/>
  <c r="F68" i="6"/>
  <c r="E257" i="6"/>
  <c r="I661" i="13"/>
  <c r="M455" i="13"/>
  <c r="F343" i="6"/>
  <c r="E524" i="6"/>
  <c r="I440" i="13"/>
  <c r="I461" i="13"/>
  <c r="F332" i="6"/>
  <c r="L60" i="13"/>
  <c r="M556" i="13"/>
  <c r="I40" i="13"/>
  <c r="E602" i="6"/>
  <c r="L402" i="13"/>
  <c r="M441" i="13"/>
  <c r="F100" i="6"/>
  <c r="E226" i="6"/>
  <c r="I464" i="13"/>
  <c r="M569" i="13"/>
  <c r="F606" i="6"/>
  <c r="L195" i="13"/>
  <c r="I546" i="13"/>
  <c r="M252" i="11"/>
  <c r="E439" i="6"/>
  <c r="L270" i="13"/>
  <c r="M601" i="13"/>
  <c r="F124" i="6"/>
  <c r="E193" i="6"/>
  <c r="I48" i="13"/>
  <c r="I302" i="13"/>
  <c r="F439" i="6"/>
  <c r="L594" i="13"/>
  <c r="I14" i="13"/>
  <c r="M76" i="11"/>
  <c r="E627" i="6"/>
  <c r="M5" i="13"/>
  <c r="M670" i="13"/>
  <c r="I385" i="13"/>
  <c r="E202" i="6"/>
  <c r="I292" i="13"/>
  <c r="L26" i="11"/>
  <c r="F338" i="6"/>
  <c r="L383" i="13"/>
  <c r="I567" i="13"/>
  <c r="M245" i="11"/>
  <c r="E647" i="6"/>
  <c r="L374" i="13"/>
  <c r="M28" i="13"/>
  <c r="F95" i="6"/>
  <c r="E556" i="6"/>
  <c r="I347" i="13"/>
  <c r="L175" i="11"/>
  <c r="F309" i="6"/>
  <c r="E120" i="6"/>
  <c r="I507" i="13"/>
  <c r="L151" i="11"/>
  <c r="F614" i="6"/>
  <c r="E275" i="6"/>
  <c r="I274" i="13"/>
  <c r="L107" i="11"/>
  <c r="F342" i="6"/>
  <c r="L505" i="13"/>
  <c r="M124" i="11"/>
  <c r="E243" i="6"/>
  <c r="L548" i="13"/>
  <c r="I446" i="13"/>
  <c r="M265" i="11"/>
  <c r="E72" i="6"/>
  <c r="R423" i="1"/>
  <c r="L138" i="11"/>
  <c r="F659" i="6"/>
  <c r="R23" i="1"/>
  <c r="L136" i="11"/>
  <c r="L134" i="13"/>
  <c r="M352" i="13"/>
  <c r="I584" i="13"/>
  <c r="E522" i="6"/>
  <c r="L405" i="13"/>
  <c r="M257" i="13"/>
  <c r="F198" i="6"/>
  <c r="E332" i="6"/>
  <c r="R553" i="1"/>
  <c r="L258" i="11"/>
  <c r="F77" i="6"/>
  <c r="E273" i="6"/>
  <c r="I636" i="13"/>
  <c r="I376" i="13"/>
  <c r="F555" i="6"/>
  <c r="F374" i="6"/>
  <c r="M111" i="13"/>
  <c r="M218" i="11"/>
  <c r="F481" i="6"/>
  <c r="L639" i="13"/>
  <c r="M508" i="13"/>
  <c r="R12" i="10"/>
  <c r="E443" i="6"/>
  <c r="R488" i="1"/>
  <c r="L236" i="11"/>
  <c r="F109" i="6"/>
  <c r="E289" i="6"/>
  <c r="I499" i="13"/>
  <c r="M511" i="13"/>
  <c r="F292" i="6"/>
  <c r="L238" i="13"/>
  <c r="M565" i="13"/>
  <c r="M37" i="11"/>
  <c r="E391" i="6"/>
  <c r="R445" i="1"/>
  <c r="L230" i="11"/>
  <c r="F133" i="6"/>
  <c r="E450" i="6"/>
  <c r="I444" i="13"/>
  <c r="M26" i="13"/>
  <c r="F648" i="6"/>
  <c r="L155" i="13"/>
  <c r="I476" i="13"/>
  <c r="M12" i="11"/>
  <c r="E484" i="6"/>
  <c r="L233" i="13"/>
  <c r="M273" i="13"/>
  <c r="I63" i="13"/>
  <c r="E43" i="6"/>
  <c r="I261" i="13"/>
  <c r="L306" i="11"/>
  <c r="F461" i="6"/>
  <c r="L308" i="13"/>
  <c r="M284" i="13"/>
  <c r="M7" i="11"/>
  <c r="E551" i="6"/>
  <c r="L273" i="13"/>
  <c r="M516" i="13"/>
  <c r="F64" i="6"/>
  <c r="E496" i="6"/>
  <c r="I101" i="13"/>
  <c r="L111" i="11"/>
  <c r="F477" i="6"/>
  <c r="E143" i="6"/>
  <c r="I138" i="13"/>
  <c r="L143" i="11"/>
  <c r="F326" i="6"/>
  <c r="E136" i="6"/>
  <c r="I602" i="13"/>
  <c r="L79" i="11"/>
  <c r="F515" i="6"/>
  <c r="L476" i="13"/>
  <c r="I529" i="13"/>
  <c r="M60" i="11"/>
  <c r="E100" i="6"/>
  <c r="L358" i="13"/>
  <c r="M517" i="13"/>
  <c r="M75" i="11"/>
  <c r="E584" i="6"/>
  <c r="I102" i="13"/>
  <c r="L74" i="11"/>
  <c r="F394" i="6"/>
  <c r="I415" i="13"/>
  <c r="L72" i="11"/>
  <c r="F408" i="6"/>
  <c r="E441" i="6"/>
  <c r="I589" i="13"/>
  <c r="I189" i="13"/>
  <c r="F344" i="6"/>
  <c r="I637" i="13"/>
  <c r="L68" i="11"/>
  <c r="F433" i="6"/>
  <c r="R11" i="1"/>
  <c r="L130" i="11"/>
  <c r="F300" i="6"/>
  <c r="L36" i="13"/>
  <c r="M330" i="13"/>
  <c r="R19" i="10"/>
  <c r="E363" i="6"/>
  <c r="L143" i="13"/>
  <c r="M179" i="13"/>
  <c r="F239" i="6"/>
  <c r="E13" i="6"/>
  <c r="R394" i="1"/>
  <c r="L176" i="11"/>
  <c r="F364" i="6"/>
  <c r="E95" i="6"/>
  <c r="I265" i="13"/>
  <c r="M266" i="13"/>
  <c r="F594" i="6"/>
  <c r="E235" i="6"/>
  <c r="I535" i="13"/>
  <c r="M154" i="11"/>
  <c r="F508" i="6"/>
  <c r="L182" i="13"/>
  <c r="M114" i="13"/>
  <c r="F7" i="6"/>
  <c r="E396" i="6"/>
  <c r="R568" i="1"/>
  <c r="L168" i="11"/>
  <c r="F432" i="6"/>
  <c r="E576" i="6"/>
  <c r="I178" i="13"/>
  <c r="I592" i="13"/>
  <c r="F375" i="6"/>
  <c r="L47" i="13"/>
  <c r="M252" i="13"/>
  <c r="M67" i="11"/>
  <c r="E392" i="6"/>
  <c r="R397" i="1"/>
  <c r="L162" i="11"/>
  <c r="F483" i="6"/>
  <c r="E221" i="6"/>
  <c r="I397" i="13"/>
  <c r="I207" i="13"/>
  <c r="F346" i="6"/>
  <c r="L258" i="13"/>
  <c r="I419" i="13"/>
  <c r="M231" i="11"/>
  <c r="E325" i="6"/>
  <c r="L6" i="13"/>
  <c r="M82" i="13"/>
  <c r="F30" i="6"/>
  <c r="E555" i="6"/>
  <c r="I459" i="13"/>
  <c r="L129" i="11"/>
  <c r="F551" i="6"/>
  <c r="L17" i="13"/>
  <c r="M434" i="13"/>
  <c r="M85" i="11"/>
  <c r="E488" i="6"/>
  <c r="L189" i="13"/>
  <c r="L298" i="11"/>
  <c r="F97" i="6"/>
  <c r="E385" i="6"/>
  <c r="I12" i="13"/>
  <c r="I478" i="13"/>
  <c r="F542" i="6"/>
  <c r="E457" i="6"/>
  <c r="I134" i="13"/>
  <c r="L95" i="11"/>
  <c r="F489" i="6"/>
  <c r="L645" i="13"/>
  <c r="I158" i="13"/>
  <c r="I310" i="13"/>
  <c r="F567" i="6"/>
  <c r="L59" i="13"/>
  <c r="I544" i="13"/>
  <c r="M289" i="11"/>
  <c r="E612" i="6"/>
  <c r="L212" i="13"/>
  <c r="M70" i="13"/>
  <c r="M290" i="11"/>
  <c r="E393" i="6"/>
  <c r="I322" i="13"/>
  <c r="L10" i="11"/>
  <c r="F486" i="6"/>
  <c r="I382" i="13"/>
  <c r="L8" i="11"/>
  <c r="F498" i="6"/>
  <c r="M40" i="13"/>
  <c r="I282" i="13"/>
  <c r="I671" i="13"/>
  <c r="F557" i="6"/>
  <c r="I398" i="13"/>
  <c r="L303" i="11"/>
  <c r="F524" i="6"/>
  <c r="I492" i="13"/>
  <c r="L66" i="11"/>
  <c r="F459" i="6"/>
  <c r="L224" i="13"/>
  <c r="I266" i="13"/>
  <c r="M238" i="11"/>
  <c r="L500" i="13"/>
  <c r="M644" i="13"/>
  <c r="I563" i="13"/>
  <c r="R61" i="1"/>
  <c r="L124" i="11"/>
  <c r="I104" i="13"/>
  <c r="L133" i="11"/>
  <c r="L401" i="13"/>
  <c r="I279" i="13"/>
  <c r="M166" i="11"/>
  <c r="F152" i="6"/>
  <c r="E57" i="6"/>
  <c r="M177" i="11"/>
  <c r="F158" i="6"/>
  <c r="F673" i="6"/>
  <c r="I436" i="13"/>
  <c r="F638" i="6"/>
  <c r="E355" i="6"/>
  <c r="L367" i="13"/>
  <c r="F549" i="6"/>
  <c r="L343" i="13"/>
  <c r="M234" i="13"/>
  <c r="F190" i="6"/>
  <c r="E316" i="6"/>
  <c r="L467" i="13"/>
  <c r="M524" i="13"/>
  <c r="F208" i="6"/>
  <c r="E46" i="6"/>
  <c r="R483" i="1"/>
  <c r="L112" i="11"/>
  <c r="F458" i="6"/>
  <c r="E87" i="6"/>
  <c r="I149" i="13"/>
  <c r="I258" i="13"/>
  <c r="F316" i="6"/>
  <c r="L290" i="13"/>
  <c r="M116" i="13"/>
  <c r="M90" i="11"/>
  <c r="E515" i="6"/>
  <c r="L417" i="13"/>
  <c r="M460" i="13"/>
  <c r="F271" i="6"/>
  <c r="E93" i="6"/>
  <c r="R509" i="1"/>
  <c r="L104" i="11"/>
  <c r="F522" i="6"/>
  <c r="E485" i="6"/>
  <c r="I237" i="13"/>
  <c r="M212" i="11"/>
  <c r="F533" i="6"/>
  <c r="L479" i="13"/>
  <c r="M643" i="13"/>
  <c r="M223" i="13"/>
  <c r="E201" i="6"/>
  <c r="R561" i="1"/>
  <c r="L98" i="11"/>
  <c r="F574" i="6"/>
  <c r="E546" i="6"/>
  <c r="I359" i="13"/>
  <c r="I43" i="13"/>
  <c r="F430" i="6"/>
  <c r="L459" i="13"/>
  <c r="I468" i="13"/>
  <c r="M135" i="11"/>
  <c r="E214" i="6"/>
  <c r="L604" i="13"/>
  <c r="M515" i="13"/>
  <c r="F63" i="6"/>
  <c r="E479" i="6"/>
  <c r="I582" i="13"/>
  <c r="L121" i="11"/>
  <c r="F670" i="6"/>
  <c r="L27" i="13"/>
  <c r="M288" i="13"/>
  <c r="I255" i="13"/>
  <c r="E297" i="6"/>
  <c r="L101" i="13"/>
  <c r="M340" i="13"/>
  <c r="F18" i="6"/>
  <c r="E164" i="6"/>
  <c r="I16" i="13"/>
  <c r="I510" i="13"/>
  <c r="F288" i="6"/>
  <c r="L347" i="13"/>
  <c r="I372" i="13"/>
  <c r="I416" i="13"/>
  <c r="L242" i="13"/>
  <c r="I393" i="13"/>
  <c r="I448" i="13"/>
  <c r="F330" i="6"/>
  <c r="L622" i="13"/>
  <c r="M249" i="13"/>
  <c r="M215" i="11"/>
  <c r="E453" i="6"/>
  <c r="L458" i="13"/>
  <c r="M662" i="13"/>
  <c r="F231" i="6"/>
  <c r="E669" i="6"/>
  <c r="L187" i="13"/>
  <c r="M304" i="13"/>
  <c r="F241" i="6"/>
  <c r="E558" i="6"/>
  <c r="I570" i="13"/>
  <c r="L48" i="11"/>
  <c r="F600" i="6"/>
  <c r="E381" i="6"/>
  <c r="M463" i="13"/>
  <c r="M220" i="11"/>
  <c r="F469" i="6"/>
  <c r="M14" i="13"/>
  <c r="I599" i="13"/>
  <c r="M26" i="11"/>
  <c r="E372" i="6"/>
  <c r="L230" i="13"/>
  <c r="M136" i="13"/>
  <c r="F17" i="6"/>
  <c r="E110" i="6"/>
  <c r="I566" i="13"/>
  <c r="L40" i="11"/>
  <c r="F643" i="6"/>
  <c r="E111" i="6"/>
  <c r="I286" i="13"/>
  <c r="M148" i="11"/>
  <c r="E51" i="6"/>
  <c r="L424" i="13"/>
  <c r="M523" i="13"/>
  <c r="I605" i="13"/>
  <c r="E138" i="6"/>
  <c r="I430" i="13"/>
  <c r="L34" i="11"/>
  <c r="F668" i="6"/>
  <c r="E132" i="6"/>
  <c r="I564" i="13"/>
  <c r="M206" i="11"/>
  <c r="F584" i="6"/>
  <c r="L597" i="13"/>
  <c r="M281" i="13"/>
  <c r="M279" i="11"/>
  <c r="E535" i="6"/>
  <c r="L469" i="13"/>
  <c r="M110" i="13"/>
  <c r="F40" i="6"/>
  <c r="E600" i="6"/>
  <c r="I625" i="13"/>
  <c r="L199" i="11"/>
  <c r="F425" i="6"/>
  <c r="L493" i="13"/>
  <c r="M149" i="13"/>
  <c r="I220" i="13"/>
  <c r="E234" i="6"/>
  <c r="L663" i="13"/>
  <c r="M347" i="13"/>
  <c r="F282" i="6"/>
  <c r="L150" i="13"/>
  <c r="I23" i="13"/>
  <c r="I480" i="13"/>
  <c r="F441" i="6"/>
  <c r="L411" i="13"/>
  <c r="I60" i="13"/>
  <c r="I247" i="13"/>
  <c r="F312" i="6"/>
  <c r="L426" i="13"/>
  <c r="I162" i="13"/>
  <c r="I668" i="13"/>
  <c r="F480" i="6"/>
  <c r="L303" i="13"/>
  <c r="M559" i="13"/>
  <c r="M209" i="11"/>
  <c r="E342" i="6"/>
  <c r="L254" i="13"/>
  <c r="M120" i="13"/>
  <c r="M183" i="13"/>
  <c r="E171" i="6"/>
  <c r="I155" i="13"/>
  <c r="L71" i="11"/>
  <c r="F325" i="6"/>
  <c r="I557" i="13"/>
  <c r="L55" i="11"/>
  <c r="F341" i="6"/>
  <c r="L251" i="13"/>
  <c r="I579" i="13"/>
  <c r="M258" i="11"/>
  <c r="F318" i="6"/>
  <c r="I174" i="13"/>
  <c r="L23" i="11"/>
  <c r="F369" i="6"/>
  <c r="I576" i="13"/>
  <c r="L19" i="11"/>
  <c r="F653" i="6"/>
  <c r="L547" i="13"/>
  <c r="I653" i="13"/>
  <c r="M110" i="11"/>
  <c r="L223" i="13"/>
  <c r="M177" i="13"/>
  <c r="R6" i="10"/>
  <c r="I454" i="13"/>
  <c r="L189" i="11"/>
  <c r="I277" i="13"/>
  <c r="I614" i="13"/>
  <c r="L324" i="13"/>
  <c r="I387" i="13"/>
  <c r="M38" i="11"/>
  <c r="F607" i="6"/>
  <c r="F20" i="6"/>
  <c r="R566" i="1"/>
  <c r="L573" i="13"/>
  <c r="E9" i="6"/>
  <c r="E354" i="6"/>
  <c r="L54" i="11"/>
  <c r="E387" i="6"/>
  <c r="L675" i="13"/>
  <c r="E220" i="6"/>
  <c r="L10" i="13"/>
  <c r="L575" i="13"/>
  <c r="L322" i="13"/>
  <c r="E506" i="6"/>
  <c r="F440" i="6"/>
  <c r="L130" i="13"/>
  <c r="M464" i="13"/>
  <c r="F200" i="6"/>
  <c r="E14" i="6"/>
  <c r="L158" i="13"/>
  <c r="M636" i="13"/>
  <c r="F170" i="6"/>
  <c r="E303" i="6"/>
  <c r="I223" i="13"/>
  <c r="L113" i="11"/>
  <c r="F276" i="6"/>
  <c r="L605" i="13"/>
  <c r="I284" i="13"/>
  <c r="M156" i="11"/>
  <c r="F2" i="6"/>
  <c r="L466" i="13"/>
  <c r="I344" i="13"/>
  <c r="M275" i="11"/>
  <c r="E213" i="6"/>
  <c r="L197" i="13"/>
  <c r="M473" i="13"/>
  <c r="F273" i="6"/>
  <c r="E622" i="6"/>
  <c r="I170" i="13"/>
  <c r="L49" i="11"/>
  <c r="F353" i="6"/>
  <c r="E624" i="6"/>
  <c r="M429" i="13"/>
  <c r="M84" i="11"/>
  <c r="E563" i="6"/>
  <c r="L220" i="13"/>
  <c r="M628" i="13"/>
  <c r="I217" i="13"/>
  <c r="E650" i="6"/>
  <c r="I7" i="13"/>
  <c r="L213" i="11"/>
  <c r="F396" i="6"/>
  <c r="E594" i="6"/>
  <c r="I538" i="13"/>
  <c r="M142" i="11"/>
  <c r="E99" i="6"/>
  <c r="L439" i="13"/>
  <c r="M92" i="13"/>
  <c r="M55" i="11"/>
  <c r="E455" i="6"/>
  <c r="L603" i="13"/>
  <c r="M576" i="13"/>
  <c r="F73" i="6"/>
  <c r="E378" i="6"/>
  <c r="I675" i="13"/>
  <c r="I181" i="13"/>
  <c r="F490" i="6"/>
  <c r="L295" i="13"/>
  <c r="M384" i="13"/>
  <c r="M567" i="13"/>
  <c r="E75" i="6"/>
  <c r="L39" i="13"/>
  <c r="M438" i="13"/>
  <c r="F235" i="6"/>
  <c r="L44" i="13"/>
  <c r="I51" i="13"/>
  <c r="M295" i="13"/>
  <c r="F519" i="6"/>
  <c r="L313" i="13"/>
  <c r="I34" i="13"/>
  <c r="I418" i="13"/>
  <c r="F467" i="6"/>
  <c r="L169" i="13"/>
  <c r="I666" i="13"/>
  <c r="M391" i="13"/>
  <c r="F558" i="6"/>
  <c r="L501" i="13"/>
  <c r="I604" i="13"/>
  <c r="M283" i="11"/>
  <c r="E39" i="6"/>
  <c r="L371" i="13"/>
  <c r="M579" i="13"/>
  <c r="I355" i="13"/>
  <c r="E140" i="6"/>
  <c r="I41" i="13"/>
  <c r="L59" i="11"/>
  <c r="F384" i="6"/>
  <c r="I669" i="13"/>
  <c r="L43" i="11"/>
  <c r="F412" i="6"/>
  <c r="L656" i="13"/>
  <c r="I534" i="13"/>
  <c r="M180" i="11"/>
  <c r="E307" i="6"/>
  <c r="I644" i="13"/>
  <c r="L11" i="11"/>
  <c r="F450" i="6"/>
  <c r="I57" i="13"/>
  <c r="L7" i="11"/>
  <c r="F383" i="6"/>
  <c r="L174" i="13"/>
  <c r="I243" i="13"/>
  <c r="M46" i="11"/>
  <c r="L137" i="13"/>
  <c r="M86" i="13"/>
  <c r="F150" i="6"/>
  <c r="I439" i="13"/>
  <c r="L149" i="11"/>
  <c r="I377" i="13"/>
  <c r="I553" i="13"/>
  <c r="L444" i="13"/>
  <c r="M362" i="13"/>
  <c r="M273" i="11"/>
  <c r="E292" i="6"/>
  <c r="F362" i="6"/>
  <c r="M269" i="11"/>
  <c r="M433" i="13"/>
  <c r="E640" i="6"/>
  <c r="E347" i="6"/>
  <c r="E578" i="6"/>
  <c r="E188" i="6"/>
  <c r="F199" i="6"/>
  <c r="F191" i="6"/>
  <c r="I317" i="13"/>
  <c r="M334" i="13"/>
  <c r="F424" i="6"/>
  <c r="L502" i="13"/>
  <c r="M246" i="13"/>
  <c r="F233" i="6"/>
  <c r="E542" i="6"/>
  <c r="L336" i="13"/>
  <c r="M542" i="13"/>
  <c r="F123" i="6"/>
  <c r="E272" i="6"/>
  <c r="I315" i="13"/>
  <c r="L101" i="11"/>
  <c r="F368" i="6"/>
  <c r="L40" i="13"/>
  <c r="M382" i="13"/>
  <c r="M92" i="11"/>
  <c r="E499" i="6"/>
  <c r="L173" i="13"/>
  <c r="I309" i="13"/>
  <c r="M157" i="11"/>
  <c r="E102" i="6"/>
  <c r="L194" i="13"/>
  <c r="M346" i="13"/>
  <c r="F202" i="6"/>
  <c r="E367" i="6"/>
  <c r="I638" i="13"/>
  <c r="L37" i="11"/>
  <c r="F436" i="6"/>
  <c r="L631" i="13"/>
  <c r="I601" i="13"/>
  <c r="M20" i="11"/>
  <c r="E420" i="6"/>
  <c r="L523" i="13"/>
  <c r="M580" i="13"/>
  <c r="R15" i="10"/>
  <c r="E491" i="6"/>
  <c r="I559" i="13"/>
  <c r="L254" i="11"/>
  <c r="F487" i="6"/>
  <c r="E112" i="6"/>
  <c r="I182" i="13"/>
  <c r="M78" i="11"/>
  <c r="E611" i="6"/>
  <c r="M2" i="13"/>
  <c r="M369" i="13"/>
  <c r="M19" i="11"/>
  <c r="E440" i="6"/>
  <c r="L483" i="13"/>
  <c r="M145" i="13"/>
  <c r="F329" i="6"/>
  <c r="M32" i="13"/>
  <c r="I547" i="13"/>
  <c r="I348" i="13"/>
  <c r="F672" i="6"/>
  <c r="L513" i="13"/>
  <c r="M161" i="13"/>
  <c r="F46" i="6"/>
  <c r="E619" i="6"/>
  <c r="I472" i="13"/>
  <c r="L263" i="11"/>
  <c r="F172" i="6"/>
  <c r="L623" i="13"/>
  <c r="I417" i="13"/>
  <c r="M194" i="11"/>
  <c r="F666" i="6"/>
  <c r="L445" i="13"/>
  <c r="I31" i="13"/>
  <c r="M255" i="13"/>
  <c r="F532" i="6"/>
  <c r="L581" i="13"/>
  <c r="I609" i="13"/>
  <c r="M190" i="11"/>
  <c r="F534" i="6"/>
  <c r="L379" i="13"/>
  <c r="M466" i="13"/>
  <c r="M9" i="11"/>
  <c r="E56" i="6"/>
  <c r="L280" i="13"/>
  <c r="M436" i="13"/>
  <c r="F94" i="6"/>
  <c r="E632" i="6"/>
  <c r="I346" i="13"/>
  <c r="L31" i="11"/>
  <c r="E644" i="6"/>
  <c r="I321" i="13"/>
  <c r="L15" i="11"/>
  <c r="F579" i="6"/>
  <c r="L299" i="13"/>
  <c r="I311" i="13"/>
  <c r="M116" i="11"/>
  <c r="E661" i="6"/>
  <c r="I551" i="13"/>
  <c r="M217" i="13"/>
  <c r="F373" i="6"/>
  <c r="I573" i="13"/>
  <c r="L241" i="11"/>
  <c r="F463" i="6"/>
  <c r="L665" i="13"/>
  <c r="M134" i="13"/>
  <c r="M264" i="11"/>
  <c r="M326" i="13"/>
  <c r="I253" i="13"/>
  <c r="L34" i="13"/>
  <c r="I66" i="13"/>
  <c r="I673" i="13"/>
  <c r="M181" i="11"/>
  <c r="E248" i="6"/>
  <c r="M170" i="11"/>
  <c r="E252" i="6"/>
  <c r="E228" i="6"/>
  <c r="L35" i="13"/>
  <c r="M589" i="13"/>
  <c r="F162" i="6"/>
  <c r="E287" i="6"/>
  <c r="L619" i="13"/>
  <c r="M85" i="13"/>
  <c r="F60" i="6"/>
  <c r="E65" i="6"/>
  <c r="I577" i="13"/>
  <c r="L105" i="11"/>
  <c r="F513" i="6"/>
  <c r="L196" i="13"/>
  <c r="I627" i="13"/>
  <c r="M28" i="11"/>
  <c r="E356" i="6"/>
  <c r="L292" i="13"/>
  <c r="I631" i="13"/>
  <c r="M119" i="11"/>
  <c r="E614" i="6"/>
  <c r="L494" i="13"/>
  <c r="L295" i="11"/>
  <c r="F155" i="6"/>
  <c r="E336" i="6"/>
  <c r="I452" i="13"/>
  <c r="L41" i="11"/>
  <c r="F577" i="6"/>
  <c r="L287" i="13"/>
  <c r="I334" i="13"/>
  <c r="M239" i="11"/>
  <c r="E261" i="6"/>
  <c r="L508" i="13"/>
  <c r="M418" i="13"/>
  <c r="F31" i="6"/>
  <c r="E444" i="6"/>
  <c r="I408" i="13"/>
  <c r="L229" i="11"/>
  <c r="F637" i="6"/>
  <c r="L651" i="13"/>
  <c r="I257" i="13"/>
  <c r="M14" i="11"/>
  <c r="E468" i="6"/>
  <c r="L22" i="13"/>
  <c r="M214" i="13"/>
  <c r="I252" i="13"/>
  <c r="E249" i="6"/>
  <c r="L557" i="13"/>
  <c r="M72" i="13"/>
  <c r="F258" i="6"/>
  <c r="L225" i="13"/>
  <c r="I331" i="13"/>
  <c r="I244" i="13"/>
  <c r="F403" i="6"/>
  <c r="L300" i="13"/>
  <c r="M278" i="13"/>
  <c r="F87" i="6"/>
  <c r="E540" i="6"/>
  <c r="R580" i="1"/>
  <c r="L218" i="11"/>
  <c r="F181" i="6"/>
  <c r="L205" i="13"/>
  <c r="I168" i="13"/>
  <c r="M130" i="11"/>
  <c r="E195" i="6"/>
  <c r="L567" i="13"/>
  <c r="I249" i="13"/>
  <c r="M192" i="11"/>
  <c r="F230" i="6"/>
  <c r="L390" i="13"/>
  <c r="I169" i="13"/>
  <c r="M126" i="11"/>
  <c r="E227" i="6"/>
  <c r="L446" i="13"/>
  <c r="M673" i="13"/>
  <c r="M299" i="11"/>
  <c r="E568" i="6"/>
  <c r="L558" i="13"/>
  <c r="M611" i="13"/>
  <c r="F135" i="6"/>
  <c r="E5" i="6"/>
  <c r="I300" i="13"/>
  <c r="I451" i="13"/>
  <c r="L629" i="13"/>
  <c r="I226" i="13"/>
  <c r="I548" i="13"/>
  <c r="F328" i="6"/>
  <c r="L478" i="13"/>
  <c r="I19" i="13"/>
  <c r="M52" i="11"/>
  <c r="E397" i="6"/>
  <c r="I332" i="13"/>
  <c r="M585" i="13"/>
  <c r="L450" i="13"/>
  <c r="I394" i="13"/>
  <c r="L453" i="13"/>
  <c r="M489" i="13"/>
  <c r="F115" i="6"/>
  <c r="E256" i="6"/>
  <c r="R418" i="1"/>
  <c r="L267" i="11"/>
  <c r="F69" i="6"/>
  <c r="E626" i="6"/>
  <c r="I517" i="13"/>
  <c r="L109" i="11"/>
  <c r="F604" i="6"/>
  <c r="L25" i="13"/>
  <c r="M349" i="13"/>
  <c r="M293" i="11"/>
  <c r="E197" i="6"/>
  <c r="L527" i="13"/>
  <c r="M412" i="13"/>
  <c r="M115" i="11"/>
  <c r="E327" i="6"/>
  <c r="L131" i="13"/>
  <c r="M388" i="13"/>
  <c r="F92" i="6"/>
  <c r="E129" i="6"/>
  <c r="I212" i="13"/>
  <c r="L45" i="11"/>
  <c r="F284" i="6"/>
  <c r="L335" i="13"/>
  <c r="I402" i="13"/>
  <c r="M145" i="11"/>
  <c r="E150" i="6"/>
  <c r="L144" i="13"/>
  <c r="M613" i="13"/>
  <c r="F8" i="6"/>
  <c r="E141" i="6"/>
  <c r="I215" i="13"/>
  <c r="L145" i="11"/>
  <c r="F371" i="6"/>
  <c r="L8" i="13"/>
  <c r="I13" i="13"/>
  <c r="M233" i="11"/>
  <c r="E309" i="6"/>
  <c r="L193" i="13"/>
  <c r="M645" i="13"/>
  <c r="I185" i="13"/>
  <c r="E186" i="6"/>
  <c r="L58" i="13"/>
  <c r="M211" i="13"/>
  <c r="F211" i="6"/>
  <c r="L136" i="13"/>
  <c r="I29" i="13"/>
  <c r="M90" i="13"/>
  <c r="F468" i="6"/>
  <c r="L140" i="13"/>
  <c r="M404" i="13"/>
  <c r="F56" i="6"/>
  <c r="E237" i="6"/>
  <c r="R371" i="1"/>
  <c r="L150" i="11"/>
  <c r="F573" i="6"/>
  <c r="L364" i="13"/>
  <c r="I552" i="13"/>
  <c r="M66" i="11"/>
  <c r="E52" i="6"/>
  <c r="M9" i="13"/>
  <c r="I414" i="13"/>
  <c r="M128" i="11"/>
  <c r="E211" i="6"/>
  <c r="L419" i="13"/>
  <c r="I200" i="13"/>
  <c r="M62" i="11"/>
  <c r="E84" i="6"/>
  <c r="L185" i="13"/>
  <c r="M396" i="13"/>
  <c r="I646" i="13"/>
  <c r="E377" i="6"/>
  <c r="L247" i="13"/>
  <c r="L278" i="11"/>
  <c r="F104" i="6"/>
  <c r="L577" i="13"/>
  <c r="I406" i="13"/>
  <c r="I580" i="13"/>
  <c r="L616" i="13"/>
  <c r="I647" i="13"/>
  <c r="I421" i="13"/>
  <c r="F388" i="6"/>
  <c r="L427" i="13"/>
  <c r="I403" i="13"/>
  <c r="M271" i="11"/>
  <c r="L359" i="13"/>
  <c r="I340" i="13"/>
  <c r="M553" i="13"/>
  <c r="L496" i="13"/>
  <c r="I320" i="13"/>
  <c r="M185" i="13"/>
  <c r="F387" i="6"/>
  <c r="L210" i="13"/>
  <c r="I350" i="13"/>
  <c r="M175" i="11"/>
  <c r="L582" i="13"/>
  <c r="L284" i="11"/>
  <c r="F193" i="6"/>
  <c r="I665" i="13"/>
  <c r="L487" i="13"/>
  <c r="I400" i="13"/>
  <c r="M168" i="11"/>
  <c r="L422" i="13"/>
  <c r="I612" i="13"/>
  <c r="L503" i="13"/>
  <c r="M648" i="13"/>
  <c r="F52" i="6"/>
  <c r="E49" i="6"/>
  <c r="R529" i="1"/>
  <c r="L178" i="11"/>
  <c r="F350" i="6"/>
  <c r="E81" i="6"/>
  <c r="I267" i="13"/>
  <c r="M201" i="13"/>
  <c r="F327" i="6"/>
  <c r="L525" i="13"/>
  <c r="I633" i="13"/>
  <c r="M161" i="11"/>
  <c r="E86" i="6"/>
  <c r="L29" i="13"/>
  <c r="M672" i="13"/>
  <c r="M49" i="11"/>
  <c r="E328" i="6"/>
  <c r="R392" i="1"/>
  <c r="R540" i="1"/>
  <c r="L276" i="11"/>
  <c r="F61" i="6"/>
  <c r="E609" i="6"/>
  <c r="R387" i="1"/>
  <c r="L114" i="11"/>
  <c r="F446" i="6"/>
  <c r="E642" i="6"/>
  <c r="I591" i="13"/>
  <c r="I141" i="13"/>
  <c r="F529" i="6"/>
  <c r="L621" i="13"/>
  <c r="I133" i="13"/>
  <c r="M125" i="11"/>
  <c r="E598" i="6"/>
  <c r="L457" i="13"/>
  <c r="M443" i="13"/>
  <c r="M65" i="11"/>
  <c r="E137" i="6"/>
  <c r="R581" i="1"/>
  <c r="L170" i="11"/>
  <c r="F419" i="6"/>
  <c r="E222" i="6"/>
  <c r="I316" i="13"/>
  <c r="I405" i="13"/>
  <c r="F593" i="6"/>
  <c r="L19" i="13"/>
  <c r="M514" i="13"/>
  <c r="M53" i="11"/>
  <c r="E375" i="6"/>
  <c r="L509" i="13"/>
  <c r="M627" i="13"/>
  <c r="F297" i="6"/>
  <c r="E670" i="6"/>
  <c r="I62" i="13"/>
  <c r="M375" i="13"/>
  <c r="F639" i="6"/>
  <c r="L584" i="13"/>
  <c r="I581" i="13"/>
  <c r="M288" i="11"/>
  <c r="E503" i="6"/>
  <c r="L351" i="13"/>
  <c r="M658" i="13"/>
  <c r="F22" i="6"/>
  <c r="E539" i="6"/>
  <c r="R419" i="1"/>
  <c r="L224" i="11"/>
  <c r="F157" i="6"/>
  <c r="L653" i="13"/>
  <c r="I180" i="13"/>
  <c r="M136" i="11"/>
  <c r="E147" i="6"/>
  <c r="L399" i="13"/>
  <c r="M305" i="13"/>
  <c r="F10" i="6"/>
  <c r="E655" i="6"/>
  <c r="I259" i="13"/>
  <c r="L22" i="11"/>
  <c r="F381" i="6"/>
  <c r="L348" i="13"/>
  <c r="M649" i="13"/>
  <c r="M221" i="11"/>
  <c r="E405" i="6"/>
  <c r="L286" i="13"/>
  <c r="I575" i="13"/>
  <c r="M253" i="11"/>
  <c r="E580" i="6"/>
  <c r="L380" i="13"/>
  <c r="R503" i="1"/>
  <c r="L180" i="11"/>
  <c r="F296" i="6"/>
  <c r="E370" i="6"/>
  <c r="I336" i="13"/>
  <c r="L50" i="11"/>
  <c r="F587" i="6"/>
  <c r="E383" i="6"/>
  <c r="I386" i="13"/>
  <c r="I146" i="13"/>
  <c r="F582" i="6"/>
  <c r="L157" i="13"/>
  <c r="M380" i="13"/>
  <c r="M113" i="11"/>
  <c r="E311" i="6"/>
  <c r="L204" i="13"/>
  <c r="M325" i="13"/>
  <c r="I640" i="13"/>
  <c r="E74" i="6"/>
  <c r="R439" i="1"/>
  <c r="L106" i="11"/>
  <c r="F510" i="6"/>
  <c r="E527" i="6"/>
  <c r="I450" i="13"/>
  <c r="M327" i="13"/>
  <c r="F260" i="6"/>
  <c r="L245" i="13"/>
  <c r="M204" i="13"/>
  <c r="M83" i="11"/>
  <c r="E376" i="6"/>
  <c r="L553" i="13"/>
  <c r="M590" i="13"/>
  <c r="F226" i="6"/>
  <c r="E415" i="6"/>
  <c r="I410" i="13"/>
  <c r="I9" i="13"/>
  <c r="F331" i="6"/>
  <c r="L433" i="13"/>
  <c r="M668" i="13"/>
  <c r="M5" i="11"/>
  <c r="E423" i="6"/>
  <c r="M41" i="13"/>
  <c r="M491" i="13"/>
  <c r="F55" i="6"/>
  <c r="E492" i="6"/>
  <c r="R449" i="1"/>
  <c r="L156" i="11"/>
  <c r="F521" i="6"/>
  <c r="L288" i="13"/>
  <c r="M397" i="13"/>
  <c r="M72" i="11"/>
  <c r="E659" i="6"/>
  <c r="L477" i="13"/>
  <c r="M256" i="13"/>
  <c r="F274" i="6"/>
  <c r="E409" i="6"/>
  <c r="I658" i="13"/>
  <c r="L235" i="11"/>
  <c r="F499" i="6"/>
  <c r="L504" i="13"/>
  <c r="M570" i="13"/>
  <c r="M123" i="11"/>
  <c r="E294" i="6"/>
  <c r="L578" i="13"/>
  <c r="I618" i="13"/>
  <c r="I296" i="13"/>
  <c r="E483" i="6"/>
  <c r="I323" i="13"/>
  <c r="L168" i="13"/>
  <c r="M263" i="13"/>
  <c r="E146" i="6"/>
  <c r="L32" i="11"/>
  <c r="F656" i="6"/>
  <c r="L566" i="13"/>
  <c r="M676" i="13"/>
  <c r="I275" i="13"/>
  <c r="E601" i="6"/>
  <c r="E651" i="6"/>
  <c r="I522" i="13"/>
  <c r="L91" i="11"/>
  <c r="I157" i="13"/>
  <c r="L395" i="13"/>
  <c r="L512" i="13"/>
  <c r="F601" i="6"/>
  <c r="M544" i="13"/>
  <c r="R60" i="1"/>
  <c r="L634" i="13"/>
  <c r="F144" i="6"/>
  <c r="I328" i="13"/>
  <c r="L302" i="13"/>
  <c r="F122" i="6"/>
  <c r="M10" i="13"/>
  <c r="M104" i="11"/>
  <c r="M416" i="13"/>
  <c r="E284" i="6"/>
  <c r="E541" i="6"/>
  <c r="E114" i="6"/>
  <c r="E255" i="6"/>
  <c r="E135" i="6"/>
  <c r="E191" i="6"/>
  <c r="L543" i="13"/>
  <c r="M598" i="13"/>
  <c r="F406" i="6"/>
  <c r="F130" i="6"/>
  <c r="L171" i="11"/>
  <c r="L328" i="13"/>
  <c r="M320" i="13"/>
  <c r="E299" i="6"/>
  <c r="F651" i="6"/>
  <c r="M377" i="13"/>
  <c r="M272" i="13"/>
  <c r="L429" i="13"/>
  <c r="M487" i="13"/>
  <c r="E168" i="6"/>
  <c r="E240" i="6"/>
  <c r="L265" i="11"/>
  <c r="L222" i="13"/>
  <c r="L60" i="11"/>
  <c r="I543" i="13"/>
  <c r="E45" i="6"/>
  <c r="R7" i="10"/>
  <c r="I4" i="13"/>
  <c r="I509" i="13"/>
  <c r="E639" i="6"/>
  <c r="M137" i="11"/>
  <c r="E603" i="6"/>
  <c r="L200" i="13"/>
  <c r="M122" i="13"/>
  <c r="M306" i="11"/>
  <c r="E615" i="6"/>
  <c r="E631" i="6"/>
  <c r="F196" i="6"/>
  <c r="I513" i="13"/>
  <c r="M421" i="13"/>
  <c r="L181" i="13"/>
  <c r="L464" i="13"/>
  <c r="F544" i="6"/>
  <c r="M452" i="13"/>
  <c r="I663" i="13"/>
  <c r="L97" i="13"/>
  <c r="F177" i="6"/>
  <c r="I136" i="13"/>
  <c r="L20" i="13"/>
  <c r="F75" i="6"/>
  <c r="M40" i="11"/>
  <c r="E176" i="6"/>
  <c r="L13" i="13"/>
  <c r="L554" i="13"/>
  <c r="F136" i="6"/>
  <c r="F142" i="6"/>
  <c r="E525" i="6"/>
  <c r="F624" i="6"/>
  <c r="I648" i="13"/>
  <c r="L607" i="13"/>
  <c r="M158" i="13"/>
  <c r="L219" i="11"/>
  <c r="L223" i="11"/>
  <c r="I35" i="13"/>
  <c r="L188" i="13"/>
  <c r="F222" i="6"/>
  <c r="I457" i="13"/>
  <c r="I479" i="13"/>
  <c r="L425" i="13"/>
  <c r="M35" i="11"/>
  <c r="E189" i="6"/>
  <c r="L98" i="13"/>
  <c r="L272" i="11"/>
  <c r="M103" i="11"/>
  <c r="E520" i="6"/>
  <c r="E536" i="6"/>
  <c r="F622" i="6"/>
  <c r="M175" i="13"/>
  <c r="L246" i="11"/>
  <c r="M31" i="13"/>
  <c r="L461" i="13"/>
  <c r="F608" i="6"/>
  <c r="M533" i="13"/>
  <c r="I437" i="13"/>
  <c r="L626" i="13"/>
  <c r="F261" i="6"/>
  <c r="I354" i="13"/>
  <c r="L475" i="13"/>
  <c r="F12" i="6"/>
  <c r="L370" i="13"/>
  <c r="M291" i="11"/>
  <c r="M147" i="13"/>
  <c r="E192" i="6"/>
  <c r="E98" i="6"/>
  <c r="F411" i="6"/>
  <c r="F588" i="6"/>
  <c r="M315" i="13"/>
  <c r="L9" i="13"/>
  <c r="I525" i="13"/>
  <c r="E231" i="6"/>
  <c r="L654" i="13"/>
  <c r="F197" i="6"/>
  <c r="E2" i="6"/>
  <c r="R519" i="1"/>
  <c r="L283" i="13"/>
  <c r="M71" i="11"/>
  <c r="F497" i="6"/>
  <c r="M182" i="13"/>
  <c r="L332" i="13"/>
  <c r="F263" i="6"/>
  <c r="M221" i="13"/>
  <c r="R14" i="10"/>
  <c r="I634" i="13"/>
  <c r="I380" i="13"/>
  <c r="E206" i="6"/>
  <c r="L660" i="13"/>
  <c r="L220" i="11"/>
  <c r="F302" i="6"/>
  <c r="E329" i="6"/>
  <c r="E282" i="6"/>
  <c r="E596" i="6"/>
  <c r="I165" i="13"/>
  <c r="M584" i="13"/>
  <c r="I378" i="13"/>
  <c r="L170" i="13"/>
  <c r="F572" i="6"/>
  <c r="L198" i="11"/>
  <c r="I281" i="13"/>
  <c r="L404" i="13"/>
  <c r="F550" i="6"/>
  <c r="I578" i="13"/>
  <c r="L165" i="13"/>
  <c r="L28" i="13"/>
  <c r="L441" i="13"/>
  <c r="M185" i="11"/>
  <c r="M225" i="13"/>
  <c r="E208" i="6"/>
  <c r="E207" i="6"/>
  <c r="E117" i="6"/>
  <c r="M42" i="11"/>
  <c r="E199" i="6"/>
  <c r="E236" i="6"/>
  <c r="L165" i="11"/>
  <c r="F575" i="6"/>
  <c r="I521" i="13"/>
  <c r="M143" i="13"/>
  <c r="L611" i="13"/>
  <c r="I481" i="13"/>
  <c r="F28" i="6"/>
  <c r="L625" i="13"/>
  <c r="M167" i="11"/>
  <c r="E653" i="6"/>
  <c r="F335" i="6"/>
  <c r="M50" i="11"/>
  <c r="L139" i="13"/>
  <c r="E545" i="6"/>
  <c r="I511" i="13"/>
  <c r="M108" i="11"/>
  <c r="I188" i="13"/>
  <c r="M168" i="13"/>
  <c r="L262" i="11"/>
  <c r="L141" i="11"/>
  <c r="L362" i="13"/>
  <c r="F399" i="6"/>
  <c r="L394" i="13"/>
  <c r="L191" i="13"/>
  <c r="L147" i="11"/>
  <c r="L312" i="13"/>
  <c r="F552" i="6"/>
  <c r="I520" i="13"/>
  <c r="F367" i="6"/>
  <c r="I395" i="13"/>
  <c r="I326" i="13"/>
  <c r="E575" i="6"/>
  <c r="I179" i="13"/>
  <c r="L152" i="11"/>
  <c r="F590" i="6"/>
  <c r="E305" i="6"/>
  <c r="E528" i="6"/>
  <c r="E437" i="6"/>
  <c r="F86" i="6"/>
  <c r="M641" i="13"/>
  <c r="I352" i="13"/>
  <c r="L208" i="13"/>
  <c r="E291" i="6"/>
  <c r="L134" i="11"/>
  <c r="I238" i="13"/>
  <c r="L23" i="13"/>
  <c r="F616" i="6"/>
  <c r="M321" i="13"/>
  <c r="R366" i="1"/>
  <c r="L12" i="13"/>
  <c r="L156" i="13"/>
  <c r="M163" i="11"/>
  <c r="M299" i="13"/>
  <c r="E557" i="6"/>
  <c r="I208" i="13"/>
  <c r="E41" i="6"/>
  <c r="F277" i="6"/>
  <c r="F415" i="6"/>
  <c r="E489" i="6"/>
  <c r="L173" i="11"/>
  <c r="L202" i="13"/>
  <c r="I312" i="13"/>
  <c r="E339" i="6"/>
  <c r="L203" i="11"/>
  <c r="F485" i="6"/>
  <c r="E216" i="6"/>
  <c r="E518" i="6"/>
  <c r="E521" i="6"/>
  <c r="I329" i="13"/>
  <c r="L412" i="13"/>
  <c r="E465" i="6"/>
  <c r="L585" i="13"/>
  <c r="F398" i="6"/>
  <c r="L618" i="13"/>
  <c r="F174" i="6"/>
  <c r="I3" i="13"/>
  <c r="M54" i="11"/>
  <c r="M44" i="11"/>
  <c r="M112" i="11"/>
  <c r="F631" i="6"/>
  <c r="M583" i="13"/>
  <c r="F527" i="6"/>
  <c r="E564" i="6"/>
  <c r="L117" i="11"/>
  <c r="L423" i="13"/>
  <c r="E586" i="6"/>
  <c r="M318" i="13"/>
  <c r="E662" i="6"/>
  <c r="I297" i="13"/>
  <c r="I514" i="13"/>
  <c r="E463" i="6"/>
  <c r="I541" i="13"/>
  <c r="M457" i="13"/>
  <c r="F280" i="6"/>
  <c r="E63" i="6"/>
  <c r="E274" i="6"/>
  <c r="E326" i="6"/>
  <c r="F127" i="6"/>
  <c r="L279" i="11"/>
  <c r="I562" i="13"/>
  <c r="L214" i="13"/>
  <c r="E148" i="6"/>
  <c r="L70" i="11"/>
  <c r="I652" i="13"/>
  <c r="L532" i="13"/>
  <c r="F428" i="6"/>
  <c r="M496" i="13"/>
  <c r="R555" i="1"/>
  <c r="L526" i="13"/>
  <c r="L61" i="13"/>
  <c r="M287" i="11"/>
  <c r="M188" i="13"/>
  <c r="E581" i="6"/>
  <c r="M233" i="13"/>
  <c r="E565" i="6"/>
  <c r="E497" i="6"/>
  <c r="E247" i="6"/>
  <c r="E403" i="6"/>
  <c r="F164" i="6"/>
  <c r="I22" i="13"/>
  <c r="M228" i="11"/>
  <c r="I349" i="13"/>
  <c r="I501" i="13"/>
  <c r="M307" i="11"/>
  <c r="R42" i="1"/>
  <c r="M107" i="13"/>
  <c r="F185" i="6"/>
  <c r="F32" i="6"/>
  <c r="M558" i="13"/>
  <c r="F153" i="6"/>
  <c r="L609" i="13"/>
  <c r="E177" i="6"/>
  <c r="I196" i="13"/>
  <c r="F160" i="6"/>
  <c r="L131" i="11"/>
  <c r="I356" i="13"/>
  <c r="E427" i="6"/>
  <c r="M512" i="13"/>
  <c r="E185" i="6"/>
  <c r="I271" i="13"/>
  <c r="F334" i="6"/>
  <c r="L296" i="13"/>
  <c r="I508" i="13"/>
  <c r="M134" i="11"/>
  <c r="F464" i="6"/>
  <c r="L50" i="13"/>
  <c r="L570" i="13"/>
  <c r="E7" i="6"/>
  <c r="F96" i="6"/>
  <c r="M113" i="13"/>
  <c r="M493" i="13"/>
  <c r="L661" i="13"/>
  <c r="E660" i="6"/>
  <c r="M633" i="13"/>
  <c r="I586" i="13"/>
  <c r="L243" i="13"/>
  <c r="F595" i="6"/>
  <c r="M619" i="13"/>
  <c r="R43" i="1"/>
  <c r="L529" i="13"/>
  <c r="L657" i="13"/>
  <c r="M111" i="11"/>
  <c r="M562" i="13"/>
  <c r="M210" i="13"/>
  <c r="L315" i="13"/>
  <c r="E637" i="6"/>
  <c r="L182" i="11"/>
  <c r="M219" i="13"/>
  <c r="L587" i="13"/>
  <c r="L326" i="13"/>
  <c r="E504" i="6"/>
  <c r="M187" i="11"/>
  <c r="L519" i="13"/>
  <c r="E509" i="6"/>
  <c r="M137" i="13"/>
  <c r="E422" i="6"/>
  <c r="E478" i="6"/>
  <c r="M174" i="11"/>
  <c r="I540" i="13"/>
  <c r="E526" i="6"/>
  <c r="M91" i="11"/>
  <c r="F418" i="6"/>
  <c r="L637" i="13"/>
  <c r="M96" i="13"/>
  <c r="I205" i="13"/>
  <c r="I487" i="13"/>
  <c r="M184" i="13"/>
  <c r="F645" i="6"/>
  <c r="L349" i="13"/>
  <c r="F444" i="6"/>
  <c r="L135" i="11"/>
  <c r="L123" i="11"/>
  <c r="M604" i="13"/>
  <c r="E380" i="6"/>
  <c r="I148" i="13"/>
  <c r="E122" i="6"/>
  <c r="I585" i="13"/>
  <c r="E198" i="6"/>
  <c r="L482" i="13"/>
  <c r="I485" i="13"/>
  <c r="F89" i="6"/>
  <c r="F516" i="6"/>
  <c r="L589" i="13"/>
  <c r="L51" i="13"/>
  <c r="E552" i="6"/>
  <c r="F129" i="6"/>
  <c r="L204" i="11"/>
  <c r="I432" i="13"/>
  <c r="I423" i="13"/>
  <c r="E501" i="6"/>
  <c r="M311" i="13"/>
  <c r="I388" i="13"/>
  <c r="R542" i="1"/>
  <c r="F349" i="6"/>
  <c r="M549" i="13"/>
  <c r="I160" i="13"/>
  <c r="L410" i="13"/>
  <c r="L314" i="13"/>
  <c r="I654" i="13"/>
  <c r="F476" i="6"/>
  <c r="F267" i="6"/>
  <c r="I429" i="13"/>
  <c r="E331" i="6"/>
  <c r="E33" i="6"/>
  <c r="M242" i="11"/>
  <c r="L308" i="11"/>
  <c r="F225" i="6"/>
  <c r="I498" i="13"/>
  <c r="E502" i="6"/>
  <c r="M345" i="13"/>
  <c r="E667" i="6"/>
  <c r="L672" i="13"/>
  <c r="F269" i="6"/>
  <c r="M87" i="11"/>
  <c r="F294" i="6"/>
  <c r="I278" i="13"/>
  <c r="E421" i="6"/>
  <c r="M244" i="11"/>
  <c r="M392" i="13"/>
  <c r="E77" i="6"/>
  <c r="I143" i="13"/>
  <c r="E634" i="6"/>
  <c r="M663" i="13"/>
  <c r="E424" i="6"/>
  <c r="L646" i="13"/>
  <c r="M151" i="13"/>
  <c r="F227" i="6"/>
  <c r="E663" i="6"/>
  <c r="L344" i="13"/>
  <c r="L668" i="13"/>
  <c r="E361" i="6"/>
  <c r="F50" i="6"/>
  <c r="L140" i="11"/>
  <c r="I26" i="13"/>
  <c r="I186" i="13"/>
  <c r="E103" i="6"/>
  <c r="M205" i="11"/>
  <c r="I15" i="13"/>
  <c r="I201" i="13"/>
  <c r="F598" i="6"/>
  <c r="M160" i="13"/>
  <c r="I206" i="13"/>
  <c r="L133" i="13"/>
  <c r="L272" i="13"/>
  <c r="F91" i="6"/>
  <c r="L125" i="11"/>
  <c r="F44" i="6"/>
  <c r="M76" i="13"/>
  <c r="E413" i="6"/>
  <c r="F491" i="6"/>
  <c r="E338" i="6"/>
  <c r="I25" i="13"/>
  <c r="R548" i="1"/>
  <c r="I608" i="13"/>
  <c r="M128" i="13"/>
  <c r="F514" i="6"/>
  <c r="E300" i="6"/>
  <c r="M600" i="13"/>
  <c r="E167" i="6"/>
  <c r="E159" i="6"/>
  <c r="L624" i="13"/>
  <c r="M79" i="11"/>
  <c r="F657" i="6"/>
  <c r="E239" i="6"/>
  <c r="M118" i="11"/>
  <c r="I500" i="13"/>
  <c r="L375" i="13"/>
  <c r="R400" i="1"/>
  <c r="M485" i="13"/>
  <c r="M339" i="13"/>
  <c r="L221" i="13"/>
  <c r="F585" i="6"/>
  <c r="F240" i="6"/>
  <c r="M312" i="13"/>
  <c r="L268" i="13"/>
  <c r="M214" i="11"/>
  <c r="E475" i="6"/>
  <c r="I674" i="13"/>
  <c r="E233" i="6"/>
  <c r="M195" i="13"/>
  <c r="E298" i="6"/>
  <c r="L12" i="11"/>
  <c r="E365" i="6"/>
  <c r="L633" i="13"/>
  <c r="F457" i="6"/>
  <c r="L473" i="13"/>
  <c r="L216" i="13"/>
  <c r="F354" i="6"/>
  <c r="M478" i="13"/>
  <c r="I150" i="13"/>
  <c r="M150" i="11"/>
  <c r="E258" i="6"/>
  <c r="I434" i="13"/>
  <c r="E170" i="6"/>
  <c r="I273" i="13"/>
  <c r="M265" i="13"/>
  <c r="F173" i="6"/>
  <c r="L175" i="13"/>
  <c r="L284" i="13"/>
  <c r="L357" i="13"/>
  <c r="E92" i="6"/>
  <c r="F356" i="6"/>
  <c r="M285" i="11"/>
  <c r="I422" i="13"/>
  <c r="M157" i="13"/>
  <c r="E382" i="6"/>
  <c r="M292" i="11"/>
  <c r="L305" i="11"/>
  <c r="I299" i="13"/>
  <c r="E196" i="6"/>
  <c r="L253" i="11"/>
  <c r="I20" i="13"/>
  <c r="L320" i="13"/>
  <c r="R431" i="1"/>
  <c r="F37" i="6"/>
  <c r="L239" i="11"/>
  <c r="I620" i="13"/>
  <c r="F201" i="6"/>
  <c r="E633" i="6"/>
  <c r="L455" i="13"/>
  <c r="E82" i="6"/>
  <c r="L448" i="13"/>
  <c r="L413" i="13"/>
  <c r="F112" i="6"/>
  <c r="M472" i="13"/>
  <c r="F376" i="6"/>
  <c r="M595" i="13"/>
  <c r="I412" i="13"/>
  <c r="L249" i="13"/>
  <c r="R496" i="1"/>
  <c r="F501" i="6"/>
  <c r="L46" i="11"/>
  <c r="I558" i="13"/>
  <c r="M86" i="11"/>
  <c r="L153" i="13"/>
  <c r="M208" i="11"/>
  <c r="E571" i="6"/>
  <c r="I590" i="13"/>
  <c r="M200" i="11"/>
  <c r="F560" i="6"/>
  <c r="L550" i="13"/>
  <c r="L674" i="13"/>
  <c r="L571" i="13"/>
  <c r="L369" i="13"/>
  <c r="F580" i="6"/>
  <c r="M122" i="11"/>
  <c r="I325" i="13"/>
  <c r="I465" i="13"/>
  <c r="E127" i="6"/>
  <c r="M27" i="11"/>
  <c r="L291" i="11"/>
  <c r="I532" i="13"/>
  <c r="E37" i="6"/>
  <c r="L64" i="11"/>
  <c r="I460" i="13"/>
  <c r="L522" i="13"/>
  <c r="R433" i="1"/>
  <c r="F293" i="6"/>
  <c r="L231" i="11"/>
  <c r="I426" i="13"/>
  <c r="F649" i="6"/>
  <c r="F566" i="6"/>
  <c r="F569" i="6"/>
  <c r="M437" i="13"/>
  <c r="I371" i="13"/>
  <c r="M336" i="13"/>
  <c r="I287" i="13"/>
  <c r="I301" i="13"/>
  <c r="F168" i="6"/>
  <c r="F21" i="6"/>
  <c r="M193" i="13"/>
  <c r="E605" i="6"/>
  <c r="I341" i="13"/>
  <c r="L225" i="11"/>
  <c r="L54" i="13"/>
  <c r="F431" i="6"/>
  <c r="I632" i="13"/>
  <c r="E569" i="6"/>
  <c r="M45" i="11"/>
  <c r="F655" i="6"/>
  <c r="I142" i="13"/>
  <c r="F453" i="6"/>
  <c r="L62" i="11"/>
  <c r="M100" i="11"/>
  <c r="M41" i="11"/>
  <c r="I303" i="13"/>
  <c r="E529" i="6"/>
  <c r="E384" i="6"/>
  <c r="I236" i="13"/>
  <c r="F591" i="6"/>
  <c r="M15" i="11"/>
  <c r="I17" i="13"/>
  <c r="F279" i="6"/>
  <c r="L534" i="13"/>
  <c r="M144" i="11"/>
  <c r="E238" i="6"/>
  <c r="I537" i="13"/>
  <c r="M8" i="11"/>
  <c r="F494" i="6"/>
  <c r="L281" i="13"/>
  <c r="R567" i="1"/>
  <c r="L590" i="13"/>
  <c r="L617" i="13"/>
  <c r="E314" i="6"/>
  <c r="I290" i="13"/>
  <c r="L269" i="11"/>
  <c r="I616" i="13"/>
  <c r="F402" i="6"/>
  <c r="M105" i="11"/>
  <c r="M196" i="13"/>
  <c r="I153" i="13"/>
  <c r="E438" i="6"/>
  <c r="L251" i="11"/>
  <c r="R514" i="1"/>
  <c r="L536" i="13"/>
  <c r="F605" i="6"/>
  <c r="F246" i="6"/>
  <c r="L599" i="13"/>
  <c r="L67" i="11"/>
  <c r="E330" i="6"/>
  <c r="I130" i="13"/>
  <c r="L470" i="13"/>
  <c r="E429" i="6"/>
  <c r="M25" i="11"/>
  <c r="I137" i="13"/>
  <c r="I42" i="13"/>
  <c r="I530" i="13"/>
  <c r="I298" i="13"/>
  <c r="E279" i="6"/>
  <c r="M81" i="11"/>
  <c r="I635" i="13"/>
  <c r="F386" i="6"/>
  <c r="L586" i="13"/>
  <c r="M80" i="11"/>
  <c r="L387" i="13"/>
  <c r="I197" i="13"/>
  <c r="M227" i="11"/>
  <c r="E163" i="6"/>
  <c r="L608" i="13"/>
  <c r="I228" i="13"/>
  <c r="I497" i="13"/>
  <c r="L436" i="13"/>
  <c r="E155" i="6"/>
  <c r="F137" i="6"/>
  <c r="L307" i="11"/>
  <c r="I145" i="13"/>
  <c r="L345" i="13"/>
  <c r="I171" i="13"/>
  <c r="L132" i="11"/>
  <c r="I64" i="13"/>
  <c r="E461" i="6"/>
  <c r="M513" i="13"/>
  <c r="R368" i="1"/>
  <c r="I603" i="13"/>
  <c r="M230" i="11"/>
  <c r="F245" i="6"/>
  <c r="L507" i="13"/>
  <c r="L194" i="11"/>
  <c r="M135" i="13"/>
  <c r="E419" i="6"/>
  <c r="M87" i="13"/>
  <c r="F169" i="6"/>
  <c r="F217" i="6"/>
  <c r="F437" i="6"/>
  <c r="L485" i="13"/>
  <c r="M255" i="11"/>
  <c r="E593" i="6"/>
  <c r="I390" i="13"/>
  <c r="L33" i="11"/>
  <c r="I251" i="13"/>
  <c r="E508" i="6"/>
  <c r="M279" i="13"/>
  <c r="I214" i="13"/>
  <c r="F361" i="6"/>
  <c r="R444" i="1"/>
  <c r="F16" i="6"/>
  <c r="L53" i="13"/>
  <c r="I175" i="13"/>
  <c r="M131" i="11"/>
  <c r="E254" i="6"/>
  <c r="L497" i="13"/>
  <c r="M202" i="13"/>
  <c r="R571" i="1"/>
  <c r="L167" i="13"/>
  <c r="E108" i="6"/>
  <c r="F58" i="6"/>
  <c r="M635" i="13"/>
  <c r="I391" i="13"/>
  <c r="L636" i="13"/>
  <c r="I295" i="13"/>
  <c r="L35" i="11"/>
  <c r="I272" i="13"/>
  <c r="E445" i="6"/>
  <c r="M343" i="13"/>
  <c r="M597" i="13"/>
  <c r="I139" i="13"/>
  <c r="I98" i="13"/>
  <c r="L602" i="13"/>
  <c r="M102" i="11"/>
  <c r="L273" i="11"/>
  <c r="I58" i="13"/>
  <c r="M254" i="11"/>
  <c r="L430" i="13"/>
  <c r="F589" i="6"/>
  <c r="L669" i="13"/>
  <c r="F268" i="6"/>
  <c r="M220" i="13"/>
  <c r="E417" i="6"/>
  <c r="L363" i="13"/>
  <c r="E454" i="6"/>
  <c r="I318" i="13"/>
  <c r="E270" i="6"/>
  <c r="I659" i="13"/>
  <c r="L238" i="11"/>
  <c r="F520" i="6"/>
  <c r="R506" i="1"/>
  <c r="F426" i="6"/>
  <c r="L552" i="13"/>
  <c r="L290" i="11"/>
  <c r="M261" i="11"/>
  <c r="E219" i="6"/>
  <c r="I539" i="13"/>
  <c r="I642" i="13"/>
  <c r="I231" i="13"/>
  <c r="L164" i="13"/>
  <c r="E620" i="6"/>
  <c r="F19" i="6"/>
  <c r="L83" i="11"/>
  <c r="I184" i="13"/>
  <c r="L517" i="13"/>
  <c r="F118" i="6"/>
  <c r="M271" i="13"/>
  <c r="I379" i="13"/>
  <c r="E430" i="6"/>
  <c r="I147" i="13"/>
  <c r="M104" i="13"/>
  <c r="I285" i="13"/>
  <c r="M506" i="13"/>
  <c r="M13" i="13"/>
  <c r="M159" i="11"/>
  <c r="E133" i="6"/>
  <c r="M155" i="11"/>
  <c r="E537" i="6"/>
  <c r="E486" i="6"/>
  <c r="E183" i="6"/>
  <c r="E317" i="6"/>
  <c r="M278" i="11"/>
  <c r="E414" i="6"/>
  <c r="F620" i="6"/>
  <c r="F671" i="6"/>
  <c r="L219" i="13"/>
  <c r="M144" i="13"/>
  <c r="E276" i="6"/>
  <c r="M498" i="13"/>
  <c r="M106" i="11"/>
  <c r="R303" i="1"/>
  <c r="F632" i="6"/>
  <c r="F456" i="6"/>
  <c r="I227" i="13"/>
  <c r="L116" i="11"/>
  <c r="F295" i="6"/>
  <c r="F612" i="6"/>
  <c r="L42" i="11"/>
  <c r="E35" i="6"/>
  <c r="I569" i="13"/>
  <c r="F404" i="6"/>
  <c r="M43" i="13"/>
  <c r="L92" i="11"/>
  <c r="F337" i="6"/>
  <c r="E306" i="6"/>
  <c r="R584" i="1"/>
  <c r="M432" i="13"/>
  <c r="I293" i="13"/>
  <c r="L580" i="13"/>
  <c r="F275" i="6"/>
  <c r="M505" i="13"/>
  <c r="L260" i="11"/>
  <c r="L368" i="13"/>
  <c r="M344" i="13"/>
  <c r="L545" i="13"/>
  <c r="F98" i="6"/>
  <c r="M561" i="13"/>
  <c r="L329" i="13"/>
  <c r="F250" i="6"/>
  <c r="F401" i="6"/>
  <c r="L52" i="11"/>
  <c r="L207" i="13"/>
  <c r="E312" i="6"/>
  <c r="L65" i="11"/>
  <c r="E547" i="6"/>
  <c r="M294" i="13"/>
  <c r="F571" i="6"/>
  <c r="L271" i="13"/>
  <c r="L28" i="11"/>
  <c r="F219" i="6"/>
  <c r="L206" i="13"/>
  <c r="I260" i="13"/>
  <c r="M588" i="13"/>
  <c r="M484" i="13"/>
  <c r="L630" i="13"/>
  <c r="E334" i="6"/>
  <c r="F212" i="6"/>
  <c r="M276" i="11"/>
  <c r="L282" i="11"/>
  <c r="M39" i="13"/>
  <c r="F232" i="6"/>
  <c r="M178" i="11"/>
  <c r="L249" i="11"/>
  <c r="L62" i="13"/>
  <c r="M195" i="11"/>
  <c r="M209" i="13"/>
  <c r="I396" i="13"/>
  <c r="I61" i="13"/>
  <c r="L488" i="13"/>
  <c r="M95" i="11"/>
  <c r="F29" i="6"/>
  <c r="E223" i="6"/>
  <c r="L199" i="13"/>
  <c r="M300" i="11"/>
  <c r="M215" i="13"/>
  <c r="F223" i="6"/>
  <c r="E560" i="6"/>
  <c r="M121" i="13"/>
  <c r="L561" i="13"/>
  <c r="F407" i="6"/>
  <c r="I264" i="13"/>
  <c r="E597" i="6"/>
  <c r="M248" i="11"/>
  <c r="L188" i="11"/>
  <c r="I305" i="13"/>
  <c r="L179" i="11"/>
  <c r="L52" i="13"/>
  <c r="E121" i="6"/>
  <c r="L53" i="11"/>
  <c r="E109" i="6"/>
  <c r="L288" i="11"/>
  <c r="E83" i="6"/>
  <c r="I44" i="13"/>
  <c r="L137" i="11"/>
  <c r="F641" i="6"/>
  <c r="L48" i="13"/>
  <c r="I392" i="13"/>
  <c r="M546" i="13"/>
  <c r="I154" i="13"/>
  <c r="L234" i="13"/>
  <c r="E79" i="6"/>
  <c r="F221" i="6"/>
  <c r="M184" i="11"/>
  <c r="M130" i="13"/>
  <c r="L468" i="13"/>
  <c r="F421" i="6"/>
  <c r="M114" i="11"/>
  <c r="L296" i="11"/>
  <c r="M44" i="13"/>
  <c r="M303" i="11"/>
  <c r="M387" i="13"/>
  <c r="I366" i="13"/>
  <c r="M634" i="13"/>
  <c r="L282" i="13"/>
  <c r="M77" i="11"/>
  <c r="E573" i="6"/>
  <c r="F644" i="6"/>
  <c r="E621" i="6"/>
  <c r="M189" i="11"/>
  <c r="F592" i="6"/>
  <c r="R13" i="10"/>
  <c r="E101" i="6"/>
  <c r="L181" i="11"/>
  <c r="F182" i="6"/>
  <c r="L514" i="13"/>
  <c r="F83" i="6"/>
  <c r="M176" i="11"/>
  <c r="L186" i="11"/>
  <c r="M612" i="13"/>
  <c r="M74" i="13"/>
  <c r="E172" i="6"/>
  <c r="L139" i="11"/>
  <c r="I471" i="13"/>
  <c r="E58" i="6"/>
  <c r="L57" i="11"/>
  <c r="L516" i="13"/>
  <c r="M555" i="13"/>
  <c r="E595" i="6"/>
  <c r="I477" i="13"/>
  <c r="L161" i="11"/>
  <c r="E516" i="6"/>
  <c r="L339" i="13"/>
  <c r="M117" i="13"/>
  <c r="L214" i="11"/>
  <c r="M449" i="13"/>
  <c r="M120" i="11"/>
  <c r="F270" i="6"/>
  <c r="I383" i="13"/>
  <c r="E589" i="6"/>
  <c r="F107" i="6"/>
  <c r="M403" i="13"/>
  <c r="M36" i="11"/>
  <c r="M173" i="11"/>
  <c r="M260" i="13"/>
  <c r="E570" i="6"/>
  <c r="M286" i="11"/>
  <c r="L652" i="13"/>
  <c r="L232" i="11"/>
  <c r="E157" i="6"/>
  <c r="M226" i="13"/>
  <c r="M10" i="11"/>
  <c r="E357" i="6"/>
  <c r="L18" i="13"/>
  <c r="M502" i="13"/>
  <c r="M64" i="11"/>
  <c r="M656" i="13"/>
  <c r="L161" i="13"/>
  <c r="L57" i="13"/>
  <c r="F460" i="6"/>
  <c r="M56" i="11"/>
  <c r="M200" i="13"/>
  <c r="L190" i="11"/>
  <c r="M240" i="11"/>
  <c r="L260" i="13"/>
  <c r="I404" i="13"/>
  <c r="L612" i="13"/>
  <c r="L437" i="13"/>
  <c r="M258" i="13"/>
  <c r="L256" i="13"/>
  <c r="F420" i="6"/>
  <c r="I550" i="13"/>
  <c r="E130" i="6"/>
  <c r="F101" i="6"/>
  <c r="L365" i="13"/>
  <c r="L164" i="11"/>
  <c r="L99" i="13"/>
  <c r="M291" i="13"/>
  <c r="M133" i="11"/>
  <c r="E246" i="6"/>
  <c r="I433" i="13"/>
  <c r="M342" i="13"/>
  <c r="M219" i="11"/>
  <c r="M374" i="13"/>
  <c r="I307" i="13"/>
  <c r="L330" i="13"/>
  <c r="F583" i="6"/>
  <c r="M262" i="11"/>
  <c r="M267" i="11"/>
  <c r="L537" i="13"/>
  <c r="L264" i="13"/>
  <c r="M203" i="11"/>
  <c r="L294" i="11"/>
  <c r="L569" i="13"/>
  <c r="I466" i="13"/>
  <c r="L126" i="11"/>
  <c r="I624" i="13"/>
  <c r="E267" i="6"/>
  <c r="M277" i="13"/>
  <c r="M401" i="13"/>
  <c r="F492" i="6"/>
  <c r="I254" i="13"/>
  <c r="E158" i="6"/>
  <c r="L499" i="13"/>
  <c r="F454" i="6"/>
  <c r="F82" i="6"/>
  <c r="M176" i="13"/>
  <c r="M198" i="13"/>
  <c r="M284" i="11"/>
  <c r="F561" i="6"/>
  <c r="M323" i="13"/>
  <c r="L45" i="13"/>
  <c r="F634" i="6"/>
  <c r="L178" i="13"/>
  <c r="M146" i="11"/>
  <c r="L240" i="13"/>
  <c r="M526" i="13"/>
  <c r="F148" i="6"/>
  <c r="E599" i="6"/>
  <c r="I462" i="13"/>
  <c r="L247" i="11"/>
  <c r="M121" i="11"/>
  <c r="M507" i="13"/>
  <c r="I670" i="13"/>
  <c r="L289" i="13"/>
  <c r="E259" i="6"/>
  <c r="M211" i="11"/>
  <c r="M182" i="11"/>
  <c r="R380" i="1"/>
  <c r="L420" i="13"/>
  <c r="M274" i="11"/>
  <c r="M471" i="13"/>
  <c r="L346" i="13"/>
  <c r="M368" i="13"/>
  <c r="F215" i="6"/>
  <c r="M316" i="13"/>
  <c r="E500" i="6"/>
  <c r="E346" i="6"/>
  <c r="M282" i="11"/>
  <c r="L275" i="13"/>
  <c r="M295" i="11"/>
  <c r="I202" i="13"/>
  <c r="M232" i="11"/>
  <c r="F264" i="6"/>
  <c r="M283" i="13"/>
  <c r="L440" i="13"/>
  <c r="F339" i="6"/>
  <c r="L5" i="13"/>
  <c r="F41" i="6"/>
  <c r="L530" i="13"/>
  <c r="L255" i="11"/>
  <c r="F611" i="6"/>
  <c r="L434" i="13"/>
  <c r="I456" i="13"/>
  <c r="L148" i="11"/>
  <c r="M256" i="11"/>
  <c r="L227" i="11"/>
  <c r="L378" i="13"/>
  <c r="F495" i="6"/>
  <c r="E310" i="6"/>
  <c r="I221" i="13"/>
  <c r="F340" i="6"/>
  <c r="I166" i="13"/>
  <c r="L627" i="13"/>
  <c r="F423" i="6"/>
  <c r="I24" i="13"/>
  <c r="F179" i="6"/>
  <c r="L647" i="13"/>
  <c r="L293" i="11"/>
  <c r="F322" i="6"/>
  <c r="L306" i="13"/>
  <c r="I216" i="13"/>
  <c r="M296" i="11"/>
  <c r="L144" i="11"/>
  <c r="M172" i="11"/>
  <c r="F304" i="6"/>
  <c r="M301" i="11"/>
  <c r="F321" i="6"/>
  <c r="M277" i="11"/>
  <c r="M179" i="11"/>
  <c r="L73" i="11"/>
  <c r="F667" i="6"/>
  <c r="I152" i="13"/>
  <c r="E6" i="6"/>
  <c r="M222" i="11"/>
  <c r="L640" i="13"/>
  <c r="F565" i="6"/>
  <c r="I449" i="13"/>
  <c r="F116" i="6"/>
  <c r="L3" i="13"/>
  <c r="M153" i="13"/>
  <c r="F448" i="6"/>
  <c r="L334" i="13"/>
  <c r="I411" i="13"/>
  <c r="M297" i="11"/>
  <c r="M281" i="11"/>
  <c r="M298" i="11"/>
  <c r="M529" i="13"/>
  <c r="L209" i="13"/>
  <c r="L145" i="13"/>
  <c r="F145" i="6"/>
  <c r="M246" i="11"/>
  <c r="L323" i="13"/>
  <c r="E244" i="6"/>
  <c r="I49" i="13"/>
  <c r="E68" i="6"/>
  <c r="L463" i="13"/>
  <c r="I597" i="13"/>
  <c r="F175" i="6"/>
  <c r="E641" i="6"/>
  <c r="M158" i="11"/>
  <c r="I37" i="13"/>
  <c r="E630" i="6"/>
  <c r="M593" i="13"/>
  <c r="F125" i="6"/>
  <c r="I506" i="13"/>
  <c r="I361" i="13"/>
  <c r="F538" i="6"/>
  <c r="L162" i="13"/>
  <c r="I192" i="13"/>
  <c r="M57" i="11"/>
  <c r="F251" i="6"/>
  <c r="M217" i="11"/>
  <c r="M408" i="13"/>
  <c r="L319" i="13"/>
  <c r="M36" i="13"/>
  <c r="F74" i="6"/>
  <c r="M207" i="11"/>
  <c r="I173" i="13"/>
  <c r="L447" i="13"/>
  <c r="L576" i="13"/>
  <c r="I613" i="13"/>
  <c r="L266" i="11"/>
  <c r="E481" i="6"/>
  <c r="I327" i="13"/>
  <c r="R558" i="1"/>
  <c r="I420" i="13"/>
  <c r="L551" i="13"/>
  <c r="E319" i="6"/>
  <c r="M94" i="11"/>
  <c r="M528" i="13"/>
  <c r="E386" i="6"/>
  <c r="F449" i="6"/>
  <c r="E673" i="6"/>
  <c r="F247" i="6"/>
  <c r="M482" i="13"/>
  <c r="E350" i="6"/>
  <c r="M606" i="13"/>
  <c r="E67" i="6"/>
  <c r="M357" i="13"/>
  <c r="F65" i="6"/>
  <c r="E230" i="6"/>
  <c r="R515" i="1"/>
  <c r="L86" i="11"/>
  <c r="I335" i="13"/>
  <c r="F554" i="6"/>
  <c r="M308" i="11"/>
  <c r="L287" i="11"/>
  <c r="R554" i="1"/>
  <c r="L598" i="13"/>
  <c r="L253" i="13"/>
  <c r="F120" i="6"/>
  <c r="I32" i="13"/>
  <c r="L298" i="13"/>
  <c r="L305" i="13"/>
  <c r="M48" i="11"/>
  <c r="I190" i="13"/>
  <c r="L579" i="13"/>
  <c r="M29" i="11"/>
  <c r="L283" i="11"/>
  <c r="L215" i="11"/>
  <c r="F540" i="6"/>
  <c r="F628" i="6"/>
  <c r="F180" i="6"/>
  <c r="M537" i="13"/>
  <c r="I36" i="13"/>
  <c r="M646" i="13"/>
  <c r="F669" i="6"/>
  <c r="C400" i="1" l="1"/>
  <c r="C17" i="10"/>
  <c r="C18" i="10"/>
  <c r="C407" i="1"/>
  <c r="C566" i="1"/>
  <c r="C13" i="10"/>
  <c r="C413" i="1"/>
  <c r="C420" i="1"/>
  <c r="C579" i="1"/>
  <c r="C20" i="10"/>
  <c r="C12" i="1"/>
  <c r="C433" i="1"/>
  <c r="C431" i="1"/>
  <c r="C61" i="1"/>
  <c r="C368" i="1"/>
  <c r="C514" i="1"/>
  <c r="C6" i="10"/>
  <c r="C43" i="1"/>
  <c r="C555" i="1"/>
  <c r="C366" i="1"/>
  <c r="C24" i="1"/>
  <c r="C446" i="1"/>
  <c r="C527" i="1"/>
  <c r="C11" i="1"/>
  <c r="C542" i="1"/>
  <c r="C301" i="1"/>
  <c r="C60" i="1"/>
  <c r="C381" i="1"/>
  <c r="C298" i="1"/>
  <c r="C42" i="1"/>
  <c r="C380" i="1"/>
  <c r="C300" i="1"/>
  <c r="C23" i="1"/>
  <c r="C489" i="1"/>
  <c r="C299" i="1"/>
  <c r="C423" i="1"/>
  <c r="C393" i="1"/>
  <c r="C304" i="1"/>
  <c r="C558" i="1"/>
  <c r="C554" i="1"/>
  <c r="C303" i="1"/>
  <c r="C545" i="1"/>
  <c r="C541" i="1"/>
  <c r="C302" i="1"/>
  <c r="C571" i="1"/>
  <c r="C502" i="1"/>
  <c r="C436" i="1"/>
  <c r="C567" i="1"/>
  <c r="C584" i="1"/>
  <c r="C406" i="1"/>
  <c r="C371" i="1"/>
  <c r="C580" i="1"/>
  <c r="C519" i="1"/>
  <c r="C515" i="1"/>
  <c r="C532" i="1"/>
  <c r="C528" i="1"/>
  <c r="C548" i="1"/>
  <c r="C449" i="1"/>
  <c r="C419" i="1"/>
  <c r="C535" i="1"/>
  <c r="C384" i="1"/>
  <c r="C432" i="1"/>
  <c r="C11" i="10"/>
  <c r="C426" i="1"/>
  <c r="C493" i="1"/>
  <c r="C367" i="1"/>
  <c r="C561" i="1"/>
  <c r="C397" i="1"/>
  <c r="C445" i="1"/>
  <c r="C15" i="10"/>
  <c r="C361" i="1"/>
  <c r="C506" i="1"/>
  <c r="C444" i="1"/>
  <c r="C14" i="10"/>
  <c r="C574" i="1"/>
  <c r="C410" i="1"/>
  <c r="C379" i="1"/>
  <c r="C8" i="10"/>
  <c r="C509" i="1"/>
  <c r="C568" i="1"/>
  <c r="C488" i="1"/>
  <c r="C12" i="10"/>
  <c r="C439" i="1"/>
  <c r="C581" i="1"/>
  <c r="C392" i="1"/>
  <c r="C7" i="10"/>
  <c r="C522" i="1"/>
  <c r="C490" i="1"/>
  <c r="C501" i="1"/>
  <c r="C10" i="10"/>
  <c r="C374" i="1"/>
  <c r="C516" i="1"/>
  <c r="C405" i="1"/>
  <c r="C9" i="10"/>
  <c r="C483" i="1"/>
  <c r="C394" i="1"/>
  <c r="C553" i="1"/>
  <c r="C16" i="10"/>
  <c r="C387" i="1"/>
  <c r="C529" i="1"/>
  <c r="C418" i="1"/>
  <c r="C19" i="10"/>
  <c r="C496" i="1"/>
  <c r="C503" i="1"/>
  <c r="C540" i="1"/>
</calcChain>
</file>

<file path=xl/comments1.xml><?xml version="1.0" encoding="utf-8"?>
<comments xmlns="http://schemas.openxmlformats.org/spreadsheetml/2006/main">
  <authors>
    <author>Corrales, Mark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EJScreen API variable names returned by API in json, etc.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extra acs22 file with acs 2018-2022 data for v2.3, not on ftp site.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site, with acs2017-2021 data for v2.2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july 2024 ftp files, acs2018-2022, ejscreen v2.3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 xml:space="preserve">useful for label on a plot, e.g.
</t>
        </r>
      </text>
    </comment>
    <comment ref="BJ1" authorId="0" shapeId="0">
      <text>
        <r>
          <rPr>
            <sz val="9"/>
            <color indexed="81"/>
            <rFont val="Tahoma"/>
            <family val="2"/>
          </rPr>
          <t xml:space="preserve">for names_e, this is the 
Name as shown on EJScreen reports but without units
</t>
        </r>
      </text>
    </comment>
    <comment ref="BK1" authorId="0" shapeId="0">
      <text>
        <r>
          <rPr>
            <b/>
            <sz val="9"/>
            <color indexed="81"/>
            <rFont val="Tahoma"/>
            <family val="2"/>
          </rPr>
          <t xml:space="preserve">for names_e, this is label as shown on EJScreen report including units
</t>
        </r>
      </text>
    </comment>
    <comment ref="BL1" authorId="0" shapeId="0">
      <text>
        <r>
          <rPr>
            <b/>
            <sz val="9"/>
            <color indexed="81"/>
            <rFont val="Tahoma"/>
            <charset val="1"/>
          </rPr>
          <t xml:space="preserve">FTP site csv files v2.3
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 xml:space="preserve">taken from the acs22 file from ejscreen team, as saved on acs22_v2.3 tab here
</t>
        </r>
      </text>
    </comment>
    <comment ref="BN1" authorId="0" shapeId="0">
      <text>
        <r>
          <rPr>
            <b/>
            <sz val="9"/>
            <color indexed="81"/>
            <rFont val="Tahoma"/>
            <charset val="1"/>
          </rPr>
          <t xml:space="preserve">based on text from api documentation webpage
as saved on api2.3 tab here
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L604" authorId="0" shapeId="0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  <comment ref="M604" authorId="0" shapeId="0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comments2.xml><?xml version="1.0" encoding="utf-8"?>
<comments xmlns="http://schemas.openxmlformats.org/spreadsheetml/2006/main">
  <authors>
    <author>Corrales, Mark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july 2024 ftp files, acs2018-2022, ejscreen v2.3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</commentList>
</comments>
</file>

<file path=xl/comments3.xml><?xml version="1.0" encoding="utf-8"?>
<comments xmlns="http://schemas.openxmlformats.org/spreadsheetml/2006/main">
  <authors>
    <author>Corrales, Mark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5" authorId="0" shapeId="0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W5" authorId="0" shapeId="0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</commentList>
</comments>
</file>

<file path=xl/comments4.xml><?xml version="1.0" encoding="utf-8"?>
<comments xmlns="http://schemas.openxmlformats.org/spreadsheetml/2006/main">
  <authors>
    <author>Corrales, Mark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<sst xmlns="http://schemas.openxmlformats.org/spreadsheetml/2006/main" count="33462" uniqueCount="7688">
  <si>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</si>
  <si>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</si>
  <si>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</si>
  <si>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</si>
  <si>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</si>
  <si>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</si>
  <si>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</si>
  <si>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</si>
  <si>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</si>
  <si>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</si>
  <si>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</si>
  <si>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</si>
  <si>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</si>
  <si>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</si>
  <si>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</si>
  <si>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</si>
  <si>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</si>
  <si>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</si>
  <si>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</si>
  <si>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</si>
  <si>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</si>
  <si>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</si>
  <si>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</si>
  <si>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</si>
  <si>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</si>
  <si>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</si>
  <si>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</si>
  <si>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</si>
  <si>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</si>
  <si>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</si>
  <si>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</si>
  <si>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</si>
  <si>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</si>
  <si>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</si>
  <si>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</si>
  <si>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</si>
  <si>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</si>
  <si>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</si>
  <si>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</si>
  <si>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</si>
  <si>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</si>
  <si>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</si>
  <si>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</si>
  <si>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</si>
  <si>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</si>
  <si>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</si>
  <si>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</si>
  <si>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</si>
  <si>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</si>
  <si>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</si>
  <si>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</si>
  <si>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</si>
  <si>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</si>
  <si>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</si>
  <si>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</si>
  <si>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</si>
  <si>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</si>
  <si>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</si>
  <si>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</si>
  <si>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</si>
  <si>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</si>
  <si>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</si>
  <si>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</si>
  <si>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</si>
  <si>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</si>
  <si>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</si>
  <si>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</si>
  <si>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</si>
  <si>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</si>
  <si>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</si>
  <si>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</si>
  <si>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</si>
  <si>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</si>
  <si>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</si>
  <si>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</si>
  <si>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</si>
  <si>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</si>
  <si>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</si>
  <si>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</si>
  <si>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</si>
  <si>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</si>
  <si>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</si>
  <si>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</si>
  <si>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</si>
  <si>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</si>
  <si>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</si>
  <si>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</si>
  <si>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</si>
  <si>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</si>
  <si>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</si>
  <si>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</si>
  <si>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</si>
  <si>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</si>
  <si>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</si>
  <si>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</si>
  <si>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</si>
  <si>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</si>
  <si>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</si>
  <si>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</si>
  <si>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</si>
  <si>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</si>
  <si>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</si>
  <si>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</si>
  <si>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</si>
  <si>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</si>
  <si>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</si>
  <si>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</si>
  <si>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</si>
  <si>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</si>
  <si>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</si>
  <si>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</si>
  <si>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</si>
  <si>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</si>
  <si>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</si>
  <si>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</si>
  <si>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</si>
  <si>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</si>
  <si>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</si>
  <si>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</si>
  <si>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</si>
  <si>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</si>
  <si>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</si>
  <si>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</si>
  <si>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</si>
  <si>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</si>
  <si>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</si>
  <si>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</si>
  <si>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</si>
  <si>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</si>
  <si>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</si>
  <si>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</si>
  <si>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</si>
  <si>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</si>
  <si>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</si>
  <si>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</si>
  <si>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</si>
  <si>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</si>
  <si>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</si>
  <si>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</si>
  <si>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</si>
  <si>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</si>
  <si>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</si>
  <si>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</si>
  <si>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</si>
  <si>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</si>
  <si>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</si>
  <si>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</si>
  <si>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</si>
  <si>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</si>
  <si>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</si>
  <si>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</si>
  <si>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</si>
  <si>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</si>
  <si>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</si>
  <si>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</si>
  <si>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</si>
  <si>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</si>
  <si>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</si>
  <si>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</si>
  <si>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</si>
  <si>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</si>
  <si>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</si>
  <si>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</si>
  <si>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</si>
  <si>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</si>
  <si>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</si>
  <si>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</si>
  <si>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</si>
  <si>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</si>
  <si>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</si>
  <si>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</si>
  <si>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</si>
  <si>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</si>
  <si>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</si>
  <si>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</si>
  <si>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</si>
  <si>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</si>
  <si>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</si>
  <si>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</si>
  <si>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</si>
  <si>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</si>
  <si>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</si>
  <si>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</si>
  <si>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</si>
  <si>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</si>
  <si>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</si>
  <si>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</si>
  <si>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</si>
  <si>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</si>
  <si>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</si>
  <si>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</si>
  <si>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</si>
  <si>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</si>
  <si>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</si>
  <si>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</si>
  <si>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</si>
  <si>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</si>
  <si>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</si>
  <si>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</si>
  <si>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</si>
  <si>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</si>
  <si>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</si>
  <si>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</si>
  <si>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</si>
  <si>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</si>
  <si>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</si>
  <si>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</si>
  <si>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</si>
  <si>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</si>
  <si>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</si>
  <si>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</si>
  <si>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</si>
  <si>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</si>
  <si>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</si>
  <si>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</si>
  <si>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</si>
  <si>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</si>
  <si>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</si>
  <si>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</si>
  <si>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</si>
  <si>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</si>
  <si>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</si>
  <si>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</si>
  <si>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</si>
  <si>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</si>
  <si>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</si>
  <si>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</si>
  <si>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</si>
  <si>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</si>
  <si>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</si>
  <si>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</si>
  <si>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</si>
  <si>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</si>
  <si>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</si>
  <si>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</si>
  <si>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</si>
  <si>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</si>
  <si>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</si>
  <si>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</si>
  <si>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</si>
  <si>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</si>
  <si>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</si>
  <si>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</si>
  <si>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</si>
  <si>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</si>
  <si>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</si>
  <si>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</si>
  <si>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</si>
  <si>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</si>
  <si>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</si>
  <si>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</si>
  <si>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</si>
  <si>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</si>
  <si>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</si>
  <si>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</si>
  <si>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</si>
  <si>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</si>
  <si>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</si>
  <si>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</si>
  <si>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</si>
  <si>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</si>
  <si>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</si>
  <si>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</si>
  <si>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</si>
  <si>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</si>
  <si>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</si>
  <si>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</si>
  <si>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</si>
  <si>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</si>
  <si>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</si>
  <si>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</si>
  <si>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</si>
  <si>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</si>
  <si>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</si>
  <si>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</si>
  <si>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</si>
  <si>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</si>
  <si>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</si>
  <si>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</si>
  <si>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</si>
  <si>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</si>
  <si>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</si>
  <si>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</si>
  <si>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</si>
  <si>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</si>
  <si>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</si>
  <si>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</si>
  <si>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</si>
  <si>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</si>
  <si>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</si>
  <si>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</si>
  <si>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</si>
  <si>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</si>
  <si>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</si>
  <si>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</si>
  <si>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</si>
  <si>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</si>
  <si>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</si>
  <si>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</si>
  <si>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</si>
  <si>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</si>
  <si>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</si>
  <si>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</si>
  <si>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</si>
  <si>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</si>
  <si>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</si>
  <si>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</si>
  <si>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</si>
  <si>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</si>
  <si>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</si>
  <si>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</si>
  <si>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</si>
  <si>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</si>
  <si>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</si>
  <si>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</si>
  <si>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</si>
  <si>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</si>
  <si>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</si>
  <si>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</si>
  <si>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</si>
  <si>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</si>
  <si>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</si>
  <si>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</si>
  <si>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</si>
  <si>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</si>
  <si>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</si>
  <si>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</si>
  <si>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</si>
  <si>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</si>
  <si>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</si>
  <si>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</si>
  <si>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</si>
  <si>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</si>
  <si>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</si>
  <si>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</si>
  <si>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</si>
  <si>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</si>
  <si>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</si>
  <si>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</si>
  <si>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</si>
  <si>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</si>
  <si>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</si>
  <si>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</si>
  <si>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</si>
  <si>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</si>
  <si>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</si>
  <si>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</si>
  <si>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</si>
  <si>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</si>
  <si>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</si>
  <si>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</si>
  <si>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</si>
  <si>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</si>
  <si>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</si>
  <si>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</si>
  <si>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</si>
  <si>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</si>
  <si>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</si>
  <si>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</si>
  <si>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</si>
  <si>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</si>
  <si>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</si>
  <si>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</si>
  <si>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</si>
  <si>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</si>
  <si>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</si>
  <si>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</si>
  <si>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</si>
  <si>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</si>
  <si>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</si>
  <si>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</si>
  <si>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</si>
  <si>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</si>
  <si>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</si>
  <si>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</si>
  <si>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</si>
  <si>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</si>
  <si>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</si>
  <si>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</si>
  <si>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</si>
  <si>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</si>
  <si>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</si>
  <si>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</si>
  <si>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</si>
  <si>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</si>
  <si>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</si>
  <si>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</si>
  <si>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</si>
  <si>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</si>
  <si>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</si>
  <si>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</si>
  <si>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</si>
  <si>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</si>
  <si>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</si>
  <si>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</si>
  <si>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</si>
  <si>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</si>
  <si>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</si>
  <si>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</si>
  <si>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</si>
  <si>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</si>
  <si>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</si>
  <si>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</si>
  <si>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</si>
  <si>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</si>
  <si>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</si>
  <si>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</si>
  <si>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</si>
  <si>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</si>
  <si>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</si>
  <si>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</si>
  <si>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</si>
  <si>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</si>
  <si>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</si>
  <si>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</si>
  <si>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</si>
  <si>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</si>
  <si>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</si>
  <si>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</si>
  <si>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</si>
  <si>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</si>
  <si>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</si>
  <si>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</si>
  <si>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</si>
  <si>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</si>
  <si>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</si>
  <si>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</si>
  <si>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</si>
  <si>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</si>
  <si>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</si>
  <si>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</si>
  <si>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</si>
  <si>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</si>
  <si>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</si>
  <si>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</si>
  <si>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</si>
  <si>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</si>
  <si>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</si>
  <si>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</si>
  <si>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</si>
  <si>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</si>
  <si>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</si>
  <si>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</si>
  <si>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</si>
  <si>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</si>
  <si>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</si>
  <si>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</si>
  <si>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</si>
  <si>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</si>
  <si>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</si>
  <si>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</si>
  <si>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</si>
  <si>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</si>
  <si>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</si>
  <si>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</si>
  <si>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</si>
  <si>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</si>
  <si>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</si>
  <si>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</si>
  <si>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</si>
  <si>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</si>
  <si>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</si>
  <si>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</si>
  <si>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</si>
  <si>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</si>
  <si>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</si>
  <si>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</si>
  <si>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</si>
  <si>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</si>
  <si>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</si>
  <si>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</si>
  <si>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</si>
  <si>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</si>
  <si>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</si>
  <si>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</si>
  <si>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</si>
  <si>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</si>
  <si>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</si>
  <si>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</si>
  <si>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</si>
  <si>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</si>
  <si>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</si>
  <si>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</si>
  <si>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</si>
  <si>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</si>
  <si>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</si>
  <si>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</si>
  <si>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</si>
  <si>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</si>
  <si>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</si>
  <si>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</si>
  <si>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</si>
  <si>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</si>
  <si>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</si>
  <si>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</si>
  <si>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</si>
  <si>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</si>
  <si>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</si>
  <si>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</si>
  <si>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</si>
  <si>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</si>
  <si>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</si>
  <si>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</si>
  <si>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</si>
  <si>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</si>
  <si>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</si>
  <si>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</si>
  <si>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</si>
  <si>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</si>
  <si>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</si>
  <si>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</si>
  <si>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</si>
  <si>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</si>
  <si>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</si>
  <si>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</si>
  <si>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</si>
  <si>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</si>
  <si>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</si>
  <si>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</si>
  <si>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</si>
  <si>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</si>
  <si>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</si>
  <si>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</si>
  <si>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</si>
  <si>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</si>
  <si>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</si>
  <si>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</si>
  <si>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</si>
  <si>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</si>
  <si>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</si>
  <si>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</si>
  <si>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</si>
  <si>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</si>
  <si>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</si>
  <si>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</si>
  <si>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</si>
  <si>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</si>
  <si>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</si>
  <si>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</si>
  <si>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</si>
  <si>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</si>
  <si>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</si>
  <si>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</si>
  <si>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</si>
  <si>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</si>
  <si>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</si>
  <si>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</si>
  <si>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</si>
  <si>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</si>
  <si>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</si>
  <si>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</si>
  <si>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</si>
  <si>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</si>
  <si>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</si>
  <si>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</si>
  <si>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</si>
  <si>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</si>
  <si>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</si>
  <si>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</si>
  <si>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</si>
  <si>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</si>
  <si>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</si>
  <si>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</si>
  <si>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</si>
  <si>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</si>
  <si>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</si>
  <si>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</si>
  <si>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</si>
  <si>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</si>
  <si>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</si>
  <si>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</si>
  <si>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</si>
  <si>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</si>
  <si>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</si>
  <si>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</si>
  <si>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</si>
  <si>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</si>
  <si>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</si>
  <si>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</si>
  <si>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</si>
  <si>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</si>
  <si>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</si>
  <si>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</si>
  <si>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</si>
  <si>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</si>
  <si>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</si>
  <si>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</si>
  <si>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</si>
  <si>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</si>
  <si>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</si>
  <si>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</si>
  <si>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</si>
  <si>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</si>
  <si>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</si>
  <si>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</si>
  <si>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</si>
  <si>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</si>
  <si>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</si>
  <si>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</si>
  <si>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</si>
  <si>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</si>
  <si>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</si>
  <si>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</si>
  <si>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</si>
  <si>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</si>
  <si>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</si>
  <si>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</si>
  <si>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</si>
  <si>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</si>
  <si>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</si>
  <si>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</si>
  <si>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</si>
  <si>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</si>
  <si>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</si>
  <si>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</si>
  <si>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</si>
  <si>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</si>
  <si>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</si>
  <si>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</si>
  <si>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</si>
  <si>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</si>
  <si>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</si>
  <si>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</si>
  <si>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</si>
  <si>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</si>
  <si>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</si>
  <si>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</si>
  <si>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</si>
  <si>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</si>
  <si>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</si>
  <si>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</si>
  <si>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</si>
  <si>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</si>
  <si>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</si>
  <si>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</si>
  <si>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</si>
  <si>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</si>
  <si>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</si>
  <si>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</si>
  <si>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</si>
  <si>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</si>
  <si>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</si>
  <si>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</si>
  <si>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</si>
  <si>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</si>
  <si>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</si>
  <si>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</si>
  <si>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</si>
  <si>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</si>
  <si>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</si>
  <si>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</si>
  <si>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</si>
  <si>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</si>
  <si>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</si>
  <si>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</si>
  <si>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</si>
  <si>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</si>
  <si>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</si>
  <si>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</si>
  <si>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</si>
  <si>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</si>
  <si>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</si>
  <si>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</si>
  <si>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</si>
  <si>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</si>
  <si>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</si>
  <si>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</si>
  <si>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</si>
  <si>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</si>
  <si>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</si>
  <si>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</si>
  <si>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</si>
  <si>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</si>
  <si>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</si>
  <si>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</si>
  <si>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</si>
  <si>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</si>
  <si>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</si>
  <si>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</si>
  <si>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</si>
  <si>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</si>
  <si>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</si>
  <si>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</si>
  <si>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</si>
  <si>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</si>
  <si>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</si>
  <si>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</si>
  <si>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</si>
  <si>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</si>
  <si>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</si>
  <si>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</si>
  <si>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</si>
  <si>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</si>
  <si>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</si>
  <si>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</si>
  <si>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</si>
  <si>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</si>
  <si>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</si>
  <si>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</si>
  <si>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</si>
  <si>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</si>
  <si>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</si>
  <si>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</si>
  <si>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</si>
  <si>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</si>
  <si>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</si>
  <si>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</si>
  <si>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</si>
  <si>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</si>
  <si>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</si>
  <si>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</si>
  <si>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</si>
  <si>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</si>
  <si>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</si>
  <si>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</si>
  <si>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</si>
  <si>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</si>
  <si>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</si>
  <si>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</si>
  <si>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</si>
  <si>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</si>
  <si>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</si>
  <si>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</si>
  <si>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</si>
  <si>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</si>
  <si>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</si>
  <si>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</si>
  <si>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</si>
  <si>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</si>
  <si>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</si>
  <si>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</si>
  <si>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</si>
  <si>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</si>
  <si>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</si>
  <si>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</si>
  <si>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</si>
  <si>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</si>
  <si>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</si>
  <si>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</si>
  <si>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</si>
  <si>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</si>
  <si>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</si>
  <si>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</si>
  <si>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</si>
  <si>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</si>
  <si>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</si>
  <si>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</si>
  <si>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</si>
  <si>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</si>
  <si>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</si>
  <si>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</si>
  <si>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</si>
  <si>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</si>
  <si>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</si>
  <si>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</si>
  <si>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</si>
  <si>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</si>
  <si>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</si>
  <si>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</si>
  <si>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</si>
  <si>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</si>
  <si>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</si>
  <si>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</si>
  <si>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</si>
  <si>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</si>
  <si>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</si>
  <si>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</si>
  <si>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</si>
  <si>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</si>
  <si>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</si>
  <si>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</si>
  <si>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</si>
  <si>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</si>
  <si>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</si>
  <si>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</si>
  <si>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</si>
  <si>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</si>
  <si>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</si>
  <si>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</si>
  <si>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</si>
  <si>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</si>
  <si>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</si>
  <si>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</si>
  <si>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</si>
  <si>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</si>
  <si>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</si>
  <si>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</si>
  <si>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</si>
  <si>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</si>
  <si>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</si>
  <si>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</si>
  <si>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</si>
  <si>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</si>
  <si>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</si>
  <si>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</si>
  <si>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</si>
  <si>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</si>
  <si>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</si>
  <si>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</si>
  <si>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</si>
  <si>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</si>
  <si>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</si>
  <si>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</si>
  <si>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</si>
  <si>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</si>
  <si>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</si>
  <si>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</si>
  <si>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</si>
  <si>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</si>
  <si>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</si>
  <si>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</si>
  <si>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</si>
  <si>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</si>
  <si>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</si>
  <si>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</si>
  <si>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</si>
  <si>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</si>
  <si>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</si>
  <si>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</si>
  <si>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</si>
  <si>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</si>
  <si>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</si>
  <si>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</si>
  <si>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</si>
  <si>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</si>
  <si>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</si>
  <si>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</si>
  <si>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</si>
  <si>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</si>
  <si>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</si>
  <si>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</si>
  <si>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</si>
  <si>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</si>
  <si>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</si>
  <si>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</si>
  <si>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</si>
  <si>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</si>
  <si>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</si>
  <si>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</si>
  <si>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</si>
  <si>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</si>
  <si>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</si>
  <si>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</si>
  <si>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</si>
  <si>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</si>
  <si>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</si>
  <si>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</si>
  <si>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</si>
  <si>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</si>
  <si>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</si>
  <si>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</si>
  <si>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</si>
  <si>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</si>
  <si>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</si>
  <si>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</si>
  <si>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</si>
  <si>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</si>
  <si>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</si>
  <si>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</si>
  <si>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</si>
  <si>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</si>
  <si>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</si>
  <si>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</si>
  <si>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</si>
  <si>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</si>
  <si>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</si>
  <si>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</si>
  <si>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</si>
  <si>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</si>
  <si>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</si>
  <si>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</si>
  <si>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</si>
  <si>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</si>
  <si>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</si>
  <si>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</si>
  <si>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</si>
  <si>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</si>
  <si>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</si>
  <si>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</si>
  <si>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</si>
  <si>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</si>
  <si>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</si>
  <si>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</si>
  <si>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</si>
  <si>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</si>
  <si>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</si>
  <si>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</si>
  <si>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</si>
  <si>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</si>
  <si>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</si>
  <si>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</si>
  <si>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</si>
  <si>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</si>
  <si>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</si>
  <si>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</si>
  <si>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</si>
  <si>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</si>
  <si>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</si>
  <si>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</si>
  <si>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</si>
  <si>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S_D2_PWDIS</t>
  </si>
  <si>
    <t>state.EJ.DISPARITY.proximity.npdes.supp</t>
  </si>
  <si>
    <t>S_D5_PWDIS</t>
  </si>
  <si>
    <t>S_D2_PNPL</t>
  </si>
  <si>
    <t>state.EJ.DISPARITY.proximity.npl.supp</t>
  </si>
  <si>
    <t>S_D5_PNPL</t>
  </si>
  <si>
    <t>S_D2_PRMP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</si>
  <si>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</si>
  <si>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</si>
  <si>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</si>
  <si>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</si>
  <si>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</si>
  <si>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</si>
  <si>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</si>
  <si>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</si>
  <si>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</si>
  <si>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</si>
  <si>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</si>
  <si>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</si>
  <si>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</si>
  <si>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</si>
  <si>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</si>
  <si>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</si>
  <si>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</si>
  <si>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</si>
  <si>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</si>
  <si>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</si>
  <si>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</si>
  <si>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</si>
  <si>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</si>
  <si>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</si>
  <si>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</si>
  <si>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</si>
  <si>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</si>
  <si>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</si>
  <si>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</si>
  <si>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</si>
  <si>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</si>
  <si>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</si>
  <si>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</si>
  <si>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</si>
  <si>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</si>
  <si>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</si>
  <si>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</si>
  <si>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</si>
  <si>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</si>
  <si>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</si>
  <si>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</si>
  <si>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</si>
  <si>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</si>
  <si>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</si>
  <si>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</si>
  <si>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</si>
  <si>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</si>
  <si>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</si>
  <si>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</si>
  <si>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</si>
  <si>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</si>
  <si>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</si>
  <si>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</si>
  <si>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</si>
  <si>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</si>
  <si>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</si>
  <si>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</si>
  <si>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</si>
  <si>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</si>
  <si>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</si>
  <si>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</si>
  <si>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</si>
  <si>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</si>
  <si>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</si>
  <si>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</si>
  <si>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</si>
  <si>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</si>
  <si>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</si>
  <si>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</si>
  <si>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</si>
  <si>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</si>
  <si>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</si>
  <si>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</si>
  <si>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</si>
  <si>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</si>
  <si>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</si>
  <si>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</si>
  <si>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</si>
  <si>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</si>
  <si>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</si>
  <si>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</si>
  <si>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</si>
  <si>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</si>
  <si>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</si>
  <si>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</si>
  <si>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</si>
  <si>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state.pctile.text.pctlowinc</t>
  </si>
  <si>
    <t>S_T_LOWINCPCT</t>
  </si>
  <si>
    <t>State Map popup text for % low income</t>
  </si>
  <si>
    <t>S_D2_PTRAF</t>
  </si>
  <si>
    <t>S_D2_UST</t>
  </si>
  <si>
    <t>state.EJ.DISPARITY.ust.supp</t>
  </si>
  <si>
    <t>S_D5_UST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</si>
  <si>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</si>
  <si>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</si>
  <si>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</si>
  <si>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</si>
  <si>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</si>
  <si>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</si>
  <si>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</si>
  <si>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</si>
  <si>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</si>
  <si>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</si>
  <si>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</si>
  <si>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</si>
  <si>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</si>
  <si>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</si>
  <si>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</si>
  <si>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</si>
  <si>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</si>
  <si>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</si>
  <si>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</si>
  <si>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</si>
  <si>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</si>
  <si>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</si>
  <si>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</si>
  <si>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</si>
  <si>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</si>
  <si>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</si>
  <si>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</si>
  <si>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</si>
  <si>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</si>
  <si>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</si>
  <si>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</si>
  <si>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</si>
  <si>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</si>
  <si>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</si>
  <si>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</si>
  <si>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</si>
  <si>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</si>
  <si>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</si>
  <si>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</si>
  <si>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</si>
  <si>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</si>
  <si>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</si>
  <si>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</si>
  <si>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</si>
  <si>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</si>
  <si>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</si>
  <si>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</si>
  <si>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</si>
  <si>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</si>
  <si>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</si>
  <si>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</si>
  <si>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</si>
  <si>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</si>
  <si>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</si>
  <si>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</si>
  <si>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</si>
  <si>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</si>
  <si>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</si>
  <si>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</si>
  <si>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</si>
  <si>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</si>
  <si>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</si>
  <si>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</si>
  <si>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</si>
  <si>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</si>
  <si>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</si>
  <si>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</si>
  <si>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</si>
  <si>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</si>
  <si>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</si>
  <si>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</si>
  <si>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</si>
  <si>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</si>
  <si>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</si>
  <si>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</si>
  <si>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</si>
  <si>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</si>
  <si>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</si>
  <si>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</si>
  <si>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</si>
  <si>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</si>
  <si>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</si>
  <si>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</si>
  <si>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</si>
  <si>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</si>
  <si>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</si>
  <si>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</si>
  <si>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</si>
  <si>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</si>
  <si>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</si>
  <si>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</si>
  <si>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</si>
  <si>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</si>
  <si>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</si>
  <si>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</si>
  <si>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</si>
  <si>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</si>
  <si>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</si>
  <si>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</si>
  <si>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</si>
  <si>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</si>
  <si>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</si>
  <si>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</si>
  <si>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</si>
  <si>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</si>
  <si>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</si>
  <si>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</si>
  <si>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</si>
  <si>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</si>
  <si>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</si>
  <si>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</si>
  <si>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</si>
  <si>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</si>
  <si>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</si>
  <si>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</si>
  <si>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</si>
  <si>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</si>
  <si>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</si>
  <si>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</si>
  <si>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</si>
  <si>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</si>
  <si>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</si>
  <si>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</si>
  <si>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</si>
  <si>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</si>
  <si>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</si>
  <si>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</si>
  <si>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</si>
  <si>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</si>
  <si>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</si>
  <si>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</si>
  <si>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</si>
  <si>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</si>
  <si>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</si>
  <si>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</si>
  <si>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</si>
  <si>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</si>
  <si>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</si>
  <si>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</si>
  <si>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</si>
  <si>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</si>
  <si>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</si>
  <si>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</si>
  <si>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</si>
  <si>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</si>
  <si>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</si>
  <si>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</si>
  <si>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</si>
  <si>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</si>
  <si>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</si>
  <si>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</si>
  <si>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</si>
  <si>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</si>
  <si>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</si>
  <si>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</si>
  <si>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</si>
  <si>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</si>
  <si>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</si>
  <si>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</si>
  <si>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</si>
  <si>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</si>
  <si>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</si>
  <si>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</si>
  <si>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</si>
  <si>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</si>
  <si>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</si>
  <si>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</si>
  <si>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</si>
  <si>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</si>
  <si>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</si>
  <si>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</si>
  <si>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</si>
  <si>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</si>
  <si>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</si>
  <si>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</si>
  <si>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</si>
  <si>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</si>
  <si>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</si>
  <si>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</si>
  <si>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</si>
  <si>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</si>
  <si>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</si>
  <si>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</si>
  <si>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</si>
  <si>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</si>
  <si>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</si>
  <si>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</si>
  <si>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</si>
  <si>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</si>
  <si>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</si>
  <si>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</si>
  <si>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</si>
  <si>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</si>
  <si>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</si>
  <si>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</si>
  <si>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</si>
  <si>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</si>
  <si>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</si>
  <si>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</si>
  <si>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</si>
  <si>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</si>
  <si>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</si>
  <si>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</si>
  <si>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</si>
  <si>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</si>
  <si>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</si>
  <si>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</si>
  <si>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</si>
  <si>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</si>
  <si>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</si>
  <si>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</si>
  <si>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</si>
  <si>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</si>
  <si>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</si>
  <si>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</si>
  <si>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</si>
  <si>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</si>
  <si>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</si>
  <si>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</si>
  <si>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</si>
  <si>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</si>
  <si>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</si>
  <si>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</si>
  <si>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</si>
  <si>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</si>
  <si>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</si>
  <si>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</si>
  <si>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</si>
  <si>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</si>
  <si>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</si>
  <si>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</si>
  <si>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</si>
  <si>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</si>
  <si>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</si>
  <si>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</si>
  <si>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</si>
  <si>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</si>
  <si>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</si>
  <si>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</si>
  <si>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</si>
  <si>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</si>
  <si>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</si>
  <si>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</si>
  <si>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</si>
  <si>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</si>
  <si>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</si>
  <si>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</si>
  <si>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</si>
  <si>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</si>
  <si>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</si>
  <si>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</si>
  <si>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</si>
  <si>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</si>
  <si>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</si>
  <si>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</si>
  <si>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</si>
  <si>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</si>
  <si>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</si>
  <si>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</si>
  <si>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</si>
  <si>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</si>
  <si>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</si>
  <si>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</si>
  <si>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</si>
  <si>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</si>
  <si>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</si>
  <si>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</si>
  <si>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</si>
  <si>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</si>
  <si>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</si>
  <si>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</si>
  <si>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</si>
  <si>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</si>
  <si>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</si>
  <si>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</si>
  <si>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</si>
  <si>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</si>
  <si>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</si>
  <si>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</si>
  <si>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</si>
  <si>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</si>
  <si>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</si>
  <si>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</si>
  <si>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</si>
  <si>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</si>
  <si>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</si>
  <si>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</si>
  <si>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</si>
  <si>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</si>
  <si>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</si>
  <si>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</si>
  <si>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</si>
  <si>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</si>
  <si>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</si>
  <si>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</si>
  <si>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</si>
  <si>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</si>
  <si>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</si>
  <si>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</si>
  <si>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</si>
  <si>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</si>
  <si>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Air Toxics Respiratory HI</t>
  </si>
  <si>
    <t>0.31</t>
  </si>
  <si>
    <t>pctile.resp</t>
  </si>
  <si>
    <t>N_E_RESP_PER</t>
  </si>
  <si>
    <t>P_RESP</t>
  </si>
  <si>
    <t>US%ile Respiratory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</si>
  <si>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</si>
  <si>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</si>
  <si>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</si>
  <si>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</si>
  <si>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</si>
  <si>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</si>
  <si>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</si>
  <si>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</si>
  <si>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</si>
  <si>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</si>
  <si>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</si>
  <si>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</si>
  <si>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</si>
  <si>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</si>
  <si>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</si>
  <si>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</si>
  <si>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</si>
  <si>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</si>
  <si>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</si>
  <si>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</si>
  <si>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</si>
  <si>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</si>
  <si>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</si>
  <si>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</si>
  <si>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</si>
  <si>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</si>
  <si>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</si>
  <si>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</si>
  <si>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</si>
  <si>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</si>
  <si>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</si>
  <si>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</si>
  <si>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</si>
  <si>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</si>
  <si>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</si>
  <si>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</si>
  <si>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</si>
  <si>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</si>
  <si>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</si>
  <si>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</si>
  <si>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</si>
  <si>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</si>
  <si>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</si>
  <si>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</si>
  <si>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</si>
  <si>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</si>
  <si>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</si>
  <si>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</si>
  <si>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</si>
  <si>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</si>
  <si>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</si>
  <si>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</si>
  <si>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</si>
  <si>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</si>
  <si>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</si>
  <si>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</si>
  <si>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</si>
  <si>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</si>
  <si>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</si>
  <si>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</si>
  <si>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</si>
  <si>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</si>
  <si>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</si>
  <si>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</si>
  <si>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</si>
  <si>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</si>
  <si>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</si>
  <si>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</si>
  <si>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</si>
  <si>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</si>
  <si>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</si>
  <si>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</si>
  <si>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</si>
  <si>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</si>
  <si>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</si>
  <si>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</si>
  <si>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</si>
  <si>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</si>
  <si>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</si>
  <si>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</si>
  <si>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</si>
  <si>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</si>
  <si>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</si>
  <si>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</si>
  <si>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</si>
  <si>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</si>
  <si>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</si>
  <si>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</si>
  <si>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</si>
  <si>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</si>
  <si>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</si>
  <si>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</si>
  <si>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</si>
  <si>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</si>
  <si>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</si>
  <si>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</si>
  <si>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</si>
  <si>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</si>
  <si>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</si>
  <si>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</si>
  <si>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</si>
  <si>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</si>
  <si>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</si>
  <si>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</si>
  <si>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</si>
  <si>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</si>
  <si>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</si>
  <si>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</si>
  <si>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</si>
  <si>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</si>
  <si>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</si>
  <si>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</si>
  <si>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</si>
  <si>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</si>
  <si>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</si>
  <si>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</si>
  <si>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</si>
  <si>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</si>
  <si>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</si>
  <si>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</si>
  <si>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</si>
  <si>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</si>
  <si>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</si>
  <si>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</si>
  <si>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</si>
  <si>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</si>
  <si>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</si>
  <si>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</si>
  <si>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</si>
  <si>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</si>
  <si>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</si>
  <si>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</si>
  <si>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</si>
  <si>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</si>
  <si>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</si>
  <si>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</si>
  <si>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</si>
  <si>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</si>
  <si>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</si>
  <si>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</si>
  <si>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</si>
  <si>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</si>
  <si>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</si>
  <si>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</si>
  <si>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</si>
  <si>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</si>
  <si>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</si>
  <si>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</si>
  <si>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</si>
  <si>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</si>
  <si>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</si>
  <si>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</si>
  <si>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</si>
  <si>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</si>
  <si>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</si>
  <si>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</si>
  <si>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</si>
  <si>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</si>
  <si>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</si>
  <si>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</si>
  <si>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</si>
  <si>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</si>
  <si>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</si>
  <si>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</si>
  <si>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</si>
  <si>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</si>
  <si>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</si>
  <si>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</si>
  <si>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</si>
  <si>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</si>
  <si>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</si>
  <si>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</si>
  <si>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</si>
  <si>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</si>
  <si>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</si>
  <si>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</si>
  <si>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</si>
  <si>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</si>
  <si>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</si>
  <si>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</si>
  <si>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</si>
  <si>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</si>
  <si>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</si>
  <si>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</si>
  <si>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</si>
  <si>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</si>
  <si>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</si>
  <si>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</si>
  <si>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</si>
  <si>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</si>
  <si>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</si>
  <si>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</si>
  <si>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</si>
  <si>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</si>
  <si>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</si>
  <si>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</si>
  <si>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</si>
  <si>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</si>
  <si>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</si>
  <si>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</si>
  <si>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</si>
  <si>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</si>
  <si>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</si>
  <si>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</si>
  <si>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</si>
  <si>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</si>
  <si>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</si>
  <si>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</si>
  <si>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</si>
  <si>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</si>
  <si>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</si>
  <si>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</si>
  <si>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</si>
  <si>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</si>
  <si>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</si>
  <si>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</si>
  <si>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</si>
  <si>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</si>
  <si>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</si>
  <si>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</si>
  <si>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</si>
  <si>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</si>
  <si>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</si>
  <si>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</si>
  <si>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</si>
  <si>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</si>
  <si>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</si>
  <si>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</si>
  <si>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</si>
  <si>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</si>
  <si>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</si>
  <si>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</si>
  <si>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</si>
  <si>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</si>
  <si>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</si>
  <si>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</si>
  <si>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</si>
  <si>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</si>
  <si>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</si>
  <si>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</si>
  <si>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</si>
  <si>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</si>
  <si>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</si>
  <si>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</si>
  <si>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</si>
  <si>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</si>
  <si>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</si>
  <si>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</si>
  <si>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</si>
  <si>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</si>
  <si>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</si>
  <si>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</si>
  <si>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</si>
  <si>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</si>
  <si>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</si>
  <si>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</si>
  <si>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</si>
  <si>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</si>
  <si>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</si>
  <si>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</si>
  <si>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</si>
  <si>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</si>
  <si>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</si>
  <si>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</si>
  <si>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</si>
  <si>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</si>
  <si>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</si>
  <si>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</si>
  <si>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</si>
  <si>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</si>
  <si>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</si>
  <si>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</si>
  <si>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</si>
  <si>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</si>
  <si>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</si>
  <si>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</si>
  <si>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</si>
  <si>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</si>
  <si>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</si>
  <si>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</si>
  <si>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</si>
  <si>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</si>
  <si>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</si>
  <si>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</si>
  <si>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</si>
  <si>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</si>
  <si>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</si>
  <si>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</si>
  <si>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</si>
  <si>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</si>
  <si>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</si>
  <si>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</si>
  <si>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</si>
  <si>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</si>
  <si>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</si>
  <si>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</si>
  <si>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</si>
  <si>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</si>
  <si>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</si>
  <si>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</si>
  <si>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</si>
  <si>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</si>
  <si>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</si>
  <si>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</si>
  <si>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</si>
  <si>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</si>
  <si>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</si>
  <si>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</si>
  <si>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</si>
  <si>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</si>
  <si>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</si>
  <si>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</si>
  <si>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</si>
  <si>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</si>
  <si>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</si>
  <si>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</si>
  <si>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</si>
  <si>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</si>
  <si>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</si>
  <si>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</si>
  <si>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</si>
  <si>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</si>
  <si>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</si>
  <si>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</si>
  <si>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</si>
  <si>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</si>
  <si>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</si>
  <si>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</si>
  <si>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</si>
  <si>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</si>
  <si>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</si>
  <si>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</si>
  <si>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</si>
  <si>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</si>
  <si>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</si>
  <si>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</si>
  <si>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</si>
  <si>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</si>
  <si>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</si>
  <si>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</si>
  <si>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</si>
  <si>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</si>
  <si>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</si>
  <si>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</si>
  <si>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</si>
  <si>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</si>
  <si>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</si>
  <si>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</si>
  <si>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</si>
  <si>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</si>
  <si>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</si>
  <si>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</si>
  <si>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</si>
  <si>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</si>
  <si>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</si>
  <si>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</si>
  <si>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</si>
  <si>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</si>
  <si>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</si>
  <si>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</si>
  <si>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</si>
  <si>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</si>
  <si>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</si>
  <si>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4.1300000000000003E-2</t>
  </si>
  <si>
    <t>0.1614495</t>
  </si>
  <si>
    <t>RAW_E_LEAD</t>
  </si>
  <si>
    <t>PRE1960PCT</t>
  </si>
  <si>
    <t>Lead Paint Indicator (% pre-1960s housing)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</si>
  <si>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</si>
  <si>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</si>
  <si>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</si>
  <si>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</si>
  <si>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</si>
  <si>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</si>
  <si>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2.4000000000000001E-4</t>
  </si>
  <si>
    <t>0.1098278</t>
  </si>
  <si>
    <t>RAW_E_NPL</t>
  </si>
  <si>
    <t>PNPL</t>
  </si>
  <si>
    <t>NPL</t>
  </si>
  <si>
    <t>Superfund Proximity (site count/km distance)</t>
  </si>
  <si>
    <t>1.9E-2</t>
  </si>
  <si>
    <t>0.07116519</t>
  </si>
  <si>
    <t>RAW_E_O3</t>
  </si>
  <si>
    <t>OZONE</t>
  </si>
  <si>
    <t>Ozone (ppb)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</si>
  <si>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</si>
  <si>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</si>
  <si>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</si>
  <si>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</si>
  <si>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</si>
  <si>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</si>
  <si>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</si>
  <si>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</si>
  <si>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</si>
  <si>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</si>
  <si>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</si>
  <si>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</si>
  <si>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</si>
  <si>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</si>
  <si>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</si>
  <si>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</si>
  <si>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</si>
  <si>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</si>
  <si>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</si>
  <si>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</si>
  <si>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</si>
  <si>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</si>
  <si>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</si>
  <si>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</si>
  <si>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</si>
  <si>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</si>
  <si>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</si>
  <si>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</si>
  <si>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</si>
  <si>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</si>
  <si>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</si>
  <si>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</si>
  <si>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</si>
  <si>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0.56000000000000005</t>
  </si>
  <si>
    <t>32.92619</t>
  </si>
  <si>
    <t>RAW_E_TSDF</t>
  </si>
  <si>
    <t>PTSDF</t>
  </si>
  <si>
    <t>TSDF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</si>
  <si>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</si>
  <si>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</si>
  <si>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</si>
  <si>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</si>
  <si>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</si>
  <si>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</si>
  <si>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2E-3</t>
  </si>
  <si>
    <t>1.020918</t>
  </si>
  <si>
    <t>state.pctile.Demog.Index</t>
  </si>
  <si>
    <t>names_d_state_pctile</t>
  </si>
  <si>
    <t>statepctile</t>
  </si>
  <si>
    <t>State Percentile of Demographic Index</t>
  </si>
  <si>
    <t>State</t>
  </si>
  <si>
    <t>state</t>
  </si>
  <si>
    <t>state.pctile.Demog.Index.Supp</t>
  </si>
  <si>
    <t>S_P_DEMOGIDX_5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</si>
  <si>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</si>
  <si>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</si>
  <si>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</si>
  <si>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</si>
  <si>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</si>
  <si>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</si>
  <si>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</si>
  <si>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</si>
  <si>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</si>
  <si>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</si>
  <si>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</si>
  <si>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</si>
  <si>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</si>
  <si>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</si>
  <si>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</si>
  <si>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</si>
  <si>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</si>
  <si>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</si>
  <si>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</si>
  <si>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</si>
  <si>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</si>
  <si>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</si>
  <si>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</si>
  <si>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</si>
  <si>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</si>
  <si>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</si>
  <si>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</si>
  <si>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</si>
  <si>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</si>
  <si>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of Limited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</si>
  <si>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</si>
  <si>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</si>
  <si>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</si>
  <si>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</si>
  <si>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</si>
  <si>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</si>
  <si>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</si>
  <si>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</si>
  <si>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</si>
  <si>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</si>
  <si>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</si>
  <si>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</si>
  <si>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</si>
  <si>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</si>
  <si>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</si>
  <si>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</si>
  <si>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</si>
  <si>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</si>
  <si>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</si>
  <si>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</si>
  <si>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</si>
  <si>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</si>
  <si>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</si>
  <si>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</si>
  <si>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</si>
  <si>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</si>
  <si>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</si>
  <si>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</si>
  <si>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</si>
  <si>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</si>
  <si>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</si>
  <si>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</si>
  <si>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</si>
  <si>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</si>
  <si>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</si>
  <si>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</si>
  <si>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</si>
  <si>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</si>
  <si>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</si>
  <si>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</si>
  <si>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</si>
  <si>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</si>
  <si>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of Unemployment Rate</t>
  </si>
  <si>
    <t>state.avg.cancer</t>
  </si>
  <si>
    <t>S_E_CANCER</t>
  </si>
  <si>
    <t>names_e_state_avg</t>
  </si>
  <si>
    <t>State avg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</si>
  <si>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</si>
  <si>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</si>
  <si>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</si>
  <si>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</si>
  <si>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</si>
  <si>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</si>
  <si>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</si>
  <si>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</si>
  <si>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</si>
  <si>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</si>
  <si>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</si>
  <si>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</si>
  <si>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</si>
  <si>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</si>
  <si>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</si>
  <si>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</si>
  <si>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</si>
  <si>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</si>
  <si>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</si>
  <si>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</si>
  <si>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</si>
  <si>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</si>
  <si>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</si>
  <si>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</si>
  <si>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</si>
  <si>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</si>
  <si>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</si>
  <si>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</si>
  <si>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</si>
  <si>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</si>
  <si>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</si>
  <si>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</si>
  <si>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</si>
  <si>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</si>
  <si>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</si>
  <si>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</si>
  <si>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</si>
  <si>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</si>
  <si>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</si>
  <si>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</si>
  <si>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</si>
  <si>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</si>
  <si>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</si>
  <si>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</si>
  <si>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</si>
  <si>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</si>
  <si>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</si>
  <si>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</si>
  <si>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</si>
  <si>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</si>
  <si>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</si>
  <si>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</si>
  <si>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</si>
  <si>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</si>
  <si>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</si>
  <si>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</si>
  <si>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</si>
  <si>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</si>
  <si>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</si>
  <si>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</si>
  <si>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</si>
  <si>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</si>
  <si>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</si>
  <si>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</si>
  <si>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</si>
  <si>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</si>
  <si>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</si>
  <si>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</si>
  <si>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</si>
  <si>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</si>
  <si>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</si>
  <si>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</si>
  <si>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</si>
  <si>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of Particulate Matter</t>
  </si>
  <si>
    <t>state.avg.resp</t>
  </si>
  <si>
    <t>S_E_RESP</t>
  </si>
  <si>
    <t>State avg Respiratory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</si>
  <si>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</si>
  <si>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</si>
  <si>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</si>
  <si>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</si>
  <si>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</si>
  <si>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</si>
  <si>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</si>
  <si>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</si>
  <si>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</si>
  <si>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</si>
  <si>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</si>
  <si>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</si>
  <si>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</si>
  <si>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</si>
  <si>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</si>
  <si>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</si>
  <si>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</si>
  <si>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</si>
  <si>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</si>
  <si>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</si>
  <si>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</si>
  <si>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</si>
  <si>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</si>
  <si>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</si>
  <si>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</si>
  <si>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</si>
  <si>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</si>
  <si>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</si>
  <si>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</si>
  <si>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</si>
  <si>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</si>
  <si>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</si>
  <si>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</si>
  <si>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</si>
  <si>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</si>
  <si>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</si>
  <si>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</si>
  <si>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</si>
  <si>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</si>
  <si>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</si>
  <si>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</si>
  <si>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</si>
  <si>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</si>
  <si>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</si>
  <si>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</si>
  <si>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</si>
  <si>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</si>
  <si>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</si>
  <si>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</si>
  <si>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</si>
  <si>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</si>
  <si>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</si>
  <si>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</si>
  <si>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</si>
  <si>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</si>
  <si>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</si>
  <si>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</si>
  <si>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</si>
  <si>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</si>
  <si>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</si>
  <si>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</si>
  <si>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</si>
  <si>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</si>
  <si>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</si>
  <si>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</si>
  <si>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</si>
  <si>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</si>
  <si>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</si>
  <si>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</si>
  <si>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</si>
  <si>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</si>
  <si>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</si>
  <si>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</si>
  <si>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</si>
  <si>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</si>
  <si>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</si>
  <si>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</si>
  <si>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</si>
  <si>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</si>
  <si>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</si>
  <si>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</si>
  <si>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</si>
  <si>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</si>
  <si>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</si>
  <si>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</si>
  <si>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</si>
  <si>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</si>
  <si>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</si>
  <si>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</si>
  <si>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</si>
  <si>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</si>
  <si>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</si>
  <si>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</si>
  <si>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</si>
  <si>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</si>
  <si>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</si>
  <si>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</si>
  <si>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</si>
  <si>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</si>
  <si>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</si>
  <si>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</si>
  <si>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</si>
  <si>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</si>
  <si>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</si>
  <si>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</si>
  <si>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</si>
  <si>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</si>
  <si>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</si>
  <si>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</si>
  <si>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</si>
  <si>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</si>
  <si>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</si>
  <si>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</si>
  <si>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</si>
  <si>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</si>
  <si>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</si>
  <si>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RMP Facility Proximity EJ Index (State%ile)</t>
  </si>
  <si>
    <t>state.pctile.EJ.DISPARITY.rsei.eo</t>
  </si>
  <si>
    <t>S_P2_RSEI_AIR</t>
  </si>
  <si>
    <t>S_P_D2_RSEI_AIR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</si>
  <si>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</si>
  <si>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</si>
  <si>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</si>
  <si>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</si>
  <si>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</si>
  <si>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</si>
  <si>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</si>
  <si>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</si>
  <si>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</si>
  <si>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</si>
  <si>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</si>
  <si>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</si>
  <si>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</si>
  <si>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</si>
  <si>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</si>
  <si>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</si>
  <si>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</si>
  <si>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</si>
  <si>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</si>
  <si>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</si>
  <si>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</si>
  <si>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</si>
  <si>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</si>
  <si>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</si>
  <si>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</si>
  <si>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</si>
  <si>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</si>
  <si>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</si>
  <si>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</si>
  <si>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</si>
  <si>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</si>
  <si>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</si>
  <si>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</si>
  <si>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</si>
  <si>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</si>
  <si>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</si>
  <si>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</si>
  <si>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</si>
  <si>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</si>
  <si>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</si>
  <si>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</si>
  <si>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</si>
  <si>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</si>
  <si>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</si>
  <si>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</si>
  <si>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</si>
  <si>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</si>
  <si>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</si>
  <si>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</si>
  <si>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</si>
  <si>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</si>
  <si>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</si>
  <si>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</si>
  <si>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</si>
  <si>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</si>
  <si>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</si>
  <si>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</si>
  <si>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</si>
  <si>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</si>
  <si>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</si>
  <si>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</si>
  <si>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</si>
  <si>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</si>
  <si>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</si>
  <si>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</si>
  <si>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</si>
  <si>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</si>
  <si>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</si>
  <si>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</si>
  <si>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</si>
  <si>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</si>
  <si>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</si>
  <si>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</si>
  <si>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</si>
  <si>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</si>
  <si>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</si>
  <si>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</si>
  <si>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</si>
  <si>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</si>
  <si>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</si>
  <si>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</si>
  <si>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</si>
  <si>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</si>
  <si>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</si>
  <si>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</si>
  <si>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</si>
  <si>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</si>
  <si>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</si>
  <si>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</si>
  <si>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</si>
  <si>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</si>
  <si>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</si>
  <si>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</si>
  <si>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</si>
  <si>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</si>
  <si>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</si>
  <si>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</si>
  <si>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</si>
  <si>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</si>
  <si>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</si>
  <si>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</si>
  <si>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</si>
  <si>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</si>
  <si>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</si>
  <si>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</si>
  <si>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</si>
  <si>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</si>
  <si>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</si>
  <si>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</si>
  <si>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</si>
  <si>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</si>
  <si>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</si>
  <si>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</si>
  <si>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</si>
  <si>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</si>
  <si>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</si>
  <si>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</si>
  <si>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</si>
  <si>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</si>
  <si>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</si>
  <si>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</si>
  <si>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</si>
  <si>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</si>
  <si>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</si>
  <si>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</si>
  <si>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</si>
  <si>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</si>
  <si>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</si>
  <si>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</si>
  <si>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</si>
  <si>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</si>
  <si>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</si>
  <si>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</si>
  <si>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</si>
  <si>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</si>
  <si>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</si>
  <si>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</si>
  <si>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</si>
  <si>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</si>
  <si>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</si>
  <si>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</si>
  <si>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</si>
  <si>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</si>
  <si>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</si>
  <si>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</si>
  <si>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State Average of Demographic Index</t>
  </si>
  <si>
    <t>state.avg.Demog.Index.Supp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</si>
  <si>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</si>
  <si>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</si>
  <si>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</si>
  <si>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</si>
  <si>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</si>
  <si>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</si>
  <si>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</si>
  <si>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</si>
  <si>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</si>
  <si>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</si>
  <si>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</si>
  <si>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</si>
  <si>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</si>
  <si>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</si>
  <si>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</si>
  <si>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</si>
  <si>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</si>
  <si>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</si>
  <si>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</si>
  <si>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</si>
  <si>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</si>
  <si>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</si>
  <si>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</si>
  <si>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</si>
  <si>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</si>
  <si>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</si>
  <si>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White</t>
  </si>
  <si>
    <t>pctnhba</t>
  </si>
  <si>
    <t>P_BLACK</t>
  </si>
  <si>
    <t>% Black or African American (non-Hispanic, single race)</t>
  </si>
  <si>
    <t>Black</t>
  </si>
  <si>
    <t>pctnhaa</t>
  </si>
  <si>
    <t>P_ASIAN</t>
  </si>
  <si>
    <t>% Asian (non-Hispanic, single race)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</si>
  <si>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</si>
  <si>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</si>
  <si>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</si>
  <si>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</si>
  <si>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</si>
  <si>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</si>
  <si>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</si>
  <si>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</si>
  <si>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</si>
  <si>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American Indian</t>
  </si>
  <si>
    <t>pctnhnhpia</t>
  </si>
  <si>
    <t>P_HAWPAC</t>
  </si>
  <si>
    <t>% Native Hawaiian and Other Pacific Islander (non-Hispanic, single race)</t>
  </si>
  <si>
    <t>Hawaiian/Pacific Islander</t>
  </si>
  <si>
    <t>pctnhotheralone</t>
  </si>
  <si>
    <t>P_OTHER_RACE</t>
  </si>
  <si>
    <t>% Other race (non-Hispanic, single race)</t>
  </si>
  <si>
    <t>Other race</t>
  </si>
  <si>
    <t>pctnhmulti</t>
  </si>
  <si>
    <t>P_TWOMORE</t>
  </si>
  <si>
    <t>% Two or more races (non-Hispanic)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</si>
  <si>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</si>
  <si>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</si>
  <si>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</si>
  <si>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</si>
  <si>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</si>
  <si>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</si>
  <si>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</si>
  <si>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</si>
  <si>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</si>
  <si>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</si>
  <si>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</si>
  <si>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</si>
  <si>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</si>
  <si>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</si>
  <si>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</si>
  <si>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</si>
  <si>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</si>
  <si>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</si>
  <si>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</si>
  <si>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</si>
  <si>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</si>
  <si>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</si>
  <si>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</si>
  <si>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</si>
  <si>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</si>
  <si>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</si>
  <si>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</si>
  <si>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</si>
  <si>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</si>
  <si>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</si>
  <si>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</si>
  <si>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</si>
  <si>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</si>
  <si>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</si>
  <si>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</si>
  <si>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</si>
  <si>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</si>
  <si>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</si>
  <si>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</si>
  <si>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</si>
  <si>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</si>
  <si>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</si>
  <si>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</si>
  <si>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</si>
  <si>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</si>
  <si>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</si>
  <si>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</si>
  <si>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</si>
  <si>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</si>
  <si>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</si>
  <si>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</si>
  <si>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</si>
  <si>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</si>
  <si>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</si>
  <si>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</si>
  <si>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</si>
  <si>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</si>
  <si>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</si>
  <si>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</si>
  <si>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</si>
  <si>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</si>
  <si>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</si>
  <si>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</si>
  <si>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</si>
  <si>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</si>
  <si>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</si>
  <si>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</si>
  <si>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</si>
  <si>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</si>
  <si>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</si>
  <si>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</si>
  <si>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</si>
  <si>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</si>
  <si>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</si>
  <si>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</si>
  <si>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</si>
  <si>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</si>
  <si>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</si>
  <si>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</si>
  <si>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</si>
  <si>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</si>
  <si>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</si>
  <si>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</si>
  <si>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</si>
  <si>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</si>
  <si>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</si>
  <si>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</si>
  <si>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</si>
  <si>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</si>
  <si>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</si>
  <si>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</si>
  <si>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</si>
  <si>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</si>
  <si>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</si>
  <si>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</si>
  <si>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</si>
  <si>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</si>
  <si>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</si>
  <si>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</si>
  <si>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</si>
  <si>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</si>
  <si>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</si>
  <si>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</si>
  <si>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</si>
  <si>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</si>
  <si>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</si>
  <si>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</si>
  <si>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</si>
  <si>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</si>
  <si>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</si>
  <si>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</si>
  <si>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</si>
  <si>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</si>
  <si>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</si>
  <si>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</si>
  <si>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</si>
  <si>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</si>
  <si>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</si>
  <si>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</si>
  <si>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</si>
  <si>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</si>
  <si>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</si>
  <si>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</si>
  <si>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</si>
  <si>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</si>
  <si>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</si>
  <si>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</si>
  <si>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</si>
  <si>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</si>
  <si>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</si>
  <si>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</si>
  <si>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</si>
  <si>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</si>
  <si>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</si>
  <si>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</si>
  <si>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</si>
  <si>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</si>
  <si>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</si>
  <si>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</si>
  <si>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</si>
  <si>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</si>
  <si>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</si>
  <si>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</si>
  <si>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</si>
  <si>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</si>
  <si>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</si>
  <si>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</si>
  <si>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</si>
  <si>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</si>
  <si>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</si>
  <si>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</si>
  <si>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</si>
  <si>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</si>
  <si>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</si>
  <si>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</si>
  <si>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</si>
  <si>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</si>
  <si>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</si>
  <si>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</si>
  <si>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</si>
  <si>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</si>
  <si>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</si>
  <si>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</si>
  <si>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</si>
  <si>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</si>
  <si>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</si>
  <si>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</si>
  <si>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</si>
  <si>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</si>
  <si>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</si>
  <si>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</si>
  <si>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</si>
  <si>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</si>
  <si>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</si>
  <si>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</si>
  <si>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</si>
  <si>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</si>
  <si>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</si>
  <si>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</si>
  <si>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</si>
  <si>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</si>
  <si>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</si>
  <si>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</si>
  <si>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</si>
  <si>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</si>
  <si>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</si>
  <si>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</si>
  <si>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</si>
  <si>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</si>
  <si>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</si>
  <si>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</si>
  <si>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</si>
  <si>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</si>
  <si>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</si>
  <si>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</si>
  <si>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</si>
  <si>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</si>
  <si>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</si>
  <si>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</si>
  <si>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</si>
  <si>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</si>
  <si>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</si>
  <si>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</si>
  <si>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</si>
  <si>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</si>
  <si>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</si>
  <si>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</si>
  <si>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</si>
  <si>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</si>
  <si>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</si>
  <si>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</si>
  <si>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</si>
  <si>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</si>
  <si>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</si>
  <si>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</si>
  <si>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</si>
  <si>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</si>
  <si>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</si>
  <si>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</si>
  <si>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</si>
  <si>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</si>
  <si>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</si>
  <si>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</si>
  <si>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</si>
  <si>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</si>
  <si>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</si>
  <si>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</si>
  <si>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</si>
  <si>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</si>
  <si>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</si>
  <si>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</si>
  <si>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</si>
  <si>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</si>
  <si>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</si>
  <si>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</si>
  <si>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</si>
  <si>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</si>
  <si>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</si>
  <si>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</si>
  <si>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</si>
  <si>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</si>
  <si>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</si>
  <si>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</si>
  <si>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</si>
  <si>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</si>
  <si>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</si>
  <si>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</si>
  <si>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</si>
  <si>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</si>
  <si>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</si>
  <si>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</si>
  <si>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</si>
  <si>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</si>
  <si>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</si>
  <si>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</si>
  <si>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</si>
  <si>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</si>
  <si>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</si>
  <si>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</si>
  <si>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</si>
  <si>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</si>
  <si>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</si>
  <si>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</si>
  <si>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</si>
  <si>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</si>
  <si>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</si>
  <si>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</si>
  <si>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</si>
  <si>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</si>
  <si>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</si>
  <si>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</si>
  <si>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</si>
  <si>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</si>
  <si>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</si>
  <si>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</si>
  <si>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</si>
  <si>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</si>
  <si>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</si>
  <si>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</si>
  <si>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</si>
  <si>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</si>
  <si>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</si>
  <si>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</si>
  <si>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</si>
  <si>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</si>
  <si>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</si>
  <si>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</si>
  <si>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</si>
  <si>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</si>
  <si>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</si>
  <si>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</si>
  <si>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</si>
  <si>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</si>
  <si>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</si>
  <si>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</si>
  <si>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</si>
  <si>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</si>
  <si>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</si>
  <si>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</si>
  <si>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</si>
  <si>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</si>
  <si>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</si>
  <si>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</si>
  <si>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</si>
  <si>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</si>
  <si>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</si>
  <si>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</si>
  <si>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</si>
  <si>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</si>
  <si>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</si>
  <si>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</si>
  <si>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</si>
  <si>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</si>
  <si>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</si>
  <si>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</si>
  <si>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</si>
  <si>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</si>
  <si>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</si>
  <si>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</si>
  <si>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</si>
  <si>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</si>
  <si>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</si>
  <si>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</si>
  <si>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</si>
  <si>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</si>
  <si>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</si>
  <si>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</si>
  <si>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</si>
  <si>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</si>
  <si>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</si>
  <si>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</si>
  <si>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</si>
  <si>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</si>
  <si>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</si>
  <si>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</si>
  <si>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</si>
  <si>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</si>
  <si>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</si>
  <si>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</si>
  <si>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</si>
  <si>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</si>
  <si>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</si>
  <si>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</si>
  <si>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</si>
  <si>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</si>
  <si>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</si>
  <si>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</si>
  <si>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</si>
  <si>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</si>
  <si>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</si>
  <si>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</si>
  <si>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</si>
  <si>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</si>
  <si>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</si>
  <si>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</si>
  <si>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</si>
  <si>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</si>
  <si>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</si>
  <si>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</si>
  <si>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</si>
  <si>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</si>
  <si>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</si>
  <si>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</si>
  <si>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</si>
  <si>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</si>
  <si>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</si>
  <si>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</si>
  <si>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</si>
  <si>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</si>
  <si>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</si>
  <si>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</si>
  <si>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</si>
  <si>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</si>
  <si>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</si>
  <si>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</si>
  <si>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</si>
  <si>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</si>
  <si>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</si>
  <si>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</si>
  <si>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</si>
  <si>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</si>
  <si>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</si>
  <si>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</si>
  <si>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</si>
  <si>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</si>
  <si>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</si>
  <si>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</si>
  <si>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</si>
  <si>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</si>
  <si>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</si>
  <si>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</si>
  <si>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</si>
  <si>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</si>
  <si>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</si>
  <si>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</si>
  <si>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</si>
  <si>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</si>
  <si>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</si>
  <si>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</si>
  <si>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</si>
  <si>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</si>
  <si>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</si>
  <si>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</si>
  <si>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</si>
  <si>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</si>
  <si>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</si>
  <si>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</si>
  <si>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</si>
  <si>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</si>
  <si>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</si>
  <si>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</si>
  <si>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</si>
  <si>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</si>
  <si>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</si>
  <si>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</si>
  <si>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</si>
  <si>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</si>
  <si>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</si>
  <si>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</si>
  <si>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</si>
  <si>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</si>
  <si>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</si>
  <si>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</si>
  <si>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</si>
  <si>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</si>
  <si>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</si>
  <si>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</si>
  <si>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</si>
  <si>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</si>
  <si>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</si>
  <si>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</si>
  <si>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</si>
  <si>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</si>
  <si>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</si>
  <si>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</si>
  <si>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</si>
  <si>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</si>
  <si>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</si>
  <si>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</si>
  <si>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</si>
  <si>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</si>
  <si>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</si>
  <si>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</si>
  <si>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</si>
  <si>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</si>
  <si>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</si>
  <si>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</si>
  <si>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</si>
  <si>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</si>
  <si>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</si>
  <si>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</si>
  <si>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</si>
  <si>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</si>
  <si>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</si>
  <si>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</si>
  <si>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</si>
  <si>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</si>
  <si>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</si>
  <si>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</si>
  <si>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</si>
  <si>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</si>
  <si>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</si>
  <si>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</si>
  <si>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</si>
  <si>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</si>
  <si>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</si>
  <si>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</si>
  <si>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</si>
  <si>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</si>
  <si>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</si>
  <si>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</si>
  <si>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</si>
  <si>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</si>
  <si>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</si>
  <si>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</si>
  <si>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</si>
  <si>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</si>
  <si>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</si>
  <si>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</si>
  <si>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</si>
  <si>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</si>
  <si>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</si>
  <si>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</si>
  <si>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</si>
  <si>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</si>
  <si>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</si>
  <si>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</si>
  <si>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</si>
  <si>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</si>
  <si>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</si>
  <si>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</si>
  <si>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</si>
  <si>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</si>
  <si>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</si>
  <si>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</si>
  <si>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</si>
  <si>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</si>
  <si>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</si>
  <si>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</si>
  <si>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</si>
  <si>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</si>
  <si>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</si>
  <si>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</si>
  <si>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</si>
  <si>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</si>
  <si>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</si>
  <si>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</si>
  <si>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</si>
  <si>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</si>
  <si>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</si>
  <si>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</si>
  <si>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</si>
  <si>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Average of Demographic Index</t>
  </si>
  <si>
    <t>US Average of Supplemental Demographic Index</t>
  </si>
  <si>
    <t>in_api</t>
  </si>
  <si>
    <t>in_bgcsv</t>
  </si>
  <si>
    <t>y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</si>
  <si>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</si>
  <si>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</si>
  <si>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</si>
  <si>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</si>
  <si>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</si>
  <si>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</si>
  <si>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</si>
  <si>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</si>
  <si>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</si>
  <si>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</si>
  <si>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</si>
  <si>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</si>
  <si>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</si>
  <si>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</si>
  <si>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</si>
  <si>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</si>
  <si>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</si>
  <si>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</si>
  <si>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</si>
  <si>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</si>
  <si>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</si>
  <si>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</si>
  <si>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</si>
  <si>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</si>
  <si>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</si>
  <si>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</si>
  <si>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</si>
  <si>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</si>
  <si>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</si>
  <si>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</si>
  <si>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</si>
  <si>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[3,] "cancer"         </t>
  </si>
  <si>
    <t xml:space="preserve"> [4,] "resp"           </t>
  </si>
  <si>
    <t>&gt; cbind(EJAM::names_d)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</si>
  <si>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</si>
  <si>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</si>
  <si>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</si>
  <si>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</si>
  <si>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</si>
  <si>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</si>
  <si>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</si>
  <si>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</si>
  <si>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</si>
  <si>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</si>
  <si>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</si>
  <si>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</si>
  <si>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</si>
  <si>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</si>
  <si>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</si>
  <si>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</si>
  <si>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</si>
  <si>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</si>
  <si>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</si>
  <si>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</si>
  <si>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</si>
  <si>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</si>
  <si>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</si>
  <si>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</si>
  <si>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</si>
  <si>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</si>
  <si>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</si>
  <si>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</si>
  <si>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</si>
  <si>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</si>
  <si>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</si>
  <si>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</si>
  <si>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</si>
  <si>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</si>
  <si>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</si>
  <si>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</si>
  <si>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</si>
  <si>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</si>
  <si>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</si>
  <si>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</si>
  <si>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</si>
  <si>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</si>
  <si>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</si>
  <si>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</si>
  <si>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</si>
  <si>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</si>
  <si>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</si>
  <si>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</si>
  <si>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</si>
  <si>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</si>
  <si>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</si>
  <si>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</si>
  <si>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</si>
  <si>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</si>
  <si>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</si>
  <si>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</si>
  <si>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</si>
  <si>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</si>
  <si>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</si>
  <si>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</si>
  <si>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</si>
  <si>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</si>
  <si>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</si>
  <si>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</si>
  <si>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</si>
  <si>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</si>
  <si>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</si>
  <si>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</si>
  <si>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</si>
  <si>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</si>
  <si>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</si>
  <si>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</si>
  <si>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</si>
  <si>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</si>
  <si>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</si>
  <si>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</si>
  <si>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</si>
  <si>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</si>
  <si>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</si>
  <si>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</si>
  <si>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</si>
  <si>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</si>
  <si>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</si>
  <si>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</si>
  <si>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</si>
  <si>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</si>
  <si>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</si>
  <si>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</si>
  <si>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</si>
  <si>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</si>
  <si>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</si>
  <si>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</si>
  <si>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</si>
  <si>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</si>
  <si>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</si>
  <si>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</si>
  <si>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</si>
  <si>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</si>
  <si>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</si>
  <si>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</si>
  <si>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</si>
  <si>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</si>
  <si>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</si>
  <si>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</si>
  <si>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</si>
  <si>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</si>
  <si>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</si>
  <si>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</si>
  <si>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</si>
  <si>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</si>
  <si>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</si>
  <si>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</si>
  <si>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</si>
  <si>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</si>
  <si>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</si>
  <si>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</si>
  <si>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</si>
  <si>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</si>
  <si>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</si>
  <si>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</si>
  <si>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</si>
  <si>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</si>
  <si>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</si>
  <si>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</si>
  <si>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</si>
  <si>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</si>
  <si>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</si>
  <si>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</si>
  <si>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</si>
  <si>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</si>
  <si>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</si>
  <si>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</si>
  <si>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</si>
  <si>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</si>
  <si>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</si>
  <si>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</si>
  <si>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</si>
  <si>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</si>
  <si>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</si>
  <si>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</si>
  <si>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</si>
  <si>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</si>
  <si>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</si>
  <si>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</si>
  <si>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</si>
  <si>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</si>
  <si>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</si>
  <si>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</si>
  <si>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</si>
  <si>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</si>
  <si>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</si>
  <si>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</si>
  <si>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</si>
  <si>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</si>
  <si>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</si>
  <si>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</si>
  <si>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</si>
  <si>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</si>
  <si>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</si>
  <si>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</si>
  <si>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</si>
  <si>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</si>
  <si>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</si>
  <si>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</si>
  <si>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</si>
  <si>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</si>
  <si>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</si>
  <si>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</si>
  <si>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</si>
  <si>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</si>
  <si>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</si>
  <si>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</si>
  <si>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</si>
  <si>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</si>
  <si>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</si>
  <si>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</si>
  <si>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</si>
  <si>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</si>
  <si>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</si>
  <si>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</si>
  <si>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</si>
  <si>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</si>
  <si>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</si>
  <si>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</si>
  <si>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</si>
  <si>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</si>
  <si>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</si>
  <si>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</si>
  <si>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</si>
  <si>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</si>
  <si>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</si>
  <si>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</si>
  <si>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</si>
  <si>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</si>
  <si>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</si>
  <si>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</si>
  <si>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</si>
  <si>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</si>
  <si>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</si>
  <si>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</si>
  <si>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</si>
  <si>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</si>
  <si>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</si>
  <si>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</si>
  <si>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</si>
  <si>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</si>
  <si>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</si>
  <si>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</si>
  <si>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</si>
  <si>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</si>
  <si>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</si>
  <si>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</si>
  <si>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</si>
  <si>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</si>
  <si>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</si>
  <si>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</si>
  <si>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</si>
  <si>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</si>
  <si>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</si>
  <si>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</si>
  <si>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</si>
  <si>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</si>
  <si>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</si>
  <si>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</si>
  <si>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</si>
  <si>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</si>
  <si>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</si>
  <si>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</si>
  <si>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</si>
  <si>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</si>
  <si>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</si>
  <si>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</si>
  <si>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</si>
  <si>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</si>
  <si>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</si>
  <si>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</si>
  <si>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</si>
  <si>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</si>
  <si>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</si>
  <si>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</si>
  <si>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</si>
  <si>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</si>
  <si>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</si>
  <si>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</si>
  <si>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</si>
  <si>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</si>
  <si>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</si>
  <si>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</si>
  <si>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</si>
  <si>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</si>
  <si>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</si>
  <si>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</si>
  <si>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</si>
  <si>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</si>
  <si>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</si>
  <si>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</si>
  <si>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</si>
  <si>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</si>
  <si>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</si>
  <si>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</si>
  <si>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</si>
  <si>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</si>
  <si>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</si>
  <si>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</si>
  <si>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</si>
  <si>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</si>
  <si>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</si>
  <si>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</si>
  <si>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</si>
  <si>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</si>
  <si>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</si>
  <si>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</si>
  <si>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</si>
  <si>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</si>
  <si>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</si>
  <si>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</si>
  <si>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</si>
  <si>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</si>
  <si>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</si>
  <si>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</si>
  <si>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</si>
  <si>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</si>
  <si>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</si>
  <si>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</si>
  <si>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</si>
  <si>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</si>
  <si>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</si>
  <si>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</si>
  <si>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</si>
  <si>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</si>
  <si>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</si>
  <si>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</si>
  <si>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</si>
  <si>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</si>
  <si>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</si>
  <si>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</si>
  <si>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</si>
  <si>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</si>
  <si>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</si>
  <si>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</si>
  <si>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</si>
  <si>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</si>
  <si>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</si>
  <si>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</si>
  <si>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</si>
  <si>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</si>
  <si>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</si>
  <si>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</si>
  <si>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</si>
  <si>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</si>
  <si>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</si>
  <si>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</si>
  <si>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</si>
  <si>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</si>
  <si>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</si>
  <si>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</si>
  <si>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</si>
  <si>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</si>
  <si>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</si>
  <si>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</si>
  <si>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</si>
  <si>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</si>
  <si>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</si>
  <si>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</si>
  <si>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</si>
  <si>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</si>
  <si>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</si>
  <si>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</si>
  <si>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</si>
  <si>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</si>
  <si>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</si>
  <si>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</si>
  <si>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</si>
  <si>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</si>
  <si>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</si>
  <si>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</si>
  <si>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</si>
  <si>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</si>
  <si>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</si>
  <si>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</si>
  <si>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</si>
  <si>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</si>
  <si>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</si>
  <si>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</si>
  <si>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</si>
  <si>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</si>
  <si>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</si>
  <si>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</si>
  <si>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</si>
  <si>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</si>
  <si>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</si>
  <si>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</si>
  <si>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</si>
  <si>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</si>
  <si>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</si>
  <si>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</si>
  <si>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</si>
  <si>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</si>
  <si>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</si>
  <si>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</si>
  <si>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</si>
  <si>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</si>
  <si>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</si>
  <si>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</si>
  <si>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</si>
  <si>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</si>
  <si>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</si>
  <si>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</si>
  <si>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</si>
  <si>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</si>
  <si>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</si>
  <si>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</si>
  <si>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</si>
  <si>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</si>
  <si>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</si>
  <si>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</si>
  <si>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</si>
  <si>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</si>
  <si>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</si>
  <si>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</si>
  <si>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</si>
  <si>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</si>
  <si>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</si>
  <si>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</si>
  <si>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</si>
  <si>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</si>
  <si>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</si>
  <si>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</si>
  <si>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</si>
  <si>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</si>
  <si>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</si>
  <si>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</si>
  <si>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</si>
  <si>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</si>
  <si>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</si>
  <si>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</si>
  <si>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</si>
  <si>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</si>
  <si>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</si>
  <si>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</si>
  <si>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</si>
  <si>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</si>
  <si>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</si>
  <si>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</si>
  <si>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</si>
  <si>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</si>
  <si>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</si>
  <si>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</si>
  <si>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</si>
  <si>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</si>
  <si>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</si>
  <si>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</si>
  <si>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</si>
  <si>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</si>
  <si>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</si>
  <si>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</si>
  <si>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</si>
  <si>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</si>
  <si>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</si>
  <si>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</si>
  <si>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</si>
  <si>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</si>
  <si>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</si>
  <si>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</si>
  <si>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</si>
  <si>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</si>
  <si>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</si>
  <si>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</si>
  <si>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</si>
  <si>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</si>
  <si>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</si>
  <si>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</si>
  <si>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</si>
  <si>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</si>
  <si>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</si>
  <si>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</si>
  <si>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</si>
  <si>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</si>
  <si>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</si>
  <si>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</si>
  <si>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</si>
  <si>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</si>
  <si>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</si>
  <si>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</si>
  <si>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</si>
  <si>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</si>
  <si>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</si>
  <si>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</si>
  <si>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</si>
  <si>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</si>
  <si>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</si>
  <si>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</si>
  <si>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</si>
  <si>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</si>
  <si>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</si>
  <si>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</si>
  <si>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</si>
  <si>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</si>
  <si>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</si>
  <si>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</si>
  <si>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</si>
  <si>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</si>
  <si>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</si>
  <si>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</si>
  <si>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</si>
  <si>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</si>
  <si>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</si>
  <si>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</si>
  <si>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</si>
  <si>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</si>
  <si>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</si>
  <si>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</si>
  <si>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</si>
  <si>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</si>
  <si>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</si>
  <si>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</si>
  <si>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</si>
  <si>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</si>
  <si>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</si>
  <si>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</si>
  <si>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</si>
  <si>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</si>
  <si>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</si>
  <si>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</si>
  <si>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</si>
  <si>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</si>
  <si>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</si>
  <si>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</si>
  <si>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</si>
  <si>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</si>
  <si>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</si>
  <si>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</si>
  <si>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</si>
  <si>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</si>
  <si>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</si>
  <si>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</si>
  <si>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</si>
  <si>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</si>
  <si>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</si>
  <si>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</si>
  <si>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</si>
  <si>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</si>
  <si>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</si>
  <si>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</si>
  <si>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</si>
  <si>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</si>
  <si>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</si>
  <si>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</si>
  <si>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</si>
  <si>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</si>
  <si>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</si>
  <si>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</si>
  <si>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</si>
  <si>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</si>
  <si>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</si>
  <si>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</si>
  <si>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</si>
  <si>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</si>
  <si>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</si>
  <si>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</si>
  <si>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</si>
  <si>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</si>
  <si>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</si>
  <si>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</si>
  <si>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</si>
  <si>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</si>
  <si>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</si>
  <si>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</si>
  <si>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</si>
  <si>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</si>
  <si>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</si>
  <si>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</si>
  <si>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</si>
  <si>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</si>
  <si>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</si>
  <si>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</si>
  <si>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</si>
  <si>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</si>
  <si>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</si>
  <si>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</si>
  <si>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</si>
  <si>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</si>
  <si>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</si>
  <si>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</si>
  <si>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</si>
  <si>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</si>
  <si>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</si>
  <si>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</si>
  <si>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</si>
  <si>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</si>
  <si>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</si>
  <si>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</si>
  <si>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</si>
  <si>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</si>
  <si>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</si>
  <si>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</si>
  <si>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</si>
  <si>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</si>
  <si>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</si>
  <si>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</si>
  <si>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</si>
  <si>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</si>
  <si>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</si>
  <si>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</si>
  <si>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</si>
  <si>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</si>
  <si>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</si>
  <si>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</si>
  <si>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</si>
  <si>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</si>
  <si>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</si>
  <si>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</si>
  <si>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</si>
  <si>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</si>
  <si>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</si>
  <si>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</si>
  <si>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</si>
  <si>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</si>
  <si>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</si>
  <si>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</si>
  <si>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</si>
  <si>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</si>
  <si>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</si>
  <si>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</si>
  <si>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</si>
  <si>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</si>
  <si>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</si>
  <si>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</si>
  <si>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</si>
  <si>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</si>
  <si>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</si>
  <si>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</si>
  <si>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</si>
  <si>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</si>
  <si>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</si>
  <si>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</si>
  <si>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</si>
  <si>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</si>
  <si>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</si>
  <si>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</si>
  <si>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</si>
  <si>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</si>
  <si>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</si>
  <si>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</si>
  <si>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</si>
  <si>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</si>
  <si>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</si>
  <si>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</si>
  <si>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</si>
  <si>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</si>
  <si>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</si>
  <si>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</si>
  <si>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</si>
  <si>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</si>
  <si>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</si>
  <si>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</si>
  <si>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</si>
  <si>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</si>
  <si>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</si>
  <si>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</si>
  <si>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</si>
  <si>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</si>
  <si>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</si>
  <si>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</si>
  <si>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</si>
  <si>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</si>
  <si>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</si>
  <si>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</si>
  <si>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</si>
  <si>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</si>
  <si>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</si>
  <si>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</si>
  <si>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</si>
  <si>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</si>
  <si>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</si>
  <si>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</si>
  <si>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</si>
  <si>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</si>
  <si>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</si>
  <si>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</si>
  <si>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</si>
  <si>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</si>
  <si>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</si>
  <si>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</si>
  <si>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</si>
  <si>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</si>
  <si>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</si>
  <si>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</si>
  <si>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</si>
  <si>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</si>
  <si>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</si>
  <si>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</si>
  <si>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</si>
  <si>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</si>
  <si>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</si>
  <si>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</si>
  <si>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</si>
  <si>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</si>
  <si>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</si>
  <si>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</si>
  <si>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</si>
  <si>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</si>
  <si>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</si>
  <si>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</si>
  <si>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</si>
  <si>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</si>
  <si>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</si>
  <si>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</si>
  <si>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</si>
  <si>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</si>
  <si>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</si>
  <si>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</si>
  <si>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</si>
  <si>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</si>
  <si>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</si>
  <si>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</si>
  <si>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</si>
  <si>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</si>
  <si>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</si>
  <si>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</si>
  <si>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</si>
  <si>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</si>
  <si>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</si>
  <si>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</si>
  <si>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</si>
  <si>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</si>
  <si>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</si>
  <si>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</si>
  <si>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</si>
  <si>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</si>
  <si>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</si>
  <si>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</si>
  <si>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</si>
  <si>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</si>
  <si>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</si>
  <si>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</si>
  <si>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</si>
  <si>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</si>
  <si>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</si>
  <si>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</si>
  <si>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</si>
  <si>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</si>
  <si>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</si>
  <si>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</si>
  <si>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</si>
  <si>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</si>
  <si>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</si>
  <si>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</si>
  <si>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</si>
  <si>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</si>
  <si>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</si>
  <si>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</si>
  <si>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</si>
  <si>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</si>
  <si>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</si>
  <si>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</si>
  <si>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</si>
  <si>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</si>
  <si>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</si>
  <si>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</si>
  <si>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</si>
  <si>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</si>
  <si>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</si>
  <si>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</si>
  <si>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</si>
  <si>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</si>
  <si>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</si>
  <si>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</si>
  <si>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</si>
  <si>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</si>
  <si>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</si>
  <si>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</si>
  <si>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</si>
  <si>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</si>
  <si>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</si>
  <si>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</si>
  <si>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</si>
  <si>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</si>
  <si>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</si>
  <si>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</si>
  <si>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</si>
  <si>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</si>
  <si>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</si>
  <si>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</si>
  <si>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</si>
  <si>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</si>
  <si>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</si>
  <si>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</si>
  <si>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</si>
  <si>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</si>
  <si>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</si>
  <si>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</si>
  <si>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</si>
  <si>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</si>
  <si>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</si>
  <si>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</si>
  <si>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</si>
  <si>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</si>
  <si>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</si>
  <si>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</si>
  <si>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</si>
  <si>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</si>
  <si>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</si>
  <si>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</si>
  <si>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</si>
  <si>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</si>
  <si>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</si>
  <si>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</si>
  <si>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</si>
  <si>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</si>
  <si>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</si>
  <si>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</si>
  <si>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</si>
  <si>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</si>
  <si>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</si>
  <si>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</si>
  <si>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</si>
  <si>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</si>
  <si>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</si>
  <si>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</si>
  <si>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</si>
  <si>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</si>
  <si>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</si>
  <si>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</si>
  <si>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</si>
  <si>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</si>
  <si>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</si>
  <si>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</si>
  <si>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</si>
  <si>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</si>
  <si>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</si>
  <si>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</si>
  <si>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</si>
  <si>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</si>
  <si>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</si>
  <si>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</si>
  <si>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</si>
  <si>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</si>
  <si>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</si>
  <si>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</si>
  <si>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</si>
  <si>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</si>
  <si>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</si>
  <si>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</si>
  <si>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</si>
  <si>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</si>
  <si>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</si>
  <si>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</si>
  <si>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</si>
  <si>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</si>
  <si>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</si>
  <si>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</si>
  <si>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</si>
  <si>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</si>
  <si>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</si>
  <si>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</si>
  <si>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</si>
  <si>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</si>
  <si>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</si>
  <si>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</si>
  <si>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</si>
  <si>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</si>
  <si>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</si>
  <si>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</si>
  <si>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</si>
  <si>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</si>
  <si>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</si>
  <si>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</si>
  <si>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</si>
  <si>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</si>
  <si>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</si>
  <si>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</si>
  <si>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</si>
  <si>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</si>
  <si>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</si>
  <si>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</si>
  <si>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</si>
  <si>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</si>
  <si>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</si>
  <si>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</si>
  <si>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</si>
  <si>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</si>
  <si>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</si>
  <si>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</si>
  <si>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</si>
  <si>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</si>
  <si>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</si>
  <si>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</si>
  <si>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</si>
  <si>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</si>
  <si>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</si>
  <si>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</si>
  <si>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</si>
  <si>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</si>
  <si>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</si>
  <si>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</si>
  <si>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</si>
  <si>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</si>
  <si>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</si>
  <si>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</si>
  <si>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</si>
  <si>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</si>
  <si>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</si>
  <si>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</si>
  <si>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</si>
  <si>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</si>
  <si>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</si>
  <si>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</si>
  <si>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</si>
  <si>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</si>
  <si>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</si>
  <si>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</si>
  <si>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</si>
  <si>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</si>
  <si>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</si>
  <si>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</si>
  <si>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</si>
  <si>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</si>
  <si>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</si>
  <si>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</si>
  <si>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</si>
  <si>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</si>
  <si>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</si>
  <si>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</si>
  <si>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</si>
  <si>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</si>
  <si>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</si>
  <si>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</si>
  <si>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</si>
  <si>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</si>
  <si>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</si>
  <si>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</si>
  <si>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</si>
  <si>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</si>
  <si>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</si>
  <si>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</si>
  <si>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</si>
  <si>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</si>
  <si>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</si>
  <si>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</si>
  <si>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</si>
  <si>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</si>
  <si>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</si>
  <si>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</si>
  <si>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</si>
  <si>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</si>
  <si>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</si>
  <si>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</si>
  <si>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</si>
  <si>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</si>
  <si>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</si>
  <si>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</si>
  <si>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</si>
  <si>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</si>
  <si>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</si>
  <si>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</si>
  <si>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</si>
  <si>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</si>
  <si>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</si>
  <si>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</si>
  <si>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</si>
  <si>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</si>
  <si>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</si>
  <si>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</si>
  <si>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</si>
  <si>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</si>
  <si>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</si>
  <si>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</si>
  <si>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</si>
  <si>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</si>
  <si>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</si>
  <si>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</si>
  <si>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</si>
  <si>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</si>
  <si>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</si>
  <si>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</si>
  <si>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</si>
  <si>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</si>
  <si>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</si>
  <si>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</si>
  <si>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</si>
  <si>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</si>
  <si>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</si>
  <si>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</si>
  <si>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</si>
  <si>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</si>
  <si>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</si>
  <si>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</si>
  <si>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</si>
  <si>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</si>
  <si>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</si>
  <si>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</si>
  <si>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</si>
  <si>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</si>
  <si>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</si>
  <si>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</si>
  <si>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</si>
  <si>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</si>
  <si>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</si>
  <si>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</si>
  <si>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</si>
  <si>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</si>
  <si>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</si>
  <si>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</si>
  <si>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</si>
  <si>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</si>
  <si>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</si>
  <si>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</si>
  <si>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</si>
  <si>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</si>
  <si>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</si>
  <si>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</si>
  <si>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</si>
  <si>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</si>
  <si>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</si>
  <si>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</si>
  <si>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</si>
  <si>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</si>
  <si>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</si>
  <si>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</si>
  <si>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</si>
  <si>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</si>
  <si>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</si>
  <si>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</si>
  <si>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</si>
  <si>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</si>
  <si>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</si>
  <si>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</si>
  <si>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</si>
  <si>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</si>
  <si>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</si>
  <si>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</si>
  <si>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</si>
  <si>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</si>
  <si>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</si>
  <si>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</si>
  <si>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</si>
  <si>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</si>
  <si>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</si>
  <si>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</si>
  <si>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</si>
  <si>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</si>
  <si>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</si>
  <si>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</si>
  <si>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</si>
  <si>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</si>
  <si>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</si>
  <si>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</si>
  <si>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</si>
  <si>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</si>
  <si>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</si>
  <si>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</si>
  <si>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</si>
  <si>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</si>
  <si>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</si>
  <si>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</si>
  <si>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</si>
  <si>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</si>
  <si>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</si>
  <si>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</si>
  <si>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</si>
  <si>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</si>
  <si>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</si>
  <si>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</si>
  <si>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</si>
  <si>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</si>
  <si>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</si>
  <si>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</si>
  <si>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</si>
  <si>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</si>
  <si>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</si>
  <si>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</si>
  <si>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</si>
  <si>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</si>
  <si>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</si>
  <si>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</si>
  <si>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</si>
  <si>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</si>
  <si>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</si>
  <si>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</si>
  <si>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</si>
  <si>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</si>
  <si>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</si>
  <si>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</si>
  <si>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</si>
  <si>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</si>
  <si>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</si>
  <si>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</si>
  <si>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</si>
  <si>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</si>
  <si>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</si>
  <si>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</si>
  <si>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</si>
  <si>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</si>
  <si>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</si>
  <si>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</si>
  <si>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</si>
  <si>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</si>
  <si>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</si>
  <si>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</si>
  <si>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</si>
  <si>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</si>
  <si>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</si>
  <si>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</si>
  <si>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</si>
  <si>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</si>
  <si>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</si>
  <si>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</si>
  <si>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</si>
  <si>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</si>
  <si>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</si>
  <si>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</si>
  <si>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</si>
  <si>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</si>
  <si>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</si>
  <si>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</si>
  <si>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</si>
  <si>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</si>
  <si>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</si>
  <si>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</si>
  <si>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</si>
  <si>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</si>
  <si>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</si>
  <si>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</si>
  <si>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</si>
  <si>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</si>
  <si>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</si>
  <si>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</si>
  <si>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</si>
  <si>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</si>
  <si>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</si>
  <si>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</si>
  <si>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</si>
  <si>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</si>
  <si>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</si>
  <si>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</si>
  <si>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</si>
  <si>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</si>
  <si>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</si>
  <si>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</si>
  <si>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</si>
  <si>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</si>
  <si>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</si>
  <si>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</si>
  <si>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</si>
  <si>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</si>
  <si>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</si>
  <si>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</si>
  <si>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</si>
  <si>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</si>
  <si>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</si>
  <si>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</si>
  <si>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</si>
  <si>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</si>
  <si>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</si>
  <si>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</si>
  <si>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</si>
  <si>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</si>
  <si>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</si>
  <si>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</si>
  <si>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</si>
  <si>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</si>
  <si>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</si>
  <si>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</si>
  <si>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</si>
  <si>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</si>
  <si>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</si>
  <si>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</si>
  <si>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</si>
  <si>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</si>
  <si>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</si>
  <si>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</si>
  <si>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</si>
  <si>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</si>
  <si>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</si>
  <si>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</si>
  <si>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</si>
  <si>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</si>
  <si>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</si>
  <si>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</si>
  <si>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</si>
  <si>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</si>
  <si>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</si>
  <si>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</si>
  <si>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</si>
  <si>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</si>
  <si>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</si>
  <si>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</si>
  <si>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</si>
  <si>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</si>
  <si>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</si>
  <si>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</si>
  <si>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</si>
  <si>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</si>
  <si>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</si>
  <si>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</si>
  <si>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</si>
  <si>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</si>
  <si>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</si>
  <si>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</si>
  <si>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</si>
  <si>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</si>
  <si>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</si>
  <si>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</si>
  <si>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</si>
  <si>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</si>
  <si>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</si>
  <si>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</si>
  <si>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</si>
  <si>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</si>
  <si>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</si>
  <si>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</si>
  <si>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</si>
  <si>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</si>
  <si>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</si>
  <si>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</si>
  <si>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</si>
  <si>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</si>
  <si>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</si>
  <si>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</si>
  <si>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</si>
  <si>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</si>
  <si>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</si>
  <si>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</si>
  <si>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</si>
  <si>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</si>
  <si>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</si>
  <si>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</si>
  <si>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</si>
  <si>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</si>
  <si>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</si>
  <si>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</si>
  <si>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</si>
  <si>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</si>
  <si>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</si>
  <si>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</si>
  <si>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</si>
  <si>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</si>
  <si>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</si>
  <si>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</si>
  <si>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</si>
  <si>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</si>
  <si>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</si>
  <si>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</si>
  <si>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</si>
  <si>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</si>
  <si>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</si>
  <si>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</si>
  <si>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</si>
  <si>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</si>
  <si>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</si>
  <si>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</si>
  <si>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</si>
  <si>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</si>
  <si>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</si>
  <si>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</si>
  <si>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</si>
  <si>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</si>
  <si>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</si>
  <si>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</si>
  <si>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</si>
  <si>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</si>
  <si>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</si>
  <si>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</si>
  <si>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</si>
  <si>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</si>
  <si>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</si>
  <si>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</si>
  <si>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</si>
  <si>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</si>
  <si>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</si>
  <si>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</si>
  <si>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</si>
  <si>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</si>
  <si>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</si>
  <si>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</si>
  <si>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</si>
  <si>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</si>
  <si>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</si>
  <si>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</si>
  <si>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</si>
  <si>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</si>
  <si>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</si>
  <si>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</si>
  <si>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</si>
  <si>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</si>
  <si>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</si>
  <si>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</si>
  <si>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</si>
  <si>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</si>
  <si>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</si>
  <si>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</si>
  <si>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</si>
  <si>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</si>
  <si>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</si>
  <si>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</si>
  <si>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</si>
  <si>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</si>
  <si>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</si>
  <si>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</si>
  <si>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</si>
  <si>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</si>
  <si>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</si>
  <si>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</si>
  <si>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</si>
  <si>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</si>
  <si>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</si>
  <si>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</si>
  <si>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</si>
  <si>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</si>
  <si>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</si>
  <si>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</si>
  <si>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</si>
  <si>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</si>
  <si>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</si>
  <si>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</si>
  <si>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</si>
  <si>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</si>
  <si>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</si>
  <si>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</si>
  <si>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</si>
  <si>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</si>
  <si>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</si>
  <si>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</si>
  <si>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</si>
  <si>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</si>
  <si>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</si>
  <si>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</si>
  <si>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</si>
  <si>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</si>
  <si>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</si>
  <si>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</si>
  <si>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</si>
  <si>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</si>
  <si>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</si>
  <si>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</si>
  <si>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</si>
  <si>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</si>
  <si>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</si>
  <si>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</si>
  <si>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</si>
  <si>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</si>
  <si>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</si>
  <si>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</si>
  <si>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</si>
  <si>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</si>
  <si>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</si>
  <si>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</si>
  <si>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</si>
  <si>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</si>
  <si>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</si>
  <si>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</si>
  <si>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</si>
  <si>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</si>
  <si>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</si>
  <si>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</si>
  <si>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</si>
  <si>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</si>
  <si>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</si>
  <si>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</si>
  <si>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</si>
  <si>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</si>
  <si>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</si>
  <si>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</si>
  <si>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</si>
  <si>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</si>
  <si>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</si>
  <si>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</si>
  <si>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</si>
  <si>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</si>
  <si>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</si>
  <si>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</si>
  <si>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</si>
  <si>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</si>
  <si>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</si>
  <si>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</si>
  <si>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</si>
  <si>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</si>
  <si>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</si>
  <si>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</si>
  <si>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</si>
  <si>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</si>
  <si>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</si>
  <si>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</si>
  <si>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</si>
  <si>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</si>
  <si>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</si>
  <si>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</si>
  <si>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</si>
  <si>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</si>
  <si>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</si>
  <si>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</si>
  <si>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</si>
  <si>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</si>
  <si>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</si>
  <si>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</si>
  <si>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</si>
  <si>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</si>
  <si>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</si>
  <si>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</si>
  <si>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</si>
  <si>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</si>
  <si>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</si>
  <si>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</si>
  <si>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</si>
  <si>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</si>
  <si>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</si>
  <si>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</si>
  <si>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</si>
  <si>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</si>
  <si>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</si>
  <si>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</si>
  <si>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</si>
  <si>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</si>
  <si>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</si>
  <si>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</si>
  <si>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</si>
  <si>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</si>
  <si>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</si>
  <si>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</si>
  <si>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</si>
  <si>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</si>
  <si>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</si>
  <si>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</si>
  <si>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</si>
  <si>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</si>
  <si>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</si>
  <si>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</si>
  <si>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</si>
  <si>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</si>
  <si>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</si>
  <si>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</si>
  <si>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</si>
  <si>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</si>
  <si>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</si>
  <si>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</si>
  <si>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</si>
  <si>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</si>
  <si>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</si>
  <si>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</si>
  <si>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</si>
  <si>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</si>
  <si>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</si>
  <si>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</si>
  <si>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</si>
  <si>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</si>
  <si>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</si>
  <si>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</si>
  <si>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</si>
  <si>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</si>
  <si>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</si>
  <si>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</si>
  <si>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</si>
  <si>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</si>
  <si>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</si>
  <si>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</si>
  <si>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</si>
  <si>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</si>
  <si>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</si>
  <si>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</si>
  <si>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</si>
  <si>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</si>
  <si>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</si>
  <si>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</si>
  <si>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</si>
  <si>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</si>
  <si>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</si>
  <si>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</si>
  <si>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</si>
  <si>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</si>
  <si>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</si>
  <si>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</si>
  <si>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</si>
  <si>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</si>
  <si>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</si>
  <si>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</si>
  <si>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</si>
  <si>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</si>
  <si>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</si>
  <si>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</si>
  <si>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</si>
  <si>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</si>
  <si>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</si>
  <si>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</si>
  <si>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</si>
  <si>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</si>
  <si>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</si>
  <si>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</si>
  <si>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</si>
  <si>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</si>
  <si>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</si>
  <si>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</si>
  <si>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</si>
  <si>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</si>
  <si>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</si>
  <si>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</si>
  <si>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</si>
  <si>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</si>
  <si>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</si>
  <si>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</si>
  <si>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</si>
  <si>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</si>
  <si>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</si>
  <si>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</si>
  <si>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</si>
  <si>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</si>
  <si>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</si>
  <si>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</si>
  <si>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</si>
  <si>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</si>
  <si>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</si>
  <si>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</si>
  <si>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</si>
  <si>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</si>
  <si>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</si>
  <si>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</si>
  <si>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</si>
  <si>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</si>
  <si>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</si>
  <si>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</si>
  <si>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</si>
  <si>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</si>
  <si>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</si>
  <si>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</si>
  <si>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</si>
  <si>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</si>
  <si>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</si>
  <si>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</si>
  <si>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</si>
  <si>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</si>
  <si>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</si>
  <si>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</si>
  <si>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</si>
  <si>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</si>
  <si>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</si>
  <si>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</si>
  <si>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</si>
  <si>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</si>
  <si>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</si>
  <si>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</si>
  <si>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</si>
  <si>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</si>
  <si>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</si>
  <si>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</si>
  <si>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</si>
  <si>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</si>
  <si>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</si>
  <si>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</si>
  <si>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</si>
  <si>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</si>
  <si>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</si>
  <si>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</si>
  <si>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</si>
  <si>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</si>
  <si>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</si>
  <si>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</si>
  <si>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</si>
  <si>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</si>
  <si>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</si>
  <si>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</si>
  <si>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</si>
  <si>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</si>
  <si>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</si>
  <si>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</si>
  <si>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</si>
  <si>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</si>
  <si>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</si>
  <si>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</si>
  <si>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</si>
  <si>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</si>
  <si>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</si>
  <si>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</si>
  <si>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</si>
  <si>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</si>
  <si>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</si>
  <si>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</si>
  <si>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</si>
  <si>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</si>
  <si>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</si>
  <si>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</si>
  <si>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</si>
  <si>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</si>
  <si>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</si>
  <si>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</si>
  <si>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</si>
  <si>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</si>
  <si>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</si>
  <si>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</si>
  <si>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</si>
  <si>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</si>
  <si>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</si>
  <si>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</si>
  <si>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</si>
  <si>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</si>
  <si>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</si>
  <si>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</si>
  <si>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</si>
  <si>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</si>
  <si>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</si>
  <si>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</si>
  <si>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</si>
  <si>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</si>
  <si>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</si>
  <si>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</si>
  <si>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</si>
  <si>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</si>
  <si>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</si>
  <si>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</si>
  <si>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</si>
  <si>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</si>
  <si>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</si>
  <si>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</si>
  <si>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</si>
  <si>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</si>
  <si>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</si>
  <si>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</si>
  <si>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</si>
  <si>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</si>
  <si>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</si>
  <si>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</si>
  <si>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</si>
  <si>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</si>
  <si>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</si>
  <si>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</si>
  <si>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</si>
  <si>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</si>
  <si>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</si>
  <si>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</si>
  <si>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</si>
  <si>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</si>
  <si>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</si>
  <si>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</si>
  <si>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</si>
  <si>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</si>
  <si>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</si>
  <si>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</si>
  <si>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</si>
  <si>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</si>
  <si>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</si>
  <si>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</si>
  <si>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</si>
  <si>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</si>
  <si>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</si>
  <si>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</si>
  <si>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</si>
  <si>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</si>
  <si>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</si>
  <si>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</si>
  <si>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</si>
  <si>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</si>
  <si>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</si>
  <si>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</si>
  <si>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</si>
  <si>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</si>
  <si>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</si>
  <si>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</si>
  <si>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</si>
  <si>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</si>
  <si>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</si>
  <si>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</si>
  <si>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</si>
  <si>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</si>
  <si>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</si>
  <si>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</si>
  <si>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</si>
  <si>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</si>
  <si>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</si>
  <si>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</si>
  <si>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</si>
  <si>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</si>
  <si>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</si>
  <si>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</si>
  <si>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</si>
  <si>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</si>
  <si>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</si>
  <si>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</si>
  <si>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</si>
  <si>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</si>
  <si>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</si>
  <si>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</si>
  <si>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</si>
  <si>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</si>
  <si>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</si>
  <si>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</si>
  <si>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</si>
  <si>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</si>
  <si>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</si>
  <si>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</si>
  <si>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</si>
  <si>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</si>
  <si>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</si>
  <si>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</si>
  <si>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</si>
  <si>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</si>
  <si>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</si>
  <si>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</si>
  <si>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</si>
  <si>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</si>
  <si>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</si>
  <si>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</si>
  <si>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</si>
  <si>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</si>
  <si>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</si>
  <si>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</si>
  <si>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</si>
  <si>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</si>
  <si>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</si>
  <si>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</si>
  <si>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</si>
  <si>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</si>
  <si>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</si>
  <si>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</si>
  <si>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</si>
  <si>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</si>
  <si>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</si>
  <si>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</si>
  <si>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</si>
  <si>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</si>
  <si>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</si>
  <si>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</si>
  <si>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</si>
  <si>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</si>
  <si>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</si>
  <si>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</si>
  <si>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</si>
  <si>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</si>
  <si>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</si>
  <si>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</si>
  <si>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</si>
  <si>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</si>
  <si>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</si>
  <si>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</si>
  <si>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</si>
  <si>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</si>
  <si>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</si>
  <si>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</si>
  <si>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</si>
  <si>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</si>
  <si>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</si>
  <si>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</si>
  <si>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</si>
  <si>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</si>
  <si>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</si>
  <si>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</si>
  <si>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</si>
  <si>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</si>
  <si>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</si>
  <si>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</si>
  <si>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</si>
  <si>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</si>
  <si>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</si>
  <si>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</si>
  <si>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</si>
  <si>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</si>
  <si>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</si>
  <si>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</si>
  <si>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</si>
  <si>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</si>
  <si>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</si>
  <si>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</si>
  <si>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</si>
  <si>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</si>
  <si>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</si>
  <si>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</si>
  <si>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</si>
  <si>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</si>
  <si>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</si>
  <si>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</si>
  <si>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</si>
  <si>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</si>
  <si>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</si>
  <si>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</si>
  <si>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</si>
  <si>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</si>
  <si>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</si>
  <si>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</si>
  <si>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</si>
  <si>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</si>
  <si>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</si>
  <si>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</si>
  <si>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</si>
  <si>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</si>
  <si>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</si>
  <si>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</si>
  <si>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</si>
  <si>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</si>
  <si>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</si>
  <si>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</si>
  <si>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</si>
  <si>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</si>
  <si>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</si>
  <si>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</si>
  <si>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</si>
  <si>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</si>
  <si>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</si>
  <si>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</si>
  <si>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</si>
  <si>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</si>
  <si>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</si>
  <si>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</si>
  <si>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</si>
  <si>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</si>
  <si>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</si>
  <si>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</si>
  <si>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</si>
  <si>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</si>
  <si>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</si>
  <si>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</si>
  <si>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</si>
  <si>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</si>
  <si>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</si>
  <si>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</si>
  <si>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</si>
  <si>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</si>
  <si>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</si>
  <si>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</si>
  <si>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</si>
  <si>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</si>
  <si>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</si>
  <si>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</si>
  <si>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</si>
  <si>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</si>
  <si>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</si>
  <si>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</si>
  <si>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</si>
  <si>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</si>
  <si>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</si>
  <si>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</si>
  <si>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</si>
  <si>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</si>
  <si>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</si>
  <si>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</si>
  <si>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</si>
  <si>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</si>
  <si>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</si>
  <si>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</si>
  <si>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</si>
  <si>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</si>
  <si>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</si>
  <si>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</si>
  <si>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</si>
  <si>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</si>
  <si>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</si>
  <si>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</si>
  <si>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</si>
  <si>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</si>
  <si>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</si>
  <si>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</si>
  <si>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</si>
  <si>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</si>
  <si>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</si>
  <si>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</si>
  <si>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</si>
  <si>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</si>
  <si>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</si>
  <si>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</si>
  <si>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</si>
  <si>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</si>
  <si>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</si>
  <si>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</si>
  <si>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</si>
  <si>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</si>
  <si>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</si>
  <si>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</si>
  <si>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</si>
  <si>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</si>
  <si>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</si>
  <si>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</si>
  <si>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</si>
  <si>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</si>
  <si>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</si>
  <si>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</si>
  <si>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</si>
  <si>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</si>
  <si>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</si>
  <si>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</si>
  <si>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</si>
  <si>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</si>
  <si>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</si>
  <si>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</si>
  <si>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</si>
  <si>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</si>
  <si>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</si>
  <si>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</si>
  <si>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</si>
  <si>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</si>
  <si>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</si>
  <si>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</si>
  <si>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</si>
  <si>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</si>
  <si>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</si>
  <si>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</si>
  <si>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</si>
  <si>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</si>
  <si>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</si>
  <si>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</si>
  <si>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</si>
  <si>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</si>
  <si>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</si>
  <si>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</si>
  <si>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</si>
  <si>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</si>
  <si>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</si>
  <si>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</si>
  <si>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</si>
  <si>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</si>
  <si>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</si>
  <si>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</si>
  <si>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</si>
  <si>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</si>
  <si>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</si>
  <si>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</si>
  <si>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</si>
  <si>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</si>
  <si>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</si>
  <si>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</si>
  <si>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</si>
  <si>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</si>
  <si>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</si>
  <si>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</si>
  <si>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</si>
  <si>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</si>
  <si>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</si>
  <si>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</si>
  <si>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</si>
  <si>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</si>
  <si>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</si>
  <si>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</si>
  <si>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</si>
  <si>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</si>
  <si>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</si>
  <si>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</si>
  <si>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</si>
  <si>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</si>
  <si>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</si>
  <si>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</si>
  <si>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</si>
  <si>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</si>
  <si>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</si>
  <si>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</si>
  <si>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</si>
  <si>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</si>
  <si>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</si>
  <si>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</si>
  <si>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</si>
  <si>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</si>
  <si>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</si>
  <si>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</si>
  <si>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</si>
  <si>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</si>
  <si>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</si>
  <si>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</si>
  <si>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</si>
  <si>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</si>
  <si>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</si>
  <si>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</si>
  <si>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</si>
  <si>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</si>
  <si>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</si>
  <si>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</si>
  <si>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</si>
  <si>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</si>
  <si>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</si>
  <si>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</si>
  <si>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</si>
  <si>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</si>
  <si>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</si>
  <si>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</si>
  <si>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</si>
  <si>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</si>
  <si>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</si>
  <si>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</si>
  <si>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</si>
  <si>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</si>
  <si>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</si>
  <si>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</si>
  <si>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</si>
  <si>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</si>
  <si>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</si>
  <si>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</si>
  <si>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</si>
  <si>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</si>
  <si>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</si>
  <si>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</si>
  <si>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</si>
  <si>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</si>
  <si>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</si>
  <si>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</si>
  <si>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</si>
  <si>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</si>
  <si>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</si>
  <si>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</si>
  <si>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</si>
  <si>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</si>
  <si>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</si>
  <si>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</si>
  <si>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</si>
  <si>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</si>
  <si>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</si>
  <si>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</si>
  <si>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</si>
  <si>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</si>
  <si>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</si>
  <si>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</si>
  <si>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</si>
  <si>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</si>
  <si>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</si>
  <si>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</si>
  <si>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</si>
  <si>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</si>
  <si>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</si>
  <si>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</si>
  <si>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</si>
  <si>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</si>
  <si>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</si>
  <si>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</si>
  <si>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</si>
  <si>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</si>
  <si>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</si>
  <si>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</si>
  <si>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</si>
  <si>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</si>
  <si>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</si>
  <si>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</si>
  <si>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</si>
  <si>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</si>
  <si>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</si>
  <si>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</si>
  <si>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</si>
  <si>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</si>
  <si>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</si>
  <si>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</si>
  <si>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</si>
  <si>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</si>
  <si>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</si>
  <si>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</si>
  <si>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</si>
  <si>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</si>
  <si>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</si>
  <si>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</si>
  <si>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</si>
  <si>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</si>
  <si>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</si>
  <si>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</si>
  <si>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</si>
  <si>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</si>
  <si>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</si>
  <si>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</si>
  <si>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</si>
  <si>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</si>
  <si>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</si>
  <si>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</si>
  <si>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</si>
  <si>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</si>
  <si>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</si>
  <si>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</si>
  <si>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</si>
  <si>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</si>
  <si>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</si>
  <si>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</si>
  <si>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</si>
  <si>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</si>
  <si>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</si>
  <si>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</si>
  <si>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</si>
  <si>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</si>
  <si>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</si>
  <si>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</si>
  <si>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</si>
  <si>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</si>
  <si>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</si>
  <si>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</si>
  <si>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</si>
  <si>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</si>
  <si>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</si>
  <si>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</si>
  <si>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</si>
  <si>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</si>
  <si>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</si>
  <si>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</si>
  <si>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</si>
  <si>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</si>
  <si>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</si>
  <si>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</si>
  <si>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</si>
  <si>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</si>
  <si>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</si>
  <si>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</si>
  <si>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</si>
  <si>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</si>
  <si>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</si>
  <si>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</si>
  <si>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</si>
  <si>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</si>
  <si>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</si>
  <si>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</si>
  <si>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</si>
  <si>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</si>
  <si>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</si>
  <si>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</si>
  <si>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</si>
  <si>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</si>
  <si>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</si>
  <si>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</si>
  <si>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</si>
  <si>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</si>
  <si>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</si>
  <si>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</si>
  <si>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</si>
  <si>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</si>
  <si>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</si>
  <si>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</si>
  <si>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</si>
  <si>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</si>
  <si>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</si>
  <si>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</si>
  <si>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</si>
  <si>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</si>
  <si>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</si>
  <si>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</si>
  <si>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</si>
  <si>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</si>
  <si>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</si>
  <si>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</si>
  <si>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</si>
  <si>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</si>
  <si>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</si>
  <si>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</si>
  <si>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</si>
  <si>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</si>
  <si>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</si>
  <si>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</si>
  <si>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</si>
  <si>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</si>
  <si>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</si>
  <si>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</si>
  <si>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</si>
  <si>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</si>
  <si>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</si>
  <si>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</si>
  <si>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</si>
  <si>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</si>
  <si>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</si>
  <si>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</si>
  <si>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</si>
  <si>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</si>
  <si>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</si>
  <si>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</si>
  <si>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</si>
  <si>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</si>
  <si>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</si>
  <si>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</si>
  <si>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</si>
  <si>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</si>
  <si>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</si>
  <si>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</si>
  <si>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</si>
  <si>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</si>
  <si>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</si>
  <si>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</si>
  <si>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</si>
  <si>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</si>
  <si>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</si>
  <si>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</si>
  <si>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</si>
  <si>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</si>
  <si>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</si>
  <si>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</si>
  <si>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</si>
  <si>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</si>
  <si>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</si>
  <si>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</si>
  <si>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</si>
  <si>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</si>
  <si>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</si>
  <si>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</si>
  <si>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</si>
  <si>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</si>
  <si>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</si>
  <si>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</si>
  <si>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</si>
  <si>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</si>
  <si>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</si>
  <si>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</si>
  <si>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</si>
  <si>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</si>
  <si>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</si>
  <si>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</si>
  <si>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</si>
  <si>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</si>
  <si>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</si>
  <si>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</si>
  <si>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</si>
  <si>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</si>
  <si>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</si>
  <si>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</si>
  <si>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</si>
  <si>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</si>
  <si>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</si>
  <si>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</si>
  <si>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</si>
  <si>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</si>
  <si>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</si>
  <si>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</si>
  <si>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</si>
  <si>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</si>
  <si>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</si>
  <si>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</si>
  <si>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</si>
  <si>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</si>
  <si>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</si>
  <si>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</si>
  <si>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</si>
  <si>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</si>
  <si>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</si>
  <si>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</si>
  <si>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</si>
  <si>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</si>
  <si>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</si>
  <si>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</si>
  <si>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</si>
  <si>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</si>
  <si>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</si>
  <si>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</si>
  <si>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</si>
  <si>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</si>
  <si>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</si>
  <si>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</si>
  <si>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</si>
  <si>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</si>
  <si>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</si>
  <si>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</si>
  <si>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</si>
  <si>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</si>
  <si>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</si>
  <si>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</si>
  <si>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</si>
  <si>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</si>
  <si>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</si>
  <si>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</si>
  <si>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</si>
  <si>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</si>
  <si>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</si>
  <si>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</si>
  <si>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</si>
  <si>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</si>
  <si>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</si>
  <si>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</si>
  <si>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</si>
  <si>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</si>
  <si>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</si>
  <si>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</si>
  <si>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</si>
  <si>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</si>
  <si>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</si>
  <si>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</si>
  <si>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</si>
  <si>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</si>
  <si>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</si>
  <si>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</si>
  <si>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</si>
  <si>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</si>
  <si>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</si>
  <si>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</si>
  <si>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</si>
  <si>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</si>
  <si>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</si>
  <si>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</si>
  <si>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</si>
  <si>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</si>
  <si>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</si>
  <si>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</si>
  <si>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</si>
  <si>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</si>
  <si>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</si>
  <si>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</si>
  <si>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</si>
  <si>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</si>
  <si>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</si>
  <si>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</si>
  <si>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</si>
  <si>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</si>
  <si>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</si>
  <si>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</si>
  <si>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</si>
  <si>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</si>
  <si>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</si>
  <si>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</si>
  <si>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</si>
  <si>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</si>
  <si>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</si>
  <si>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</si>
  <si>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</si>
  <si>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</si>
  <si>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</si>
  <si>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</si>
  <si>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</si>
  <si>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</si>
  <si>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</si>
  <si>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</si>
  <si>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</si>
  <si>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</si>
  <si>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</si>
  <si>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</si>
  <si>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</si>
  <si>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</si>
  <si>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</si>
  <si>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</si>
  <si>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</si>
  <si>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</si>
  <si>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</si>
  <si>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</si>
  <si>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</si>
  <si>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</si>
  <si>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</si>
  <si>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</si>
  <si>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</si>
  <si>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</si>
  <si>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</si>
  <si>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</si>
  <si>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</si>
  <si>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</si>
  <si>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</si>
  <si>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</si>
  <si>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</si>
  <si>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</si>
  <si>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</si>
  <si>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</si>
  <si>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</si>
  <si>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</si>
  <si>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</si>
  <si>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</si>
  <si>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</si>
  <si>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</si>
  <si>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</si>
  <si>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</si>
  <si>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</si>
  <si>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</si>
  <si>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</si>
  <si>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</si>
  <si>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</si>
  <si>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</si>
  <si>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</si>
  <si>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</si>
  <si>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</si>
  <si>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</si>
  <si>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</si>
  <si>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</si>
  <si>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</si>
  <si>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</si>
  <si>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</si>
  <si>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</si>
  <si>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</si>
  <si>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</si>
  <si>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</si>
  <si>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</si>
  <si>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</si>
  <si>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</si>
  <si>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</si>
  <si>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</si>
  <si>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</si>
  <si>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</si>
  <si>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</si>
  <si>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</si>
  <si>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</si>
  <si>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</si>
  <si>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</si>
  <si>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</si>
  <si>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</si>
  <si>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</si>
  <si>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</si>
  <si>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</si>
  <si>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</si>
  <si>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</si>
  <si>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</si>
  <si>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</si>
  <si>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</si>
  <si>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</si>
  <si>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</si>
  <si>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</si>
  <si>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</si>
  <si>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</si>
  <si>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</si>
  <si>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</si>
  <si>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</si>
  <si>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</si>
  <si>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</si>
  <si>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</si>
  <si>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</si>
  <si>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</si>
  <si>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</si>
  <si>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</si>
  <si>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</si>
  <si>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</si>
  <si>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</si>
  <si>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</si>
  <si>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</si>
  <si>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</si>
  <si>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</si>
  <si>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</si>
  <si>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</si>
  <si>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</si>
  <si>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</si>
  <si>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</si>
  <si>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</si>
  <si>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</si>
  <si>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</si>
  <si>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</si>
  <si>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</si>
  <si>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</si>
  <si>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</si>
  <si>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</si>
  <si>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</si>
  <si>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</si>
  <si>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</si>
  <si>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</si>
  <si>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</si>
  <si>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</si>
  <si>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</si>
  <si>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</si>
  <si>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</si>
  <si>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</si>
  <si>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</si>
  <si>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</si>
  <si>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</si>
  <si>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</si>
  <si>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</si>
  <si>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</si>
  <si>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</si>
  <si>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</si>
  <si>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</si>
  <si>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</si>
  <si>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</si>
  <si>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</si>
  <si>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State Map color bin for TSDF</t>
  </si>
  <si>
    <t>State Map popup text for TSDF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</si>
  <si>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</si>
  <si>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</si>
  <si>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</si>
  <si>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</si>
  <si>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</si>
  <si>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</si>
  <si>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</si>
  <si>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</si>
  <si>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</si>
  <si>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</si>
  <si>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</si>
  <si>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</si>
  <si>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</si>
  <si>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</si>
  <si>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</si>
  <si>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</si>
  <si>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</si>
  <si>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</si>
  <si>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</si>
  <si>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</si>
  <si>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</si>
  <si>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</si>
  <si>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</si>
  <si>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</si>
  <si>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</si>
  <si>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</si>
  <si>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</si>
  <si>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</si>
  <si>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</si>
  <si>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</si>
  <si>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</si>
  <si>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</si>
  <si>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</si>
  <si>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</si>
  <si>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</si>
  <si>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</si>
  <si>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</si>
  <si>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</si>
  <si>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</si>
  <si>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</si>
  <si>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</si>
  <si>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</si>
  <si>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</si>
  <si>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</si>
  <si>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</si>
  <si>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</si>
  <si>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TSDF (state raw)</t>
  </si>
  <si>
    <t>EJ: Wastewater discharge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</si>
  <si>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</si>
  <si>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</si>
  <si>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</si>
  <si>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</si>
  <si>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</si>
  <si>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</si>
  <si>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</si>
  <si>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</si>
  <si>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</si>
  <si>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</si>
  <si>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</si>
  <si>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</si>
  <si>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</si>
  <si>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</si>
  <si>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</si>
  <si>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</si>
  <si>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</si>
  <si>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</si>
  <si>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</si>
  <si>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</si>
  <si>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</si>
  <si>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</si>
  <si>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</si>
  <si>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</si>
  <si>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</si>
  <si>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</si>
  <si>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</si>
  <si>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</si>
  <si>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</si>
  <si>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</si>
  <si>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</si>
  <si>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</si>
  <si>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State Percentile for Air toxics cancer risk</t>
  </si>
  <si>
    <t>State Percentile for Air toxics respiratory HI</t>
  </si>
  <si>
    <t>State percentile for Air Toxics Diesel Particulate Matter (ug/m3)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</si>
  <si>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</si>
  <si>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</si>
  <si>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</si>
  <si>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</si>
  <si>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</si>
  <si>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</si>
  <si>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</si>
  <si>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</si>
  <si>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</si>
  <si>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</si>
  <si>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</si>
  <si>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</si>
  <si>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</si>
  <si>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</si>
  <si>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</si>
  <si>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National Percentile of RMP Facility Proximity EJ Index</t>
  </si>
  <si>
    <t>State Percentile for Air toxics cancer risk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</si>
  <si>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</si>
  <si>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</si>
  <si>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</si>
  <si>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</si>
  <si>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</si>
  <si>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</si>
  <si>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</si>
  <si>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</si>
  <si>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</si>
  <si>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</si>
  <si>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</si>
  <si>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</si>
  <si>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</si>
  <si>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</si>
  <si>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</si>
  <si>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</si>
  <si>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</si>
  <si>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</si>
  <si>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</si>
  <si>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</si>
  <si>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</si>
  <si>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</si>
  <si>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</si>
  <si>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</si>
  <si>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</si>
  <si>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</si>
  <si>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</si>
  <si>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</si>
  <si>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</si>
  <si>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</si>
  <si>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</si>
  <si>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</si>
  <si>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</si>
  <si>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</si>
  <si>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</si>
  <si>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</si>
  <si>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</si>
  <si>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</si>
  <si>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</si>
  <si>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</si>
  <si>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</si>
  <si>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</si>
  <si>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</si>
  <si>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</si>
  <si>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</si>
  <si>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</si>
  <si>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</si>
  <si>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</si>
  <si>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</si>
  <si>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</si>
  <si>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</si>
  <si>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</si>
  <si>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</si>
  <si>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</si>
  <si>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</si>
  <si>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</si>
  <si>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</si>
  <si>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</si>
  <si>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</si>
  <si>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</si>
  <si>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</si>
  <si>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</si>
  <si>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</si>
  <si>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</si>
  <si>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</si>
  <si>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</si>
  <si>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</si>
  <si>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</si>
  <si>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</si>
  <si>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</si>
  <si>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</si>
  <si>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</si>
  <si>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Russian, Polish or Other Slavic</t>
  </si>
  <si>
    <t>Other Asian and Pacific Island languages</t>
  </si>
  <si>
    <t>Arabic</t>
  </si>
  <si>
    <t>Other and Unspecified languages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</si>
  <si>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</si>
  <si>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</si>
  <si>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</si>
  <si>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</si>
  <si>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</si>
  <si>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</si>
  <si>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</si>
  <si>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</si>
  <si>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</si>
  <si>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</si>
  <si>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</si>
  <si>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</si>
  <si>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</si>
  <si>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</si>
  <si>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</si>
  <si>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</si>
  <si>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</si>
  <si>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</si>
  <si>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</si>
  <si>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</si>
  <si>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</si>
  <si>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</si>
  <si>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</si>
  <si>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</si>
  <si>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</si>
  <si>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</si>
  <si>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</si>
  <si>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</si>
  <si>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</si>
  <si>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</si>
  <si>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</si>
  <si>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</si>
  <si>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</si>
  <si>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</si>
  <si>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</si>
  <si>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</si>
  <si>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</si>
  <si>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</si>
  <si>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</si>
  <si>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</si>
  <si>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</si>
  <si>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</si>
  <si>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</si>
  <si>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</si>
  <si>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</si>
  <si>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</si>
  <si>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</si>
  <si>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</si>
  <si>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</si>
  <si>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</si>
  <si>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</si>
  <si>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</si>
  <si>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</si>
  <si>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</si>
  <si>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</si>
  <si>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</si>
  <si>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</si>
  <si>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</si>
  <si>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</si>
  <si>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</si>
  <si>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</si>
  <si>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</si>
  <si>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</si>
  <si>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</si>
  <si>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</si>
  <si>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</si>
  <si>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</si>
  <si>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</si>
  <si>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</si>
  <si>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</si>
  <si>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</si>
  <si>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</si>
  <si>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</si>
  <si>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</si>
  <si>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</si>
  <si>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</si>
  <si>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</si>
  <si>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</si>
  <si>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</si>
  <si>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</si>
  <si>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</si>
  <si>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</si>
  <si>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</si>
  <si>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</si>
  <si>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</si>
  <si>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</si>
  <si>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</si>
  <si>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</si>
  <si>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</si>
  <si>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</si>
  <si>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</si>
  <si>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</si>
  <si>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csvname2.3</t>
  </si>
  <si>
    <t>DISABILITYPCT</t>
  </si>
  <si>
    <t>DWATER</t>
  </si>
  <si>
    <t>Drinking Water Non-Compliance</t>
  </si>
  <si>
    <t>D2_DWATER</t>
  </si>
  <si>
    <t>Drinking Water Non-Compliance EJ Index</t>
  </si>
  <si>
    <t>D5_DWATER</t>
  </si>
  <si>
    <t>Drinking Water Non-Compliance Supplemental Index</t>
  </si>
  <si>
    <t>P_DWATER</t>
  </si>
  <si>
    <t>P_D2_DWATER</t>
  </si>
  <si>
    <t>P_D5_DWATER</t>
  </si>
  <si>
    <t>drinking</t>
  </si>
  <si>
    <t>Drinking</t>
  </si>
  <si>
    <t>WATER???</t>
  </si>
  <si>
    <t>(score)</t>
  </si>
  <si>
    <t>no2</t>
  </si>
  <si>
    <t>NO2</t>
  </si>
  <si>
    <t>Nitrogen Dioxide (NO2)</t>
  </si>
  <si>
    <t>ppbv</t>
  </si>
  <si>
    <t>033499000</t>
  </si>
  <si>
    <t>0334999</t>
  </si>
  <si>
    <t>RAW_E_WATER???</t>
  </si>
  <si>
    <t>033599000</t>
  </si>
  <si>
    <t>0335999</t>
  </si>
  <si>
    <t>ratio.to.avg.drinking</t>
  </si>
  <si>
    <t>Ratio to US avg Drinking</t>
  </si>
  <si>
    <t>Ratio to US avg Drinking Water Non-Compliance</t>
  </si>
  <si>
    <t>033699000</t>
  </si>
  <si>
    <t>0336999</t>
  </si>
  <si>
    <t>ratio.to.state.avg.drinking</t>
  </si>
  <si>
    <t>Ratio to State avg Drinking</t>
  </si>
  <si>
    <t>Ratio to State avg Drinking Water Non-Compliance</t>
  </si>
  <si>
    <t>033799000</t>
  </si>
  <si>
    <t>0337999</t>
  </si>
  <si>
    <t>N_E_WATER???_PER</t>
  </si>
  <si>
    <t>pctile.drinking</t>
  </si>
  <si>
    <t>US%ile Drinking</t>
  </si>
  <si>
    <t>US percentile for Drinking Water Non-Compliance</t>
  </si>
  <si>
    <t>033899000</t>
  </si>
  <si>
    <t>0338999</t>
  </si>
  <si>
    <t>S_E_WATER???_PER</t>
  </si>
  <si>
    <t>S_P_DWATER</t>
  </si>
  <si>
    <t>state.pctile.drinking</t>
  </si>
  <si>
    <t>State%ile Drinking</t>
  </si>
  <si>
    <t>State percentile for Drinking Water Non-Compliance</t>
  </si>
  <si>
    <t>033999000</t>
  </si>
  <si>
    <t>0339999</t>
  </si>
  <si>
    <t>N_E_WATER???</t>
  </si>
  <si>
    <t>avg.drinking</t>
  </si>
  <si>
    <t>US avg Drinking</t>
  </si>
  <si>
    <t>US average for Drinking Water Non-Compliance</t>
  </si>
  <si>
    <t>034099000</t>
  </si>
  <si>
    <t>0340999</t>
  </si>
  <si>
    <t>S_E_WATER???</t>
  </si>
  <si>
    <t>state.avg.drinking</t>
  </si>
  <si>
    <t>State avg Drinking</t>
  </si>
  <si>
    <t>State average for Drinking Water Non-Compliance</t>
  </si>
  <si>
    <t>054199000</t>
  </si>
  <si>
    <t>0541999</t>
  </si>
  <si>
    <t>EJ.DISPARITY.drinking.eo</t>
  </si>
  <si>
    <t>EJ: Drinking (raw)</t>
  </si>
  <si>
    <t>054299000</t>
  </si>
  <si>
    <t>0542999</t>
  </si>
  <si>
    <t>S_D2_DWATER</t>
  </si>
  <si>
    <t>state.EJ.DISPARITY.drinking.eo</t>
  </si>
  <si>
    <t>EJ: Drinking (state raw)</t>
  </si>
  <si>
    <t>State raw Drinking Water Non-Compliance EJ Index</t>
  </si>
  <si>
    <t>054399000</t>
  </si>
  <si>
    <t>0543999</t>
  </si>
  <si>
    <t>EJ.DISPARITY.drinking.supp</t>
  </si>
  <si>
    <t>EJ Supp: Drinking (raw)</t>
  </si>
  <si>
    <t>054499000</t>
  </si>
  <si>
    <t>0544999</t>
  </si>
  <si>
    <t>S_D5_DWATER</t>
  </si>
  <si>
    <t>state.EJ.DISPARITY.drinking.supp</t>
  </si>
  <si>
    <t>EJ Supp: Drinking (state raw)</t>
  </si>
  <si>
    <t>State raw Drinking Water Non-Compliance Supplemental Index</t>
  </si>
  <si>
    <t>054599000</t>
  </si>
  <si>
    <t>0545999</t>
  </si>
  <si>
    <t>N_P2_WATER???</t>
  </si>
  <si>
    <t>pctile.EJ.DISPARITY.drinking.eo</t>
  </si>
  <si>
    <t>EJ: Drinking (US%ile)</t>
  </si>
  <si>
    <t>US percentile for EJ Index for Drinking Water Non-Compliance</t>
  </si>
  <si>
    <t>054699000</t>
  </si>
  <si>
    <t>0546999</t>
  </si>
  <si>
    <t>S_P2_WATER???</t>
  </si>
  <si>
    <t>S_P_D2_DWATER</t>
  </si>
  <si>
    <t>state.pctile.EJ.DISPARITY.drinking.eo</t>
  </si>
  <si>
    <t>EJ: Drinking (State%ile)</t>
  </si>
  <si>
    <t>State percentile for EJ Index for Drinking Water Non-Compliance</t>
  </si>
  <si>
    <t>054799000</t>
  </si>
  <si>
    <t>0547999</t>
  </si>
  <si>
    <t>N_P5_WATER???</t>
  </si>
  <si>
    <t>pctile.EJ.DISPARITY.drinking.supp</t>
  </si>
  <si>
    <t>EJ Supp: Drinking (US%ile)</t>
  </si>
  <si>
    <t>US percentile for EJ Supplemental Index for Drinking Water Non-Compliance</t>
  </si>
  <si>
    <t>054899000</t>
  </si>
  <si>
    <t>0548999</t>
  </si>
  <si>
    <t>S_P5_WATER???</t>
  </si>
  <si>
    <t>S_P_D5_DWATER</t>
  </si>
  <si>
    <t>state.pctile.EJ.DISPARITY.drinking.supp</t>
  </si>
  <si>
    <t>EJ Supp: Drinking (State%ile)</t>
  </si>
  <si>
    <t>State percentile for EJ Supplemental Index for Drinking Water Non-Compliance</t>
  </si>
  <si>
    <t>RAW_E_NO2</t>
  </si>
  <si>
    <t>ratio.to.avg.no2</t>
  </si>
  <si>
    <t>Ratio to US avg NO2</t>
  </si>
  <si>
    <t>Ratio to US avg Nitrogen Dioxide (NO2)</t>
  </si>
  <si>
    <t>ratio.to.state.avg.no2</t>
  </si>
  <si>
    <t>Ratio to State avg NO2</t>
  </si>
  <si>
    <t>Ratio to State avg Nitrogen Dioxide (NO2)</t>
  </si>
  <si>
    <t>N_E_NO2_PER</t>
  </si>
  <si>
    <t>P_NO2</t>
  </si>
  <si>
    <t>pctile.no2</t>
  </si>
  <si>
    <t>US%ile NO2</t>
  </si>
  <si>
    <t>US percentile for Nitrogen Dioxide (NO2)</t>
  </si>
  <si>
    <t>S_E_NO2_PER</t>
  </si>
  <si>
    <t>S_P_NO2</t>
  </si>
  <si>
    <t>state.pctile.no2</t>
  </si>
  <si>
    <t>State%ile NO2</t>
  </si>
  <si>
    <t>State percentile for Nitrogen Dioxide (NO2)</t>
  </si>
  <si>
    <t>N_E_NO2</t>
  </si>
  <si>
    <t>avg.no2</t>
  </si>
  <si>
    <t>US avg NO2</t>
  </si>
  <si>
    <t>US average for Nitrogen Dioxide (NO2)</t>
  </si>
  <si>
    <t>S_E_NO2</t>
  </si>
  <si>
    <t>state.avg.no2</t>
  </si>
  <si>
    <t>State avg NO2</t>
  </si>
  <si>
    <t>State average for Nitrogen Dioxide (NO2)</t>
  </si>
  <si>
    <t>D2_NO2</t>
  </si>
  <si>
    <t>EJ.DISPARITY.no2.eo</t>
  </si>
  <si>
    <t>EJ: NO2 (raw)</t>
  </si>
  <si>
    <t>Nitrogen Dioxide (NO2) EJ Index</t>
  </si>
  <si>
    <t>S_D2_NO2</t>
  </si>
  <si>
    <t>state.EJ.DISPARITY.no2.eo</t>
  </si>
  <si>
    <t>EJ: NO2 (state raw)</t>
  </si>
  <si>
    <t>State raw Nitrogen Dioxide (NO2) EJ Index</t>
  </si>
  <si>
    <t>D5_NO2</t>
  </si>
  <si>
    <t>EJ.DISPARITY.no2.supp</t>
  </si>
  <si>
    <t>EJ Supp: NO2 (raw)</t>
  </si>
  <si>
    <t>Nitrogen Dioxide (NO2) Supplemental Index</t>
  </si>
  <si>
    <t>S_D5_NO2</t>
  </si>
  <si>
    <t>state.EJ.DISPARITY.no2.supp</t>
  </si>
  <si>
    <t>EJ Supp: NO2 (state raw)</t>
  </si>
  <si>
    <t>State raw Nitrogen Dioxide (NO2) Supplemental Index</t>
  </si>
  <si>
    <t>N_P2_NO2</t>
  </si>
  <si>
    <t>P_D2_NO2</t>
  </si>
  <si>
    <t>pctile.EJ.DISPARITY.no2.eo</t>
  </si>
  <si>
    <t>EJ: NO2 (US%ile)</t>
  </si>
  <si>
    <t>US percentile for EJ Index for Nitrogen Dioxide (NO2)</t>
  </si>
  <si>
    <t>S_P2_NO2</t>
  </si>
  <si>
    <t>S_P_D2_NO2</t>
  </si>
  <si>
    <t>state.pctile.EJ.DISPARITY.no2.eo</t>
  </si>
  <si>
    <t>EJ: NO2 (State%ile)</t>
  </si>
  <si>
    <t>State percentile for EJ Index for Nitrogen Dioxide (NO2)</t>
  </si>
  <si>
    <t>N_P5_NO2</t>
  </si>
  <si>
    <t>P_D5_NO2</t>
  </si>
  <si>
    <t>pctile.EJ.DISPARITY.no2.supp</t>
  </si>
  <si>
    <t>EJ Supp: NO2 (US%ile)</t>
  </si>
  <si>
    <t>US percentile for EJ Supplemental Index for Nitrogen Dioxide (NO2)</t>
  </si>
  <si>
    <t>S_P5_NO2</t>
  </si>
  <si>
    <t>S_P_D5_NO2</t>
  </si>
  <si>
    <t>state.pctile.EJ.DISPARITY.no2.supp</t>
  </si>
  <si>
    <t>EJ Supp: NO2 (State%ile)</t>
  </si>
  <si>
    <t>State percentile for EJ Supplemental Index for Nitrogen Dioxide (NO2)</t>
  </si>
  <si>
    <t>ACSDISABBAS</t>
  </si>
  <si>
    <t>EJ: PM2.5</t>
  </si>
  <si>
    <t>EJ: Ozone</t>
  </si>
  <si>
    <t>EJ: Diesel PM</t>
  </si>
  <si>
    <t>EJ: Toxic Releases to Air</t>
  </si>
  <si>
    <t>EJ: Lead paint</t>
  </si>
  <si>
    <t>EJ: TSDF</t>
  </si>
  <si>
    <t>EJ: UST</t>
  </si>
  <si>
    <t>EJ: RMP</t>
  </si>
  <si>
    <t>EJ: NO2</t>
  </si>
  <si>
    <t>EJ: Traffic</t>
  </si>
  <si>
    <t>EJ: Wastewater</t>
  </si>
  <si>
    <t>EJ: Drinking Water</t>
  </si>
  <si>
    <t>EJ Supp: NPL (state raw)</t>
  </si>
  <si>
    <t>EJ Supp: Lead paint (raw)</t>
  </si>
  <si>
    <t>EJ: NPL (state raw)</t>
  </si>
  <si>
    <t>EJ: RMP (state raw)</t>
  </si>
  <si>
    <t>EJ: UST (state raw)</t>
  </si>
  <si>
    <t>EJ: NPL</t>
  </si>
  <si>
    <t>EJ: Traffic  (state raw)</t>
  </si>
  <si>
    <t>P_DISABILITYPCT</t>
  </si>
  <si>
    <t>pctile.pctdisability</t>
  </si>
  <si>
    <t>DEMOGIDX_2ST</t>
  </si>
  <si>
    <t>DEMOGIDX_5ST</t>
  </si>
  <si>
    <t>State Demog.Ind.</t>
  </si>
  <si>
    <t>State Suppl Demog.Ind.</t>
  </si>
  <si>
    <t>Demog.Index.State</t>
  </si>
  <si>
    <t>NEW</t>
  </si>
  <si>
    <t>wtdmean</t>
  </si>
  <si>
    <t>(% Pre-1960 Housing)</t>
  </si>
  <si>
    <t>(ppb)</t>
  </si>
  <si>
    <t>(ppbv)</t>
  </si>
  <si>
    <t>(toxicity-weighted concentration)</t>
  </si>
  <si>
    <t>(daily traffic count/distance to road)</t>
  </si>
  <si>
    <t>(site count/km distance)</t>
  </si>
  <si>
    <t>(facility count/km distance)</t>
  </si>
  <si>
    <t>(toxicity-weighted concentration/m distance)</t>
  </si>
  <si>
    <t>(points)</t>
  </si>
  <si>
    <r>
      <t>(count/km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</si>
  <si>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</si>
  <si>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Nitrogen Dioxide (NO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</si>
  <si>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Traffic Proximity and Volume</t>
  </si>
  <si>
    <t>Underground Storage Tanks (UST)</t>
  </si>
  <si>
    <t>Particulate Matter 2.5 (µg/m3)</t>
  </si>
  <si>
    <t>Nitrogen Dioxide (NO2) (ppbv)</t>
  </si>
  <si>
    <t>Diesel Particulate Matter (µg/m3)</t>
  </si>
  <si>
    <t>Toxic Releases to Air (toxicity-weighted concentration)</t>
  </si>
  <si>
    <t>Underground Storage Tanks (UST) (count/km2)</t>
  </si>
  <si>
    <t>Drinking Water Non-Compliance (points)</t>
  </si>
  <si>
    <t>Demographic Index USA</t>
  </si>
  <si>
    <t>Supplemental Demographic Index USA</t>
  </si>
  <si>
    <t>Demographic Index State</t>
  </si>
  <si>
    <t>Supplemental Demographic Index State</t>
  </si>
  <si>
    <t>Total Non-English</t>
  </si>
  <si>
    <t>French, Haitian, or Cajun</t>
  </si>
  <si>
    <t>Other Indo-European</t>
  </si>
  <si>
    <t>P_KOREAN</t>
  </si>
  <si>
    <t>P_CHINESE</t>
  </si>
  <si>
    <t>p_korean</t>
  </si>
  <si>
    <t>p_chinese</t>
  </si>
  <si>
    <t>%speak Korean at home</t>
  </si>
  <si>
    <t>%speak Chinese (including Mandarin, Cantonese) at home</t>
  </si>
  <si>
    <t>%speak Chineseat home</t>
  </si>
  <si>
    <t>Demog.Index.Supp.State</t>
  </si>
  <si>
    <t>ratio.to.avg.Demog.Index.Supp.State</t>
  </si>
  <si>
    <t>S_P_DEMOGIDX_5ST</t>
  </si>
  <si>
    <t>S_D_DEMOGIDX5ST</t>
  </si>
  <si>
    <t>S_P_DEMOGIDX_2ST</t>
  </si>
  <si>
    <t>S_D_DEMOGIDX2ST</t>
  </si>
  <si>
    <t>National Percentile of Percent of Low Life Expectancy</t>
  </si>
  <si>
    <t>Extras</t>
  </si>
  <si>
    <t>National Average of Percent of Low Life Expectancy</t>
  </si>
  <si>
    <t>State Average of Percent of Low Life Expectancy</t>
  </si>
  <si>
    <t>Percent of Low Life Expectancy</t>
  </si>
  <si>
    <t>National Percentile of Drinking Water Non-Compliance (points) Supplemental Index</t>
  </si>
  <si>
    <t>N_P5_DWATER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</si>
  <si>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</si>
  <si>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National Percentile of Drinking Water Non-Compliance (points)</t>
  </si>
  <si>
    <t>N_P2_DWATER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</si>
  <si>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</si>
  <si>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Environmental Burden Indicators</t>
  </si>
  <si>
    <t>N_E_DWATER_PER</t>
  </si>
  <si>
    <t>National Average of Drinking Water Non-Compliance (points)</t>
  </si>
  <si>
    <t>N_E_DWATER</t>
  </si>
  <si>
    <r>
      <t>National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</si>
  <si>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State Percentile of Drinking Water Non-Compliance (points) Supplemental Index</t>
  </si>
  <si>
    <t>S_P5_DWATER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</si>
  <si>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</si>
  <si>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State Percentile of Drinking Water Non-Compliance (points) EJ Index</t>
  </si>
  <si>
    <t>S_P2_DWATER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</si>
  <si>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EJ Index</t>
    </r>
  </si>
  <si>
    <t>S_D_DEMOGIDX5ST_PER</t>
  </si>
  <si>
    <t>S_D_DEMOGIDX2ST_PER</t>
  </si>
  <si>
    <t>State Average of Drinking Water Non-Compliance (points)</t>
  </si>
  <si>
    <t>S_E_DWATER</t>
  </si>
  <si>
    <r>
      <t>State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</si>
  <si>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RAW_D_DEMOGIDX5ST</t>
  </si>
  <si>
    <t>RAW_D_DEMOGIDX2ST</t>
  </si>
  <si>
    <t>RAW_E_DWATER</t>
  </si>
  <si>
    <r>
      <t>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</si>
  <si>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Percentage of Unemployment</t>
  </si>
  <si>
    <t>Percent People Who Has Less Than High School Education</t>
  </si>
  <si>
    <t>Percent People of Color</t>
  </si>
  <si>
    <t>Percent Low Income</t>
  </si>
  <si>
    <t>Percent Break Down by Age below 64 Years</t>
  </si>
  <si>
    <t>Percent Break Down by Age below 5 Years</t>
  </si>
  <si>
    <t>Percent of Two or More Non-Hispanic Races</t>
  </si>
  <si>
    <t>Percent of Non-Hispanic Other Race</t>
  </si>
  <si>
    <t>Percent of Non-Hispanic Hawaiian/Pacific</t>
  </si>
  <si>
    <t>Percent of Non-Hispanic American Indians</t>
  </si>
  <si>
    <t>Percent of Non-Hispanic Asians</t>
  </si>
  <si>
    <t>Percent of Non-Hispanic Blacks</t>
  </si>
  <si>
    <t>Percent of Non-Hispanic Whites</t>
  </si>
  <si>
    <t>orig</t>
  </si>
  <si>
    <t>source:</t>
  </si>
  <si>
    <t>SYN/DUP</t>
  </si>
  <si>
    <t>NOTES</t>
  </si>
  <si>
    <t xml:space="preserve">add the apiname </t>
  </si>
  <si>
    <t>NEW DEMOG INDEX STATE</t>
  </si>
  <si>
    <t>add to apiname column</t>
  </si>
  <si>
    <t>ok</t>
  </si>
  <si>
    <t xml:space="preserve">where is "State Percentile of Limited Life Expectancy" </t>
  </si>
  <si>
    <t>low is not limited</t>
  </si>
  <si>
    <t>S_D_LIFEEXP_PER gets returned from the API call, and is in map_head api col, but  is a name that seems to be missing in list of apinames in webpage listing documentation from https://ejscreen.epa.gov/mapper/ejsoefielddesc1.html</t>
  </si>
  <si>
    <t>is api_syn right??? Low and limited may differ</t>
  </si>
  <si>
    <t>it should include this:</t>
  </si>
  <si>
    <t>why its own rname row??</t>
  </si>
  <si>
    <t>S_E_DWATER_PER</t>
  </si>
  <si>
    <t>State Percentile of Drinking Water Non-Compliance (points)</t>
  </si>
  <si>
    <t>MISSING FROM THAT DOCUMENTATION ARE AT LEAST THESE:</t>
  </si>
  <si>
    <t>lowlifex_synonym</t>
  </si>
  <si>
    <t>BOTTOM PART OF community report vs seemingly same stat near top of report is a bit different</t>
  </si>
  <si>
    <t>state.pctile.pctdisability</t>
  </si>
  <si>
    <t>state.avg.pctdisability</t>
  </si>
  <si>
    <t>avg.pctdisability</t>
  </si>
  <si>
    <t>has the incorrect description in the webpage (missing "EJ Index" part) but edited and fixed here.</t>
  </si>
  <si>
    <t>National Percentile of Drinking Water Non-Compliance EJ Index</t>
  </si>
  <si>
    <r>
      <t>National Percentile of Nitrogen Dioxide EJ Index (NO</t>
    </r>
    <r>
      <rPr>
        <vertAlign val="subscript"/>
        <sz val="10"/>
        <color rgb="FFFF0000"/>
        <rFont val="Tahoma"/>
        <family val="2"/>
      </rPr>
      <t>2</t>
    </r>
    <r>
      <rPr>
        <sz val="10"/>
        <color rgb="FFFF0000"/>
        <rFont val="Tahoma"/>
        <family val="2"/>
      </rPr>
      <t>)</t>
    </r>
  </si>
  <si>
    <t>S_D_LIFEEXP_PER  WAS MISSING ABOVE</t>
  </si>
  <si>
    <t>S_E_DWATER_PER WAS MISSING ABOVE</t>
  </si>
  <si>
    <t>S_E_NO2_PER was missing above - all missing got added here</t>
  </si>
  <si>
    <t>State Percentile of Nitrogen Dioxide (NO2)</t>
  </si>
  <si>
    <t xml:space="preserve">ok - synonym for </t>
  </si>
  <si>
    <t>ok - synonym for RAW_D_OVER64</t>
  </si>
  <si>
    <t>these are not in apiname col, but all are in api_synonym column of map_headernames</t>
  </si>
  <si>
    <t>&gt; varinfo( setdiff(y$var, map_headernames$apiname), info = c('apiname',  'r'), varnametype = "api_synonym")</t>
  </si>
  <si>
    <t>P_AGE_LT5                  RAW_D_UNDER5          pctunder5</t>
  </si>
  <si>
    <t>P_AGE_GT64                 RAW_D_OVER64          pctover64</t>
  </si>
  <si>
    <t>P_LOWINC                   RAW_D_INCOME          pctlowinc</t>
  </si>
  <si>
    <t>PCT_MINORITY            RAW_D_PEOPCOLOR             pctmin</t>
  </si>
  <si>
    <t>P_EDU_LTHS                 RAW_D_LESSHS            pctlths</t>
  </si>
  <si>
    <t>P_LIMITED_ENG_HH             RAW_D_LING         pctlingiso</t>
  </si>
  <si>
    <t>P_EMP_STAT_UNEMPLOYED  RAW_D_UNEMPLOYED      pctunemployed</t>
  </si>
  <si>
    <t>TOTALPOP                       totalPop                pop</t>
  </si>
  <si>
    <t>centroidX                    geometry.x                lon</t>
  </si>
  <si>
    <t>centroidY                    geometry.y                lat</t>
  </si>
  <si>
    <t>RAW_HI_LIFEEXPPCT         RAW_D_LIFEEXP           lowlifex</t>
  </si>
  <si>
    <t>S_HI_LIFEEXPPCT_AVG         S_D_LIFEEXP state.avg.lowlifex</t>
  </si>
  <si>
    <t>N_HI_LIFEEXPPCT_AVG         N_D_LIFEEXP       avg.lowlifex</t>
  </si>
  <si>
    <t>N_HI_LIFEEXPPCT_PCTILE  N_D_LIFEEXP_PER    pctile.lowlifex</t>
  </si>
  <si>
    <t xml:space="preserve">  api_synonym                 apiname                  r</t>
  </si>
  <si>
    <t>acs2017_2021v2.2</t>
  </si>
  <si>
    <t>ALAND</t>
  </si>
  <si>
    <t>AWATER</t>
  </si>
  <si>
    <t>STUSAB</t>
  </si>
  <si>
    <t>010010201001</t>
  </si>
  <si>
    <t>01</t>
  </si>
  <si>
    <t>001</t>
  </si>
  <si>
    <t>01001</t>
  </si>
  <si>
    <t>020100</t>
  </si>
  <si>
    <t>OOHU_MI21</t>
  </si>
  <si>
    <t>PCT_OOHU_MI21</t>
  </si>
  <si>
    <t>OOHU_MI18_20</t>
  </si>
  <si>
    <t>PCT_OOHU_MI18_20</t>
  </si>
  <si>
    <t>OOHU_MI10_17</t>
  </si>
  <si>
    <t>PCT_OOHU_MI10_17</t>
  </si>
  <si>
    <t>ROHU_MI21</t>
  </si>
  <si>
    <t>PCT_ROHU_MI21</t>
  </si>
  <si>
    <t>ROHU_MI18_20</t>
  </si>
  <si>
    <t>PCT_ROHU_MI18_20</t>
  </si>
  <si>
    <t>ROHU_MI10_17</t>
  </si>
  <si>
    <t>PCT_ROHU_MI10_17</t>
  </si>
  <si>
    <t>ejam_uniq_id</t>
  </si>
  <si>
    <t>acsbg_example</t>
  </si>
  <si>
    <t>was in acs 21 col</t>
  </si>
  <si>
    <t>csvname</t>
  </si>
  <si>
    <t>s1</t>
  </si>
  <si>
    <t xml:space="preserve"> csvname basedon rname gues shows do not need from acs22 since in blockgroupstats csv source</t>
  </si>
  <si>
    <t>c</t>
  </si>
  <si>
    <t>acs22longnames</t>
  </si>
  <si>
    <t>Land_Area__sq__meters_</t>
  </si>
  <si>
    <t>Water_Area__sq__meters_</t>
  </si>
  <si>
    <t>State_Abbreviation</t>
  </si>
  <si>
    <t>Block_Group_ID</t>
  </si>
  <si>
    <t>State_FIPS</t>
  </si>
  <si>
    <t>County_FIPS</t>
  </si>
  <si>
    <t>County_ID</t>
  </si>
  <si>
    <t>Tract_FIPS</t>
  </si>
  <si>
    <t>Block_Group_FIPS</t>
  </si>
  <si>
    <t>Total_Population__estimated_</t>
  </si>
  <si>
    <t>Population_Density__per_sq__mile_</t>
  </si>
  <si>
    <t>People_of_Color_Population</t>
  </si>
  <si>
    <t>Pct__People_of_Color_Population</t>
  </si>
  <si>
    <t>White_Population</t>
  </si>
  <si>
    <t>Pct__White_Population</t>
  </si>
  <si>
    <t>Black_Population</t>
  </si>
  <si>
    <t>Pct__Black_Population</t>
  </si>
  <si>
    <t>Hispanic_Population</t>
  </si>
  <si>
    <t>Pct__Hispanic_Population</t>
  </si>
  <si>
    <t>Asian_Population</t>
  </si>
  <si>
    <t>Pct__Asian_Population</t>
  </si>
  <si>
    <t>American_Indian_Population</t>
  </si>
  <si>
    <t>Pct__American_Indian_Population</t>
  </si>
  <si>
    <t>Hawaiian_Pacific_Islander_Population</t>
  </si>
  <si>
    <t>Pct__Hawaiian_Pacific_Islander_Population</t>
  </si>
  <si>
    <t>Other_Race_Population</t>
  </si>
  <si>
    <t>Pct__Other_Race_Population</t>
  </si>
  <si>
    <t>Two_or_More_Race_Population</t>
  </si>
  <si>
    <t>Pct__Two_or_More_Race_Population</t>
  </si>
  <si>
    <t>Not_Hispanic_White_Alone</t>
  </si>
  <si>
    <t>Pct__Not_Hispanic_White_Alone</t>
  </si>
  <si>
    <t>Not_Hispanic_Black_Alone</t>
  </si>
  <si>
    <t>Pct__Not_Hispanic_Black_Alone</t>
  </si>
  <si>
    <t>Not_Hispanic_Asian_Alone</t>
  </si>
  <si>
    <t>Pct__Not_Hispanic_Asian_Alone</t>
  </si>
  <si>
    <t>Not_Hispanic_American_Indian_Alone</t>
  </si>
  <si>
    <t>Pct__Not_Hispanic_American_Indian_Alone</t>
  </si>
  <si>
    <t>Not_Hispanic_Hawaiian_Pacific_Islander__Alone</t>
  </si>
  <si>
    <t>Pct__Not_Hispanic_Hawaiian_Pacific_Islander__Alone</t>
  </si>
  <si>
    <t>Not_Hispanic_Other_Race_Alone</t>
  </si>
  <si>
    <t>Pct__Not_Hispanic_Other_Race_Alone</t>
  </si>
  <si>
    <t>Not_Hispanic_Two_or_More_Races_Alone</t>
  </si>
  <si>
    <t>Pct__Not_Hispanic_Two_or_More_Races__Alone</t>
  </si>
  <si>
    <t>Population_Under_Age_18</t>
  </si>
  <si>
    <t>Pct__Population_Under_Age_18</t>
  </si>
  <si>
    <t>Population_Under_Age_5</t>
  </si>
  <si>
    <t>Pct__Persons_Under_Age_5</t>
  </si>
  <si>
    <t>Population_Over_Age_64</t>
  </si>
  <si>
    <t>Pct__Person_Over_Age_64</t>
  </si>
  <si>
    <t>Population_Over_Age_17</t>
  </si>
  <si>
    <t>Pct__Population_Over_Age_17</t>
  </si>
  <si>
    <t>Male_Population</t>
  </si>
  <si>
    <t>Pct__Male_Population</t>
  </si>
  <si>
    <t>Female_Population</t>
  </si>
  <si>
    <t>Pct__Females</t>
  </si>
  <si>
    <t>Population_Age_15_</t>
  </si>
  <si>
    <t>Never_Married</t>
  </si>
  <si>
    <t>Pct__Never_Married</t>
  </si>
  <si>
    <t>Pct__Married</t>
  </si>
  <si>
    <t>Pct__Widowed</t>
  </si>
  <si>
    <t>Pct__Divorced</t>
  </si>
  <si>
    <t>Number_of_Households</t>
  </si>
  <si>
    <t>Number_of_Households_on_Public_Assistance_Income</t>
  </si>
  <si>
    <t>Median_Household_Income</t>
  </si>
  <si>
    <t>Female_Head_of_Household</t>
  </si>
  <si>
    <t>Pct__Female_Head_of_Household</t>
  </si>
  <si>
    <t>Per_Capita_Income</t>
  </si>
  <si>
    <t>Household_Income___15K</t>
  </si>
  <si>
    <t>Pct__Household_Income___15K</t>
  </si>
  <si>
    <t>Household_Income_between_15K_and_25K</t>
  </si>
  <si>
    <t>Pct__Household_Income_between_15K_and_25K</t>
  </si>
  <si>
    <t>Household_Income_between_25K_and_50K</t>
  </si>
  <si>
    <t>Pct__Household_Income_between_25K_and_50K</t>
  </si>
  <si>
    <t>Household_Income_between_50K_and_75K</t>
  </si>
  <si>
    <t>Pct__Household_Income_between_50K_and_75K</t>
  </si>
  <si>
    <t>Household_Income___75K</t>
  </si>
  <si>
    <t>Pct__Household_Income___75K</t>
  </si>
  <si>
    <t>Total_Persons_for_whom_Poverty_Status_is_Determined__for_Ratio_Table_</t>
  </si>
  <si>
    <t>Ratio_of_Income_to_Poverty_Level___2_0</t>
  </si>
  <si>
    <t>Pct__Ratio_of_Income_to_Poverty_Level___2_0</t>
  </si>
  <si>
    <t>Ratio_of_Income_to_Poverty_Level_Under__50</t>
  </si>
  <si>
    <t>Pct__Ratio_of_Income_to_Poverty_Level_Under__50</t>
  </si>
  <si>
    <t>Ratio_of_Income_to_Poverty_Level__50_to__99</t>
  </si>
  <si>
    <t>Pct__Ratio_of_Income_to_Poverty_Level__50_to__99</t>
  </si>
  <si>
    <t>Ratio_of_Income_to_Poverty_Level_1_00_to_1_24</t>
  </si>
  <si>
    <t>Pct__Ratio_of_Income_to_Poverty_Level_1_00_to_1_24</t>
  </si>
  <si>
    <t>Ratio_of_Income_to_Poverty_Level_1_25_to_1_49</t>
  </si>
  <si>
    <t>Pct__Ratio_of_Income_to_Poverty_Level_1_25_to_1_49</t>
  </si>
  <si>
    <t>Ratio_of_Income_to_Poverty_Level_1_50_to_1_84</t>
  </si>
  <si>
    <t>Pct__Ratio_of_Income_to_Poverty_Level_1_50_to_1_84</t>
  </si>
  <si>
    <t>Ratio_of_Income_to_Poverty_Level_1_85_to_1_99</t>
  </si>
  <si>
    <t>Pct__Ratio_of_Income_to_Poverty_Level_1_85_to_1_99</t>
  </si>
  <si>
    <t>Ratio_of_Income_to_Poverty_Level_2_00_and_over</t>
  </si>
  <si>
    <t>Pct__Ratio_of_Income_to_Poverty_Level_2_00_and_over</t>
  </si>
  <si>
    <t>Households__below_Poverty_Level</t>
  </si>
  <si>
    <t>Pct__Households_below_Poverty_Level</t>
  </si>
  <si>
    <t>Married_Couple_Family_below_Poverty_Level</t>
  </si>
  <si>
    <t>Pct__Married_Couple_Family_below_Poverty_Level</t>
  </si>
  <si>
    <t>Male_Householder_family__no_wife__below_Poverty_Level</t>
  </si>
  <si>
    <t>Pct__Male_Householder_family__no_wife__below_Poverty_Level</t>
  </si>
  <si>
    <t>Female_Householder_family__no__husband__below_Poverty_Level</t>
  </si>
  <si>
    <t>Pct__Female_Householder_family__no__husband__below_Poverty_Level</t>
  </si>
  <si>
    <t>Male_Householder_nonfamily_below_Poverty_Level</t>
  </si>
  <si>
    <t>Pct__Male_Householder_nonfamily_below_Poverty_Level</t>
  </si>
  <si>
    <t>Female_Householder_nonfamily_below_Poverty_Level</t>
  </si>
  <si>
    <t>Pct__Female_Householder_nonfamily_below_Poverty_Level</t>
  </si>
  <si>
    <t>Households__above__Poverty_Level</t>
  </si>
  <si>
    <t>Pct__Households_above_Poverty_Level</t>
  </si>
  <si>
    <t>Married_Couple_Family_above_Poverty_Level</t>
  </si>
  <si>
    <t>Pct__Married_Couple_Family_above_Poverty_Level</t>
  </si>
  <si>
    <t>Male_Householder_family__no_wife__above_Poverty_Level</t>
  </si>
  <si>
    <t>Pct__Male_Householder_family__no_wife__above_Poverty_Level</t>
  </si>
  <si>
    <t>Female_Householder_family__no__husband__above_Poverty_Level</t>
  </si>
  <si>
    <t>Pct__Female_Householder_family__no__husband__above_Poverty_Level</t>
  </si>
  <si>
    <t>Male_Householder_nonfamily_above_Poverty_Level</t>
  </si>
  <si>
    <t>Pct__Male_Householder_nonfamily_above_Poverty_Level</t>
  </si>
  <si>
    <t>Female_Householder_nonfamily_above_Poverty_Level</t>
  </si>
  <si>
    <t>Pct__Female_Householder_nonfamily_above_Poverty_Level</t>
  </si>
  <si>
    <t>Household_Income____10_000</t>
  </si>
  <si>
    <t>Pct__Household_Income____10_000</t>
  </si>
  <si>
    <t>Household_Income__10_000_to__14_999</t>
  </si>
  <si>
    <t>Pct__Household_Income__10_000_to__14_999</t>
  </si>
  <si>
    <t>Household_Income__15_000_to__19_999</t>
  </si>
  <si>
    <t>Pct__Household_Income__15_000_to__19_999</t>
  </si>
  <si>
    <t>Household_Income__20_000_to__24_999</t>
  </si>
  <si>
    <t>Pct__Household_Income__20_000_to__24_999</t>
  </si>
  <si>
    <t>Household_Income__25_000_to__29_999</t>
  </si>
  <si>
    <t>Pct__Household_Income__25_000_to__29_999</t>
  </si>
  <si>
    <t>Household_Income__30_000_to__34_999</t>
  </si>
  <si>
    <t>Pct__Household_Income__30_000_to__34_999</t>
  </si>
  <si>
    <t>Household_Income__35_000_to__39_999</t>
  </si>
  <si>
    <t>Pct__Household_Income__35_000_to__39_999</t>
  </si>
  <si>
    <t>Household_Income__40_000_to__44_999</t>
  </si>
  <si>
    <t>Pct__Household_Income___40_000_to__44_999</t>
  </si>
  <si>
    <t>Household_Income__45_000_to__49_999</t>
  </si>
  <si>
    <t>Pct__Household_Income__45_000_to__49_999</t>
  </si>
  <si>
    <t>Household_Income__50_000_to__59_999</t>
  </si>
  <si>
    <t>Pct__Household_Income__50_000_to__59_999</t>
  </si>
  <si>
    <t>Household_Income__60_000_to__74_999</t>
  </si>
  <si>
    <t>Pct___60_000_to__74_999</t>
  </si>
  <si>
    <t>Household_Income__75_000_to__99_999</t>
  </si>
  <si>
    <t>Pct__Household_Income__75_000_to__99_999</t>
  </si>
  <si>
    <t>Household_Income__100_000_to__124_999</t>
  </si>
  <si>
    <t>Pct__Household_Income__100_000_to__124_999</t>
  </si>
  <si>
    <t>Household_Income__125_000_to__149_999</t>
  </si>
  <si>
    <t>Pct__Household_Income__125_000_to__149_999</t>
  </si>
  <si>
    <t>Household_Income__150_000_to__199_999</t>
  </si>
  <si>
    <t>Pct__Household_Income__150_000_to__199_999</t>
  </si>
  <si>
    <t>Household_Income__200_000_or_more</t>
  </si>
  <si>
    <t>Pct___200_000_or_more</t>
  </si>
  <si>
    <t>Population_25_years_and_over</t>
  </si>
  <si>
    <t>No_schooling_completed</t>
  </si>
  <si>
    <t>Pct__No_schooling_completed</t>
  </si>
  <si>
    <t>Education_level___5th_grade</t>
  </si>
  <si>
    <t>Pct__Education_level___5th_grade</t>
  </si>
  <si>
    <t>X5th_and_6th_grade</t>
  </si>
  <si>
    <t>Pct__5th_and_6th_grade</t>
  </si>
  <si>
    <t>X7th_and_8th_grade</t>
  </si>
  <si>
    <t>Pct__7th_and_8th_grade</t>
  </si>
  <si>
    <t>Education_Level___9th_Grade</t>
  </si>
  <si>
    <t>Pct__Education_Level___9th_Grade</t>
  </si>
  <si>
    <t>X9th_grade</t>
  </si>
  <si>
    <t>Pct__9th_grade</t>
  </si>
  <si>
    <t>X10th_grade</t>
  </si>
  <si>
    <t>Pct__10th_grade</t>
  </si>
  <si>
    <t>X11th_grade</t>
  </si>
  <si>
    <t>Pct__11th_grade</t>
  </si>
  <si>
    <t>X12th_grade__no_diploma</t>
  </si>
  <si>
    <t>Pct__12th_grade__no_diploma</t>
  </si>
  <si>
    <t>Education_Level___9th_and___12th_Grade</t>
  </si>
  <si>
    <t>Pct__Education_Level___9th_and___12th_Grade</t>
  </si>
  <si>
    <t>Education_Level___High_School</t>
  </si>
  <si>
    <t>Pct__Education_Level___High_School</t>
  </si>
  <si>
    <t>High_School_Degree__GED__or_alternative</t>
  </si>
  <si>
    <t>Pct__High_School_Degree__GED__or_alternative</t>
  </si>
  <si>
    <t>Some_college____1_year</t>
  </si>
  <si>
    <t>Pct__Some_college____1_year</t>
  </si>
  <si>
    <t>Some_college__1_or_more_years__no_degree</t>
  </si>
  <si>
    <t>Pct__Some_college__1_or_more_years__no_degree</t>
  </si>
  <si>
    <t>Education_Level_of_Some_College</t>
  </si>
  <si>
    <t>Pct__Education_Level_of_Some_College</t>
  </si>
  <si>
    <t>Education_Level_of_College_Associate_Degree</t>
  </si>
  <si>
    <t>Pct__Education_Level_of_College_Associate_Degree</t>
  </si>
  <si>
    <t>Education_Level_of_College_Degree</t>
  </si>
  <si>
    <t>Pct__Education_Level_of_College_Degree</t>
  </si>
  <si>
    <t>Bachelor_s_Degree</t>
  </si>
  <si>
    <t>Pct__Bachelor_s_Degree</t>
  </si>
  <si>
    <t>Master_s_Degree</t>
  </si>
  <si>
    <t>Pct__Master_s_Degree</t>
  </si>
  <si>
    <t>Professional_School_Degree</t>
  </si>
  <si>
    <t>Pct__Professional_School_Degree</t>
  </si>
  <si>
    <t>Doctorate_Degree</t>
  </si>
  <si>
    <t>Pct__Doctorate_Degree</t>
  </si>
  <si>
    <t>Population_3_years_and_over</t>
  </si>
  <si>
    <t>Enrolled_in_school</t>
  </si>
  <si>
    <t>Pct__Enrolled_in_school</t>
  </si>
  <si>
    <t>Enrolled_in_nursery_school__preschool</t>
  </si>
  <si>
    <t>Pct__Enrolled_in_nursery_school__preschool</t>
  </si>
  <si>
    <t>Enrolled_in_public_nursery_school__preschool</t>
  </si>
  <si>
    <t>Pct__Enrolled_in_public_nursery_school__preschool</t>
  </si>
  <si>
    <t>Enrolled_in_private_nursery_school__preschool</t>
  </si>
  <si>
    <t>Pct__Enrolled_in_private_nursery_school__preschool</t>
  </si>
  <si>
    <t>Enrolled_in_kindergarten</t>
  </si>
  <si>
    <t>Pct__Enrolled_in_kindergarten</t>
  </si>
  <si>
    <t>Enrolled_in_public_kindergarten</t>
  </si>
  <si>
    <t>Pct__Enrolled_in_public_kindergarten</t>
  </si>
  <si>
    <t>Enrolled_in_private_kindergarten</t>
  </si>
  <si>
    <t>Pct__Enrolled_in_private_kindergarten</t>
  </si>
  <si>
    <t>Enrolled_in_grade_1_to_grade_4</t>
  </si>
  <si>
    <t>Pct__Enrolled_in_grade_1_to_grade_4</t>
  </si>
  <si>
    <t>Enrolled_in_public_school_grade_1_to_grade_4</t>
  </si>
  <si>
    <t>Pct__Enrolled_in_public_school_grade_1_to_grade_4</t>
  </si>
  <si>
    <t>Enrolled_in_private_school_grade_1_to_grade_4</t>
  </si>
  <si>
    <t>Pct__Enrolled_in_private_school_grade_1_to_grade_4</t>
  </si>
  <si>
    <t>Enrolled_in_grade_5_to_grade_8</t>
  </si>
  <si>
    <t>Pct__Enrolled_in_grade_5_to_grade_8</t>
  </si>
  <si>
    <t>Enrolled_in_public_school_grade_5_to_grade_8</t>
  </si>
  <si>
    <t>Pct__Enrolled_in_public_school_grade_5_to_grade_8</t>
  </si>
  <si>
    <t>Enrolled_in_private_school_grade_5_to_grade_8</t>
  </si>
  <si>
    <t>Pct__Enrolled_in_private_school_grade_5_to_grade_8</t>
  </si>
  <si>
    <t>Enrolled_in_grade_9_to_grade_12</t>
  </si>
  <si>
    <t>Pct__Enrolled_in_grade_9_to_grade_12</t>
  </si>
  <si>
    <t>Enrolled_in_public_school_grade_9_to_grade_12</t>
  </si>
  <si>
    <t>Pct__Enrolled_in_public_school_grade_9_to_grade_12</t>
  </si>
  <si>
    <t>Enrolled_in_private_school_grade_9_to_grade_12</t>
  </si>
  <si>
    <t>Pct__Enrolled_in_private_school_grade_9_to_grade_12</t>
  </si>
  <si>
    <t>Enrolled_in_college_undergraduate_years</t>
  </si>
  <si>
    <t>Pct__Enrolled_in_college_undergraduate_years</t>
  </si>
  <si>
    <t>Enrolled_in_public_college_undergraduate_years</t>
  </si>
  <si>
    <t>Pct__Enrolled_in_public_college_undergraduate_years</t>
  </si>
  <si>
    <t>Enrolled_in_private_college_undergraduate_years</t>
  </si>
  <si>
    <t>Pct__Enrolled_in_private_college_undergraduate_years</t>
  </si>
  <si>
    <t>Enrolled_in_graduate_or_professional_school</t>
  </si>
  <si>
    <t>Pct__Enrolled_in_graduate_or_professional_school</t>
  </si>
  <si>
    <t>Enrolled_in_public_graduate_or_professional_school</t>
  </si>
  <si>
    <t>Pct__Enrolled_in_public_graduate_or_professional_school</t>
  </si>
  <si>
    <t>Enrolled_in_private_graduate_or_professional_school</t>
  </si>
  <si>
    <t>Pct__Enrolled_in_private_graduate_or_professional_school</t>
  </si>
  <si>
    <t>Not_enrolled_in_school</t>
  </si>
  <si>
    <t>Pct__Not_enrolled_in_school</t>
  </si>
  <si>
    <t>Number_of_Persons_for_whom_Language_Ability_is_Determined</t>
  </si>
  <si>
    <t>Persons_who_Speak_only_English</t>
  </si>
  <si>
    <t>Pct__Persons_who_Speak_only_English</t>
  </si>
  <si>
    <t>Persons_who_Speak_non_English_at_Home</t>
  </si>
  <si>
    <t>Pct__Persons_who_Speak_non_English_at_Home</t>
  </si>
  <si>
    <t>Persons_who_Speak_English_Very_Well</t>
  </si>
  <si>
    <t>Pct__Persons_who_Speak_English_Very_Well</t>
  </si>
  <si>
    <t>Persons_who_Speak_English_Well</t>
  </si>
  <si>
    <t>Pct__Persons_who_Speak_English_Well</t>
  </si>
  <si>
    <t>Persons_who_Speak_English_Not_Well</t>
  </si>
  <si>
    <t>Pct__Persons_who_Speak_English_Not_Well</t>
  </si>
  <si>
    <t>Persons_who_Speak_English_Not_at_All</t>
  </si>
  <si>
    <t>Pct__Persons_who_Speak_English_Not_at_All</t>
  </si>
  <si>
    <t>Persons_who_Speak_English_less_than_Well</t>
  </si>
  <si>
    <t>Pct__Persons_who_Speak_English_less_than_Well</t>
  </si>
  <si>
    <t>Persons_who_Speak_English_less_than_Very_Well</t>
  </si>
  <si>
    <t>Pct__Persons_who_Speak_English_less_than_Very_Well</t>
  </si>
  <si>
    <t>Speak_Spanish_at_Home</t>
  </si>
  <si>
    <t>Pct__Speak_Spanish_at_Home</t>
  </si>
  <si>
    <t>Speak_English_very_well__Spanish_speaker_</t>
  </si>
  <si>
    <t>Pct__Speak_English_very_well__Spanish_speaker_</t>
  </si>
  <si>
    <t>Speak_English_well__Spanish_speaker_</t>
  </si>
  <si>
    <t>Pct__Speak_English_well__Spanish_speaker_</t>
  </si>
  <si>
    <t>Speak_English_not_well__Spanish_speaker_</t>
  </si>
  <si>
    <t>Pct__Speak_English_not_well__Spanish_speaker_</t>
  </si>
  <si>
    <t>Speak_English_not_at_all__Spanish_speaker_</t>
  </si>
  <si>
    <t>Pct__Speak_English_not_at_all__Spanish_speaker_</t>
  </si>
  <si>
    <t>Speak_Other_Indo_European_at_Home</t>
  </si>
  <si>
    <t>Pct__Speak_Other_Indo_European_at_Home</t>
  </si>
  <si>
    <t>Speak_English_very_well__Indo_European_speaker_</t>
  </si>
  <si>
    <t>Pct__Speak_English_very_well__Indo_European_speaker_</t>
  </si>
  <si>
    <t>Speak_English_well__Indo_European_speaker_</t>
  </si>
  <si>
    <t>Pct__Speak_English_well__Indo_European_speaker_</t>
  </si>
  <si>
    <t>Speak_English_not_well__Indo_European_speaker_</t>
  </si>
  <si>
    <t>Pct__Speak_English_not_well__Indo_European_speaker_</t>
  </si>
  <si>
    <t>Speak_English_not_at_all__Indo_European_speaker_</t>
  </si>
  <si>
    <t>Pct__Speak_English_not_at_all__Indo_European_speaker_</t>
  </si>
  <si>
    <t>Speak_Asian_Pacific_Island_language_at_Home</t>
  </si>
  <si>
    <t>Pct__Speak_Asian_Pacific_Island_language_at_Home</t>
  </si>
  <si>
    <t>Speak_English_very_well__Asian_PI_speaker_</t>
  </si>
  <si>
    <t>Pct__Speak_English_very_well__Asian_PI_speaker_</t>
  </si>
  <si>
    <t>Speak_English_well__Asian_PI_speaker_</t>
  </si>
  <si>
    <t>Pct__Speak_English_well__Asian_PI_speaker_</t>
  </si>
  <si>
    <t>Speak_English_not_well__Asian_PI_speaker_</t>
  </si>
  <si>
    <t>Pct__Speak_English_not_well__Asian_PI_speaker_</t>
  </si>
  <si>
    <t>Speak_English_not_at_all__Asian_PI_speaker_</t>
  </si>
  <si>
    <t>Pct__Speak_English_not_at_all__Asian_PI_speaker_</t>
  </si>
  <si>
    <t>Speak_Other_language_at_Home</t>
  </si>
  <si>
    <t>Pct__Speak_Other_language_at_Home</t>
  </si>
  <si>
    <t>Speak_English_very_well__Other_speaker_</t>
  </si>
  <si>
    <t>Pct__Speak_English_very_well__Other_speaker_</t>
  </si>
  <si>
    <t>Speak_English_well__Other_speaker_</t>
  </si>
  <si>
    <t>Pct__Speak_English_well__Other_speaker_</t>
  </si>
  <si>
    <t>Speak_English_not_well__Other_speaker_</t>
  </si>
  <si>
    <t>Pct__Speak_English_not_well__Other_speaker_</t>
  </si>
  <si>
    <t>Speak_English_not_at_all__Other_speaker_</t>
  </si>
  <si>
    <t>Pct__Speak_English_not_at_all__Other_speaker_</t>
  </si>
  <si>
    <t>Limited_English_speaking_Households</t>
  </si>
  <si>
    <t>Pct__Limited_English_speaking_Households</t>
  </si>
  <si>
    <t>Speak_English_only</t>
  </si>
  <si>
    <t>Pct__Speak_English_only</t>
  </si>
  <si>
    <t>Speak_Spanish</t>
  </si>
  <si>
    <t>Pct__Speak_Spanish</t>
  </si>
  <si>
    <t>Speak_Spanish__Limited_English_speaking</t>
  </si>
  <si>
    <t>Pct__Speak_Spanish__Limited_English_speaking</t>
  </si>
  <si>
    <t>Speak_Spanish__not_Limited_English_speaking</t>
  </si>
  <si>
    <t>Pct__Speak_Spanish__not_Limited_English_speaking</t>
  </si>
  <si>
    <t>Speak_Other_Indo_European_languages</t>
  </si>
  <si>
    <t>Pct__Speak_Other_Indo_European_languages</t>
  </si>
  <si>
    <t>Speak_Other_Indo_European__Limited_English_speaking</t>
  </si>
  <si>
    <t>Pct__Speak_Other_Indo_European__Limited_English_speaking</t>
  </si>
  <si>
    <t>Speak_Other_Indo_European__not_Limited_English_speaking</t>
  </si>
  <si>
    <t>Pct__Speak_Other_Indo_European__not_Limited_English_speaking</t>
  </si>
  <si>
    <t>Speak_Asian_Pacific_Island_languages</t>
  </si>
  <si>
    <t>Pct__Speak_Asian_Pacific_Island_languages</t>
  </si>
  <si>
    <t>Speak_Asian_Pacific_Island__Limited_English_speaking</t>
  </si>
  <si>
    <t>Pct__Speak_Asian_Pacific_Island__Limited_English_speaking</t>
  </si>
  <si>
    <t>Speak_Asian_Pacific_Island__not_Limited_English_speaking</t>
  </si>
  <si>
    <t>Pct__Speak_Asian_Pacific_Island__not_Limited_English_speaking</t>
  </si>
  <si>
    <t>Speak_Other_languages</t>
  </si>
  <si>
    <t>Pct__Speak_Other_languages</t>
  </si>
  <si>
    <t>Speak_Other__Limited_English_speaking</t>
  </si>
  <si>
    <t>Pct__Speak_Other__Limited_English_speaking</t>
  </si>
  <si>
    <t>Speak_Other__not_Limited_English_speaking</t>
  </si>
  <si>
    <t>Pct__Speak_Other__not_Limited_English_speaking</t>
  </si>
  <si>
    <t>Number_of_Housing_Units</t>
  </si>
  <si>
    <t>Number_of_Homes_built_before_1950</t>
  </si>
  <si>
    <t>Pct__Homes_built_before_1950</t>
  </si>
  <si>
    <t>Number_of_Homes_built_before_1960</t>
  </si>
  <si>
    <t>Pct__Homes_built_before_1960</t>
  </si>
  <si>
    <t>Number_of_Homes_built_1939_or_earlier</t>
  </si>
  <si>
    <t>Pct__Number_of_Homes_built_1939_or_earlier</t>
  </si>
  <si>
    <t>Number_of_Homes_built_between_1940_and_1949</t>
  </si>
  <si>
    <t>Pct__Number_of_Homes_built_between_1940_and_1940</t>
  </si>
  <si>
    <t>Number_of_Homes_built_between_1950_and_1959</t>
  </si>
  <si>
    <t>Pct__Homes_built_between_1950_and_1959</t>
  </si>
  <si>
    <t>Number_of_Homes_built_between_1960_and_1969</t>
  </si>
  <si>
    <t>Pct__Homes_built_between_1960_and_1969</t>
  </si>
  <si>
    <t>Number_of_Homes_built_between_1970_and_1979</t>
  </si>
  <si>
    <t>Pct__Homes_built_between_1970_and_1979</t>
  </si>
  <si>
    <t>Number_of_Homes_built_between_1980_and_1989</t>
  </si>
  <si>
    <t>Pct__Homes_built_between_1980_and_1989</t>
  </si>
  <si>
    <t>Number_of_Homes_built_between_1990_and_1999</t>
  </si>
  <si>
    <t>Pct__Homes_built_between_1990_and_1999</t>
  </si>
  <si>
    <t>Number_of_Homes_built_between_2000_and_2009</t>
  </si>
  <si>
    <t>Pct__Homes_built_between_2000_and_2009</t>
  </si>
  <si>
    <t>Number_of_Homes_built_between_2010_and_2019</t>
  </si>
  <si>
    <t>Pct__Homes_built_between_2010_and_2019</t>
  </si>
  <si>
    <t>Number_of_Homes_built_2019_or_later</t>
  </si>
  <si>
    <t>Pct__Homes_built_2019_or_later</t>
  </si>
  <si>
    <t>Occupied_Housing_Units</t>
  </si>
  <si>
    <t>Pct__Occupied_Housing_Units</t>
  </si>
  <si>
    <t>Owner_Occupied_Housing_Units</t>
  </si>
  <si>
    <t>Pct_Owner_Occupied_Housing_Units</t>
  </si>
  <si>
    <t>Renter_Occupied_Housing_Units</t>
  </si>
  <si>
    <t>Pct__Renter_Occupied_Housing_Units</t>
  </si>
  <si>
    <t>Owner_Occupied_Housing_Units_value____10_000</t>
  </si>
  <si>
    <t>Pct__Owner_Occupied_Housing_Units_value____10_000</t>
  </si>
  <si>
    <t>Owner_Occupied_Housing_Units_value__10_000_to__14_999</t>
  </si>
  <si>
    <t>Pct__Owner_Occupied_Housing_Units_value__10_000_to__14_999</t>
  </si>
  <si>
    <t>Owner_Occupied_Housing_Units_value__15_000_to__19_999</t>
  </si>
  <si>
    <t>Pct__Owner_Occupied_Housing_Units_value__15_000_to__19_999</t>
  </si>
  <si>
    <t>Owner_Occupied_Housing_Units_value__20_000_to__24_999</t>
  </si>
  <si>
    <t>Pct__Owner_Occupied_Housing_Units_value__20_000_to__24_999</t>
  </si>
  <si>
    <t>Owner_Occupied_Housing_Units_value__25_000_to__29_999</t>
  </si>
  <si>
    <t>Pct__Owner_Occupied_Housing_Units_value__25_000_to__29_999</t>
  </si>
  <si>
    <t>Owner_Occupied_Housing_Units_value__30_000_to__34_999</t>
  </si>
  <si>
    <t>Pct__Owner_Occupied_Housing_Units_value__30_000_to__34_999</t>
  </si>
  <si>
    <t>Owner_Occupied_Housing_Units_value_35_000_to__39_999</t>
  </si>
  <si>
    <t>Pct__Owner_Occupied_Housing_Units_value__35_000_to__39_999</t>
  </si>
  <si>
    <t>Owner_Occupied_Housing_Units_value__40_000_to__49_999</t>
  </si>
  <si>
    <t>Pct__Owner_Occupied_Housing_Units_value__40_000_to__49_999</t>
  </si>
  <si>
    <t>Owner_Occupied_Housing_Units_value__50_000_to__59_999</t>
  </si>
  <si>
    <t>Pct__Owner_Occupied_Housing_Units_value__50_000_to__59_999</t>
  </si>
  <si>
    <t>Owner_Occupied_Housing_Units_value__60_000_to__69_999</t>
  </si>
  <si>
    <t>Pct__Owner_Occupied_Housing_Units_value__60_000_to__69_999</t>
  </si>
  <si>
    <t>Owner_Occupied_Housing_Units_value__70_000_to__79_999</t>
  </si>
  <si>
    <t>Pct__Owner_Occupied_Housing_Units_value__70_000_to__79_999</t>
  </si>
  <si>
    <t>Owner_Occupied_Housing_Units_value__80_000_to__89_999</t>
  </si>
  <si>
    <t>Pct__Owner_Occupied_Housing_Units_value__80_000_to__89_999</t>
  </si>
  <si>
    <t>Owner_Occupied_Housing_Units_value__90_000_to__99_999</t>
  </si>
  <si>
    <t>Pct__Owner_Occupied_Housing_Units_value__90_000_to__99_999</t>
  </si>
  <si>
    <t>Owner_Occupied_Housing_Units_value__100_000_to__124_999</t>
  </si>
  <si>
    <t>Pct__Owner_Occupied_Housing_Units_value__100_000_to__124_999</t>
  </si>
  <si>
    <t>Owner_Occupied_Housing_Units_value__125_000_to__149_999</t>
  </si>
  <si>
    <t>Pct__Owner_Occupied_Housing_Units_value__125_000_to__149_999</t>
  </si>
  <si>
    <t>Owner_Occupied_Housing_Units_value__150_000_to__174_999</t>
  </si>
  <si>
    <t>Pct__Owner_Occupied_Housing_Units_value__150_000_to__174_999</t>
  </si>
  <si>
    <t>Owner_Occupied_Housing_Units_value__175_000_to__199_999</t>
  </si>
  <si>
    <t>Pct__Owner_Occupied_Housing_Units_value__175_000_to__199_999</t>
  </si>
  <si>
    <t>Owner_Occupied_Housing_Units_value__200_000_to__249_999</t>
  </si>
  <si>
    <t>Pct__Owner_Occupied_Housing_Units_value__200_000_to__249_999</t>
  </si>
  <si>
    <t>Owner_Occupied_Housing_Units_value__250_000_to__299_999</t>
  </si>
  <si>
    <t>Pct__Owner_Occupied_Housing_Units_value__250_000_to__299_999</t>
  </si>
  <si>
    <t>Owner_Occupied_Housing_Units_value__300_000_to__399_999</t>
  </si>
  <si>
    <t>Pct__Owner_Occupied_Housing_Units_value__300_000_to__399_999</t>
  </si>
  <si>
    <t>Owner_Occupied_Housing_Units_value__400_000_to__499_999</t>
  </si>
  <si>
    <t>Pct__Owner_Occupied_Housing_Units_value__400_000_to__499_999</t>
  </si>
  <si>
    <t>Owner_Occupied_Housing_Units_value__500_000_to__749_999</t>
  </si>
  <si>
    <t>Pct__Owner_Occupied_Housing_Units_value__500_000_to__749_999</t>
  </si>
  <si>
    <t>Owner_Occupied_Housing_Units_value__750_000_to__999_999</t>
  </si>
  <si>
    <t>Pct__Owner_Occupied_Housing_Units_value__750_000_to__999_999</t>
  </si>
  <si>
    <t>Owner_Occupied_Housing_Units_value__1_000_000_to__1_499_999</t>
  </si>
  <si>
    <t>Pct__Owner_Occupied_Housing_Units_value__1_000_000_to__1_499_999</t>
  </si>
  <si>
    <t>Owner_Occupied_Housing_Units_value__1_500_000_to__1_999_999</t>
  </si>
  <si>
    <t>Pct__Owner_Occupied_Housing_Units_value__1_500_000_to__1_999_999</t>
  </si>
  <si>
    <t>Owner_Occupied_Housing_Units_value__2_000_000_or_more</t>
  </si>
  <si>
    <t>Pct__Owner_Occupied_Housing_Units_value__2_000_000_or_more</t>
  </si>
  <si>
    <t>Housing_units_with_a_mortgage__contract_to_purchase__or_similar_debt</t>
  </si>
  <si>
    <t>Pct__Housing_units_with_a_mortgage__contract_to_purchase__or_similar_debt</t>
  </si>
  <si>
    <t>Housing_units_with_no_second_mortgage_and_no_home_equity_loan</t>
  </si>
  <si>
    <t>Pct__Housing_units_with_no_second_mortgage_and_no_home_equity_loan</t>
  </si>
  <si>
    <t>Housing_units_with_multiple_mortgages</t>
  </si>
  <si>
    <t>Pct__Housing_units_with_multiple_mortgages</t>
  </si>
  <si>
    <t>Mortgage_with_both_second_mortgage_and_home_equity_loan</t>
  </si>
  <si>
    <t>Pct__Mortgage_with_both_second_mortgage_and_home_equity_loan</t>
  </si>
  <si>
    <t>Mortgage__with_only_home_equity_loan</t>
  </si>
  <si>
    <t>Pct__Mortgage__with_only_home_equity_loan</t>
  </si>
  <si>
    <t>Mortgage__with_only_second_mortgage</t>
  </si>
  <si>
    <t>Pct__Mortgage__with_only_second_mortgage</t>
  </si>
  <si>
    <t>Home_equity_loan_without_a_primary_mortgage</t>
  </si>
  <si>
    <t>Pct__Home_equity_loan_without_a_primary_mortgage</t>
  </si>
  <si>
    <t>Housing_units_without_a_mortgage</t>
  </si>
  <si>
    <t>Pct__Housing_units_without_a_mortgage</t>
  </si>
  <si>
    <t>With_cash_rent</t>
  </si>
  <si>
    <t>Pct__With_cash_rent</t>
  </si>
  <si>
    <t>Less_than__100</t>
  </si>
  <si>
    <t>Pct__Less_than__100</t>
  </si>
  <si>
    <t>F_100_to__149</t>
  </si>
  <si>
    <t>Pct___100_to__149</t>
  </si>
  <si>
    <t>F_150_to__199</t>
  </si>
  <si>
    <t>Pct___150_to__199</t>
  </si>
  <si>
    <t>F_200_to__249</t>
  </si>
  <si>
    <t>Pct___200_to__249</t>
  </si>
  <si>
    <t>F_250_to__299</t>
  </si>
  <si>
    <t>Pct___250_to__299</t>
  </si>
  <si>
    <t>F_300_to__349</t>
  </si>
  <si>
    <t>Pct___300_to__349</t>
  </si>
  <si>
    <t>F_350_to__399</t>
  </si>
  <si>
    <t>Pct___350_to__399</t>
  </si>
  <si>
    <t>F_400_to__449</t>
  </si>
  <si>
    <t>Pct___400_to__449</t>
  </si>
  <si>
    <t>F_450_to__499</t>
  </si>
  <si>
    <t>Pct___450_to__499</t>
  </si>
  <si>
    <t>F_500_to__549</t>
  </si>
  <si>
    <t>Pct___500_to__549</t>
  </si>
  <si>
    <t>F_550_to__599</t>
  </si>
  <si>
    <t>Pct___550_to__599</t>
  </si>
  <si>
    <t>F_600_to__649</t>
  </si>
  <si>
    <t>Pct___600_to__649</t>
  </si>
  <si>
    <t>F_650_to__699</t>
  </si>
  <si>
    <t>Pct___650_to__699</t>
  </si>
  <si>
    <t>F_700_to__749</t>
  </si>
  <si>
    <t>Pct___700_to__749</t>
  </si>
  <si>
    <t>F_750_to__799</t>
  </si>
  <si>
    <t>Pct___750_to__799</t>
  </si>
  <si>
    <t>F_800_to__899</t>
  </si>
  <si>
    <t>Pct___800_to__899</t>
  </si>
  <si>
    <t>F_900_to__999</t>
  </si>
  <si>
    <t>Pct___900_to__999</t>
  </si>
  <si>
    <t>F_1_000_to__1_249</t>
  </si>
  <si>
    <t>Pct___1_000_to__1_249</t>
  </si>
  <si>
    <t>F_1_250_to__1_499</t>
  </si>
  <si>
    <t>Pct___1_250_to__1_499</t>
  </si>
  <si>
    <t>F_1_500_to__1_999</t>
  </si>
  <si>
    <t>Pct___1_500_to__1_999</t>
  </si>
  <si>
    <t>F_2_000_to__2_499</t>
  </si>
  <si>
    <t>Pct___2_000_to__2_499</t>
  </si>
  <si>
    <t>F_2_500_to__2_999</t>
  </si>
  <si>
    <t>Pct___2_500_to__2_999</t>
  </si>
  <si>
    <t>F_3_000_to__3_499</t>
  </si>
  <si>
    <t>Pct___3_000_to__3_499</t>
  </si>
  <si>
    <t>F_3_500_or_more</t>
  </si>
  <si>
    <t>Pct___3_500_or_more</t>
  </si>
  <si>
    <t>No_cash_rent</t>
  </si>
  <si>
    <t>Pct__No_cash_rent</t>
  </si>
  <si>
    <t>Renter_Occupied_Housing_Units_pay_extra_for_utilities</t>
  </si>
  <si>
    <t>Pct__Renter_Occupied_Housing_Units_pay_extra_for_utilities</t>
  </si>
  <si>
    <t>Renter_Occupied_Housing_Units_no_extra_payment_for_utilities</t>
  </si>
  <si>
    <t>Pct__Renter_Occupied_Housing_Units_no_extra_payment_for_utilities</t>
  </si>
  <si>
    <t>Units_in_structure__1__detached</t>
  </si>
  <si>
    <t>Pct__Units_in_structure__1__detached</t>
  </si>
  <si>
    <t>Units_in_structure__1__attached</t>
  </si>
  <si>
    <t>Pct__Units_in_structure__1__attached</t>
  </si>
  <si>
    <t>Units_in_structure__2</t>
  </si>
  <si>
    <t>Pct__Units_in_structure__2</t>
  </si>
  <si>
    <t>Units_in_structure_3_or_4</t>
  </si>
  <si>
    <t>Pct__Units_in_structure_3_or_4</t>
  </si>
  <si>
    <t>Units_in_structure__5_to_9</t>
  </si>
  <si>
    <t>Pct__Units_in_structure__5_to_9</t>
  </si>
  <si>
    <t>Units_in_structure__10_to_19</t>
  </si>
  <si>
    <t>Pct__Units_in_structure__10_to_19</t>
  </si>
  <si>
    <t>Units_in_structure__20_to_49</t>
  </si>
  <si>
    <t>Pct__Units_in_structure__20_to_49</t>
  </si>
  <si>
    <t>Units_in_structure__50_or_more</t>
  </si>
  <si>
    <t>Pct__Units_in_structure__50_or_more</t>
  </si>
  <si>
    <t>Units_in_structure__mobile_home</t>
  </si>
  <si>
    <t>Pct__Units_in_structure__mobile_home</t>
  </si>
  <si>
    <t>Units_in_structure__boat__RV__van__etc_</t>
  </si>
  <si>
    <t>Pct__Units_in_structure__boat__RV__van__etc_</t>
  </si>
  <si>
    <t>Owner_occupied__moved_in_2021_or_later</t>
  </si>
  <si>
    <t>Pct__Owner_occupied__moved_in_2021_or_later</t>
  </si>
  <si>
    <t>Owner_occupied__moved_in_2018_to_2020</t>
  </si>
  <si>
    <t>Pct__Owner_occupied__moved_in_2018_to_2020</t>
  </si>
  <si>
    <t>Owner_occupied__moved_in_2010_to_2017</t>
  </si>
  <si>
    <t>Pct__Owner_occupied__moved_in_2010_to_2017</t>
  </si>
  <si>
    <t>Owner_occupied__moved_in_2000_to_2009</t>
  </si>
  <si>
    <t>Pct__Owner_occupied__moved_in_2000_to_2009</t>
  </si>
  <si>
    <t>Owner_occupied__moved_in_1990_to_1999</t>
  </si>
  <si>
    <t>Pct__Owner_occupied__moved_in_1990_to_1999</t>
  </si>
  <si>
    <t>Owner_occupied__moved_in_1989_or_earlier</t>
  </si>
  <si>
    <t>Pct__Owner_occupied__moved_in_1989_or_earlier</t>
  </si>
  <si>
    <t>Renter_occupied__moved_in_2021_or_later</t>
  </si>
  <si>
    <t>Pct__Renter_occupied__moved_in_2021_or_later</t>
  </si>
  <si>
    <t>Renter_occupied__moved_in_2018_to_2020</t>
  </si>
  <si>
    <t>Pct__Renter_occupied__moved_in_2018_to_2020</t>
  </si>
  <si>
    <t>Renter_occupied__moved_in_2010_to_2017</t>
  </si>
  <si>
    <t>Pct__Renter_occupied__moved_in_2010_to_2017</t>
  </si>
  <si>
    <t>Renter_occupied__moved_in_2000_to_2009</t>
  </si>
  <si>
    <t>Pct__Renter_occupied__moved_in_2000_to_2009</t>
  </si>
  <si>
    <t>Renter_occupied__moved_in_1990_to_1999</t>
  </si>
  <si>
    <t>Pct__Renter_occupied__moved_in_1990_to_1999</t>
  </si>
  <si>
    <t>Renter_occupied__moved_in_1989_or_earlier</t>
  </si>
  <si>
    <t>Pct__Renter_occupied__moved_in_1989_or_earlier</t>
  </si>
  <si>
    <t>Utility_gas</t>
  </si>
  <si>
    <t>Pct__Utility_gas</t>
  </si>
  <si>
    <t>Bottled__tank__or_LP_gas</t>
  </si>
  <si>
    <t>Pct__Bottled__tank_or_LP_gas</t>
  </si>
  <si>
    <t>Pct__Electricity</t>
  </si>
  <si>
    <t>Fuel_oil__kerosene__etc_</t>
  </si>
  <si>
    <t>Pct__Fuel_oil__kerosene__etc_</t>
  </si>
  <si>
    <t>Coal_or_coke</t>
  </si>
  <si>
    <t>Pct__Coal_or_coke</t>
  </si>
  <si>
    <t>Pct__Wood</t>
  </si>
  <si>
    <t>Solar_energy</t>
  </si>
  <si>
    <t>Pct__Solar_energy</t>
  </si>
  <si>
    <t>Other_fuel</t>
  </si>
  <si>
    <t>Pct__Other_fuel</t>
  </si>
  <si>
    <t>No_fuel_used</t>
  </si>
  <si>
    <t>Pct__No_fuel_used</t>
  </si>
  <si>
    <t>Owner_occupied__no_vehicle</t>
  </si>
  <si>
    <t>Pct__Owner_occupied__no_vehicle</t>
  </si>
  <si>
    <t>Owner_occupied__1_vehicle</t>
  </si>
  <si>
    <t>Pct__Owner_occupied__1_vehicle</t>
  </si>
  <si>
    <t>Owner_occupied__2_vehicles</t>
  </si>
  <si>
    <t>Pct__Owner_occupied__2_vehicles</t>
  </si>
  <si>
    <t>Owner_occupied__3_vehicles</t>
  </si>
  <si>
    <t>Pct__Owner_occupied__3_vehicles</t>
  </si>
  <si>
    <t>Owner_occupied__4_vehicles</t>
  </si>
  <si>
    <t>Pct__Owner_occupied__4_vehicles</t>
  </si>
  <si>
    <t>Owner_occupied__5_or_more_vehicles</t>
  </si>
  <si>
    <t>Pct__Owner_occupied__5_or_more_vehicles</t>
  </si>
  <si>
    <t>Renter_occupied__no_vehicle</t>
  </si>
  <si>
    <t>Pct__Renter_occupied__no_vehicle</t>
  </si>
  <si>
    <t>Renter_occupied__1_vehicle</t>
  </si>
  <si>
    <t>Pct__Renter_occupied__1_vehicle</t>
  </si>
  <si>
    <t>Renter_occupied__2_vehicles</t>
  </si>
  <si>
    <t>Pct__Renter_occupied__2_vehicles</t>
  </si>
  <si>
    <t>Renter_occupied__3_vehicles</t>
  </si>
  <si>
    <t>Pct__Renter_occupied__3_vehicles</t>
  </si>
  <si>
    <t>Renter_occupied__4_vehicles</t>
  </si>
  <si>
    <t>Pct__Renter_occupied__4_vehicles</t>
  </si>
  <si>
    <t>Renter_occupied__5_or_more_vehicles</t>
  </si>
  <si>
    <t>Pct__Renter_occupied__5_or_more_vehicles</t>
  </si>
  <si>
    <t>Workers_16_years_and_over</t>
  </si>
  <si>
    <t>Worked_in_state_and_in_county_of_residence</t>
  </si>
  <si>
    <t>Pct__Worked_in_state_and_in_county_of_residence</t>
  </si>
  <si>
    <t>Worked_in_state_and_outside_county_of_residence</t>
  </si>
  <si>
    <t>Pct__Worked_in_state_and_outside_county_of_residence</t>
  </si>
  <si>
    <t>Worked_outside_state_of_residence</t>
  </si>
  <si>
    <t>Pct__Worked_outside_state_of_residence</t>
  </si>
  <si>
    <t>Females_20_to_64_years_in_households</t>
  </si>
  <si>
    <t>Females_own_children_under_6_years_only</t>
  </si>
  <si>
    <t>Pct__Females_own_children_under_6_years_only</t>
  </si>
  <si>
    <t>Females_own_children_under_6_years_only_in_labor_force</t>
  </si>
  <si>
    <t>Pct__Females_own_children_under_6_years_only_in_labor_force</t>
  </si>
  <si>
    <t>Females_own_children_under_6_years_only_not_in_labor_force</t>
  </si>
  <si>
    <t>Pct__Females_own_children_under_6_years_only_not_in_labor_force</t>
  </si>
  <si>
    <t>Females_own_children_under_6_years_and_6_to_17_years</t>
  </si>
  <si>
    <t>Pct__Females_own_children_under_6_years_and_6_to_17_years</t>
  </si>
  <si>
    <t>Females_own_children_under_6_years_and_6_to_17_years_in_labor_force</t>
  </si>
  <si>
    <t>Pct__Females_own_children_under_6_years_and_6_to_17_years_in_labor_force</t>
  </si>
  <si>
    <t>Females_own_children_under_6_years_and_6_to_17_years_not_in_labor_force</t>
  </si>
  <si>
    <t>Pct__Females_own_children_under_6_years_and_6_to_17_years_not_in_labor_force</t>
  </si>
  <si>
    <t>Females_own_children_6_to_17_years_only</t>
  </si>
  <si>
    <t>Pct__Females_own_children_6_to_17_years_only</t>
  </si>
  <si>
    <t>Females_own_children_6_to_17_years_only_in_labor_force</t>
  </si>
  <si>
    <t>Pct__Females_own_children_6_to_17_years_only_in_labor_force</t>
  </si>
  <si>
    <t>Females_own_children_6_to_17_years_only_not_in_labor_force</t>
  </si>
  <si>
    <t>Pct__Females_own_children_6_to_17_years_only_not_in_labor_force</t>
  </si>
  <si>
    <t>Females_no_own_children_under_18_years</t>
  </si>
  <si>
    <t>Pct__Females_no_own_children_under_18_years</t>
  </si>
  <si>
    <t>Females_no_own_children_under_18_years_in_labor_force</t>
  </si>
  <si>
    <t>Pct__Females_no_own_children_under_18_years_in_labor_force</t>
  </si>
  <si>
    <t>Females_no_own_children_under_18_years_not_in_labor_force</t>
  </si>
  <si>
    <t>Pct__Females_no_own_children_under_18_years_not_in_labor_force</t>
  </si>
  <si>
    <t>Population_16_years_and_over</t>
  </si>
  <si>
    <t>In_labor_force</t>
  </si>
  <si>
    <t>Pct__In_labor_force</t>
  </si>
  <si>
    <t>Civilian_labor_force</t>
  </si>
  <si>
    <t>Pct__Civilian_labor_force</t>
  </si>
  <si>
    <t>Employed_in_Civilian_labor_force</t>
  </si>
  <si>
    <t>Percent_Employed_in_Civilian_labor_force</t>
  </si>
  <si>
    <t>Unemployed_in_Civilian_labor_force</t>
  </si>
  <si>
    <t>Percent_Unemployed_in_Civilian_labor_force</t>
  </si>
  <si>
    <t>In_Armed_Forces</t>
  </si>
  <si>
    <t>Percent_in_Armed_Forces</t>
  </si>
  <si>
    <t>Not_in_labor_force</t>
  </si>
  <si>
    <t>Percent_Not_in_labor_force</t>
  </si>
  <si>
    <t>Total_Households_for_Internet_Subscriptions</t>
  </si>
  <si>
    <t>Limited_Broadband</t>
  </si>
  <si>
    <t>Pct__Limited_Broadband</t>
  </si>
  <si>
    <t>Internet_subscription</t>
  </si>
  <si>
    <t>Pct__Internet_subscription</t>
  </si>
  <si>
    <t>Dial_up_with_no_other_type_of_Internet_subscription</t>
  </si>
  <si>
    <t>Pct__Dial_up_with_no_other_type_of_Internet_subscription</t>
  </si>
  <si>
    <t>Broadband_of_any_type</t>
  </si>
  <si>
    <t>Pct__Broadband_of_any_type</t>
  </si>
  <si>
    <t>Cellular_data_plan</t>
  </si>
  <si>
    <t>Pct__Cellular_data_plan</t>
  </si>
  <si>
    <t>Cellular_data_plan_with_no_other_type_of_Internet_subscription</t>
  </si>
  <si>
    <t>Pct__Cellular_data_plan_with_no_other_type_of_Internet_subscription</t>
  </si>
  <si>
    <t>Broadband_such_as_cable__fiber_optic_or_DSL</t>
  </si>
  <si>
    <t>Pct__Broadband_such_as_cable__fiber_optic_or_DSL</t>
  </si>
  <si>
    <t>Broadband_such_as_cable__fiber_optic_or_DSL_with_no_other_type_of_Internet_subscription</t>
  </si>
  <si>
    <t>Pct__Broadband_such_as_cable__fiber_optic_or_DSL_with_no_other_type_of_Internet_subscription</t>
  </si>
  <si>
    <t>Satellite_Internet_service</t>
  </si>
  <si>
    <t>Pct__Satellite_Internet_service</t>
  </si>
  <si>
    <t>Total_Households_for_Types_of_computers</t>
  </si>
  <si>
    <t>Has_one_or_more_types_of_computing_devices</t>
  </si>
  <si>
    <t>Pct__Has_one_or_more_type_of_computing_devices</t>
  </si>
  <si>
    <t>Desktop_or_laptop</t>
  </si>
  <si>
    <t>Pct_Desktop_or_laptop</t>
  </si>
  <si>
    <t>Desktop_or_laptop_with_no_other_type_of_computing_device</t>
  </si>
  <si>
    <t>Pct__Desktop_or_laptop_with_no_other_type_of_computing_device</t>
  </si>
  <si>
    <t>Pct__Smartphone</t>
  </si>
  <si>
    <t>No_Smartphone</t>
  </si>
  <si>
    <t>Pct__No_Smartphone</t>
  </si>
  <si>
    <t>Smartphone_with_no_other_type_of_computing_device</t>
  </si>
  <si>
    <t>Pct__Smartphone_with_no_other_type_of_computing_device</t>
  </si>
  <si>
    <t>Tablet_or_other_portable_wireless_computer</t>
  </si>
  <si>
    <t>Pct__Tablet_or_other_portable_wireless_computer</t>
  </si>
  <si>
    <t>Tablet_or_other_portable_wireless_computer_with_no_other_type_of_computing_device</t>
  </si>
  <si>
    <t>Pct__Tablet_or_other_portable_wireless_computer_with_no_other_type_of_computing_device</t>
  </si>
  <si>
    <t>Other_computer</t>
  </si>
  <si>
    <t>Pct__Other_computer</t>
  </si>
  <si>
    <t>Other_computer_with_no_other_type_of_computing_device</t>
  </si>
  <si>
    <t>Pct__Other_computer_with_no_other_type_of_computing_device</t>
  </si>
  <si>
    <t>No_Computer</t>
  </si>
  <si>
    <t>Pct__No_Computer</t>
  </si>
  <si>
    <t>Total_Households_for_self_employment_income</t>
  </si>
  <si>
    <t>With_self_employment_income</t>
  </si>
  <si>
    <t>Pct__With_self_employment_income</t>
  </si>
  <si>
    <t>No_self_employment_income</t>
  </si>
  <si>
    <t>Pct__No_self_employment_income</t>
  </si>
  <si>
    <t>Pct__Life_Expectancy</t>
  </si>
  <si>
    <t>Life_Expectancy_in_years</t>
  </si>
  <si>
    <t>Civilian_noninstitutionalized_population</t>
  </si>
  <si>
    <t>Persons_with_Disability</t>
  </si>
  <si>
    <t>Pct__Persons_with_Disability</t>
  </si>
  <si>
    <t>Civilian_noninstitutionalized_population_for_health_insurance_coverage</t>
  </si>
  <si>
    <t>Total_With_health_insurance_coverage</t>
  </si>
  <si>
    <t>Pct__With_health_insurance_coverage</t>
  </si>
  <si>
    <t>Total_No_health_insurance_coverage</t>
  </si>
  <si>
    <t>Pct__No_health_insurance_coverage</t>
  </si>
  <si>
    <t>check</t>
  </si>
  <si>
    <t>healthinsurance</t>
  </si>
  <si>
    <t>pcthealthinsurance</t>
  </si>
  <si>
    <t>nohealthinsurance</t>
  </si>
  <si>
    <t>pctnohealthinsurance</t>
  </si>
  <si>
    <t>healthinsurancebase</t>
  </si>
  <si>
    <t>limitedbroadband</t>
  </si>
  <si>
    <t>pctlimitedbroadband</t>
  </si>
  <si>
    <t>inlaborforce</t>
  </si>
  <si>
    <t>pctinlaborforce</t>
  </si>
  <si>
    <t>age16up</t>
  </si>
  <si>
    <t>workuniverse</t>
  </si>
  <si>
    <t>pctoccupiedunits</t>
  </si>
  <si>
    <t>renteroccupiedunits</t>
  </si>
  <si>
    <t>pctrenteroccupiedunits</t>
  </si>
  <si>
    <t>pre1950</t>
  </si>
  <si>
    <t>pctpre1950</t>
  </si>
  <si>
    <t>lan_other</t>
  </si>
  <si>
    <t>rname from csvname</t>
  </si>
  <si>
    <t>WHAT IS NEEDED STILL</t>
  </si>
  <si>
    <t>not essential but can add acs22 name from here into existing row of main table</t>
  </si>
  <si>
    <t>inacsbgname col already?</t>
  </si>
  <si>
    <t>rname from acsbgname already</t>
  </si>
  <si>
    <t>csvname where also in acs22 and acsname already in main table (non essential synonym)</t>
  </si>
  <si>
    <t>confirm it is same as builtunits - not essential but can add acs22 name from here into existing row of main table</t>
  </si>
  <si>
    <t>not needed at all</t>
  </si>
  <si>
    <t>available only from acs - already in main table as acsbgname and rname</t>
  </si>
  <si>
    <t>maybe useful to add as a row from acs? Not sure it would be used</t>
  </si>
  <si>
    <t>available only from acs - already in main table as acsbgname and rname - CHECK short/long definitions are correct based on this sheet</t>
  </si>
  <si>
    <t>already in both</t>
  </si>
  <si>
    <t>available only from ACS and already in main table</t>
  </si>
  <si>
    <t>order in acs22 import</t>
  </si>
  <si>
    <t>AAA</t>
  </si>
  <si>
    <t>PRIORITIY</t>
  </si>
  <si>
    <t>D</t>
  </si>
  <si>
    <t>zzz</t>
  </si>
  <si>
    <t>zzzzz</t>
  </si>
  <si>
    <t>rname guess or new to use</t>
  </si>
  <si>
    <t>pctlan_spanish</t>
  </si>
  <si>
    <t>Pct Speak Spanish at Home</t>
  </si>
  <si>
    <t>acs22 naming scheme</t>
  </si>
  <si>
    <t>CLARIFYING VARIABLE NAMES FOR LANGUAGE INFORMATION</t>
  </si>
  <si>
    <t>API name</t>
  </si>
  <si>
    <t xml:space="preserve"> acs22[sample(1:NROW(acs22), 10), grepl("span", names(acs22), ignore.case = T)]</t>
  </si>
  <si>
    <t>sum of _LI and _NLI</t>
  </si>
  <si>
    <t>denomin implied by PCT_LAN_SPANISH</t>
  </si>
  <si>
    <t>denomin implied by PCT_HLI_SPANISH</t>
  </si>
  <si>
    <t>HLI_SPANISH / LAN_SPANISH</t>
  </si>
  <si>
    <t>even while "among lingiso known universe" limits HLI_SPANISH count</t>
  </si>
  <si>
    <t>"at home" must limit the yes responses for LAN_SPANISH even though it is among all hhlds</t>
  </si>
  <si>
    <t>It seems like here,</t>
  </si>
  <si>
    <t>or it is a sampling issue</t>
  </si>
  <si>
    <t>rname method to switch to for consistency and clarity</t>
  </si>
  <si>
    <t>acs value e.g.</t>
  </si>
  <si>
    <t>names_d_language_count</t>
  </si>
  <si>
    <t>names_d_language</t>
  </si>
  <si>
    <t>names_d_language_lingiso</t>
  </si>
  <si>
    <t>names_d_language_lingiso_count</t>
  </si>
  <si>
    <t>&gt; acs22[sample(1:NROW(acs22), 10), grepl("span|LINGISO", names(acs22), ignore.case = T)]</t>
  </si>
  <si>
    <t>&gt; acs22[sample(1:NROW(acs22), 10), grepl("span|LINGISO|HHLD|HSHOLDS_LAN", names(acs22), ignore.case = T)]</t>
  </si>
  <si>
    <t>HLI_SPANISH / HSHOLDS_LAN</t>
  </si>
  <si>
    <t>people per hsholds_lan</t>
  </si>
  <si>
    <t>&gt;</t>
  </si>
  <si>
    <t>acs22[sample(1:NROW(acs22),</t>
  </si>
  <si>
    <t>10),</t>
  </si>
  <si>
    <t>grepl("span|LINGISO|HHLD|HSHOLDS_LAN|TOTAL",</t>
  </si>
  <si>
    <t>names(acs22),</t>
  </si>
  <si>
    <t>ignore.case</t>
  </si>
  <si>
    <t>=</t>
  </si>
  <si>
    <t>T)]</t>
  </si>
  <si>
    <t>lan_spanish / totalpop</t>
  </si>
  <si>
    <t>denomin implied by pct lan must be approx same as pop</t>
  </si>
  <si>
    <t xml:space="preserve">In one case, MORE HHLDS said speak spanish among ONLY lingiso households, than PEOPLE? said speak spanish AT HOME among ALL PEOPLE. </t>
  </si>
  <si>
    <t>Denominator for PCT_HLI_SPANISH_LI is HSHOLDS_LAN, roughly the count of households</t>
  </si>
  <si>
    <t>Speak Spanish (hhlds)</t>
  </si>
  <si>
    <t>Pct Speak Spanish (hhlds)</t>
  </si>
  <si>
    <t>Speak Spanish (in lingiso hhlds)</t>
  </si>
  <si>
    <t>Pct Speak Spanish (of lingiso hhlds)</t>
  </si>
  <si>
    <t>Pct Speak Spanish (of nonlingiso hhlds)</t>
  </si>
  <si>
    <t>Speak Spanish (in nonlingiso hhlds)</t>
  </si>
  <si>
    <t>long name for map_headernames</t>
  </si>
  <si>
    <t>names_d_extra_count?</t>
  </si>
  <si>
    <t>names_d_extra?</t>
  </si>
  <si>
    <t>priority</t>
  </si>
  <si>
    <t>critical</t>
  </si>
  <si>
    <t>important</t>
  </si>
  <si>
    <t>optional</t>
  </si>
  <si>
    <t>numerator</t>
  </si>
  <si>
    <t>&gt; all.equal(acs22$HSHOLDS, acs22$HSHOLDS_LAN)</t>
  </si>
  <si>
    <t>[1] TRUE</t>
  </si>
  <si>
    <t>already were in maphead acsbgname</t>
  </si>
  <si>
    <t>Denom is LAN_UNIVERSE, which is not quite the size of total pop</t>
  </si>
  <si>
    <t>DENOMINATOR FOR PCT_LAN_SPANISH is not TOTALPOP, but is close. It is LAN_UNIVERSE in acs22</t>
  </si>
  <si>
    <t>denominator is HSHOLDS_LAN = HSHOLDS = hhlds)</t>
  </si>
  <si>
    <t>(already on list)</t>
  </si>
  <si>
    <t>(not in api)</t>
  </si>
  <si>
    <t>denominator for % speaking a language</t>
  </si>
  <si>
    <t>DENOMINATOR FOR PCT_LAN_SPANISH is not TOTALPOP, but is close. It is LAN_UNIVERSE.</t>
  </si>
  <si>
    <t>bbb</t>
  </si>
  <si>
    <t xml:space="preserve">don’t add this </t>
  </si>
  <si>
    <t>Critical</t>
  </si>
  <si>
    <t xml:space="preserve"> = ???</t>
  </si>
  <si>
    <t>b</t>
  </si>
  <si>
    <t>synonym for hhlds - identical values</t>
  </si>
  <si>
    <t>lan_nonenglish</t>
  </si>
  <si>
    <t>pctlan_nonenglish</t>
  </si>
  <si>
    <t>pctlan_ie</t>
  </si>
  <si>
    <t>pctlan_api</t>
  </si>
  <si>
    <t>pctlan_other</t>
  </si>
  <si>
    <t>in map_head list</t>
  </si>
  <si>
    <t>pctlan_english</t>
  </si>
  <si>
    <t>pctlan_vietnamese</t>
  </si>
  <si>
    <t>pctlan_other_asian</t>
  </si>
  <si>
    <t>pctlan_arabic</t>
  </si>
  <si>
    <t>pctlan_non_english</t>
  </si>
  <si>
    <t>pctlan_french</t>
  </si>
  <si>
    <t>pctlan_rus_pol_slav</t>
  </si>
  <si>
    <t>pctlan_other_ie</t>
  </si>
  <si>
    <t>lan_spanish_lingiso_known</t>
  </si>
  <si>
    <t>pctlan_spanish_lingiso_known</t>
  </si>
  <si>
    <t>lan_spanish_lingiso_yes</t>
  </si>
  <si>
    <t>pctlan_spanish_lingiso_yes</t>
  </si>
  <si>
    <t>lan_spanish_lingiso_no</t>
  </si>
  <si>
    <t>pctlan_spanish_lingiso_no</t>
  </si>
  <si>
    <t>lan_ie_lingiso_known</t>
  </si>
  <si>
    <t>pctlan_ie_lingiso_known</t>
  </si>
  <si>
    <t>pctlan_api_lingiso_known</t>
  </si>
  <si>
    <t>lan_api_lingiso_known</t>
  </si>
  <si>
    <t>lan_other_lingiso_known</t>
  </si>
  <si>
    <t>pctlan_other_lingiso_known</t>
  </si>
  <si>
    <t>acs_description</t>
  </si>
  <si>
    <t>added new row using acsname and rname both from here,  plus metadata columns etc</t>
  </si>
  <si>
    <t>maybe add this as a new row with acsname and rname both from here</t>
  </si>
  <si>
    <t>National Percentile of Nitrogen Dioxide (NO2)</t>
  </si>
  <si>
    <t>National Average of Nitrogen Dioxide (NO2)</t>
  </si>
  <si>
    <t>State Average of Nitrogen Dioxide (NO2)</t>
  </si>
  <si>
    <t>National Percentile of Nitrogen Dioxide EJ Index (NO2)</t>
  </si>
  <si>
    <t>State Percentile of Nitrogen Dioxide (NO2) EJ Index</t>
  </si>
  <si>
    <t>National Percentile of Nitrogen Dioxide (NO2) Supplemental Index</t>
  </si>
  <si>
    <t>State Percentile of Nitrogen Dioxide (NO2) Supplemental Index</t>
  </si>
  <si>
    <t>acsname</t>
  </si>
  <si>
    <t>longname</t>
  </si>
  <si>
    <t>oldname</t>
  </si>
  <si>
    <t>in_acs</t>
  </si>
  <si>
    <t>original</t>
  </si>
  <si>
    <t>type</t>
  </si>
  <si>
    <t>acstableid</t>
  </si>
  <si>
    <t>acsvarid</t>
  </si>
  <si>
    <t>acstableid.varid</t>
  </si>
  <si>
    <t>glossaryfieldname</t>
  </si>
  <si>
    <t>formula_based</t>
  </si>
  <si>
    <t>formula_from_ejscreen_pkg</t>
  </si>
  <si>
    <t>acsfieldnamelong_20</t>
  </si>
  <si>
    <t>universe</t>
  </si>
  <si>
    <t>B01001</t>
  </si>
  <si>
    <t>B01001.001</t>
  </si>
  <si>
    <t>Total:|SEX BY AGE</t>
  </si>
  <si>
    <t>Universe:  Total population</t>
  </si>
  <si>
    <t>ACS</t>
  </si>
  <si>
    <t>ageunder5m</t>
  </si>
  <si>
    <t>003</t>
  </si>
  <si>
    <t>B01001.003</t>
  </si>
  <si>
    <t>Count of males age Under 5 years</t>
  </si>
  <si>
    <t>Under 5 years|SEX BY AGE</t>
  </si>
  <si>
    <t>age5to9m</t>
  </si>
  <si>
    <t>004</t>
  </si>
  <si>
    <t>B01001.004</t>
  </si>
  <si>
    <t>Count of males age 5 to 9 years</t>
  </si>
  <si>
    <t>5 to 9 years|SEX BY AGE</t>
  </si>
  <si>
    <t>age10to14m</t>
  </si>
  <si>
    <t>005</t>
  </si>
  <si>
    <t>B01001.005</t>
  </si>
  <si>
    <t>Count of males age 10 to 14 years</t>
  </si>
  <si>
    <t>10 to 14 years|SEX BY AGE</t>
  </si>
  <si>
    <t>age15to17m</t>
  </si>
  <si>
    <t>006</t>
  </si>
  <si>
    <t>B01001.006</t>
  </si>
  <si>
    <t>Count of males age 15 to 17 years</t>
  </si>
  <si>
    <t>15 to 17 years|SEX BY AGE</t>
  </si>
  <si>
    <t>age65to66m</t>
  </si>
  <si>
    <t>020</t>
  </si>
  <si>
    <t>B01001.020</t>
  </si>
  <si>
    <t>Count of males age 65 and 66 years</t>
  </si>
  <si>
    <t>65 and 66 years|SEX BY AGE</t>
  </si>
  <si>
    <t>age6769m</t>
  </si>
  <si>
    <t>021</t>
  </si>
  <si>
    <t>B01001.021</t>
  </si>
  <si>
    <t>Count of males age 67 to 69 years</t>
  </si>
  <si>
    <t>67 to 69 years|SEX BY AGE</t>
  </si>
  <si>
    <t>age7074m</t>
  </si>
  <si>
    <t>022</t>
  </si>
  <si>
    <t>B01001.022</t>
  </si>
  <si>
    <t>Count of males age 70 to 74 years</t>
  </si>
  <si>
    <t>70 to 74 years|SEX BY AGE</t>
  </si>
  <si>
    <t>age7579m</t>
  </si>
  <si>
    <t>023</t>
  </si>
  <si>
    <t>B01001.023</t>
  </si>
  <si>
    <t>Count of males age 75 to 79 years</t>
  </si>
  <si>
    <t>75 to 79 years|SEX BY AGE</t>
  </si>
  <si>
    <t>age8084m</t>
  </si>
  <si>
    <t>024</t>
  </si>
  <si>
    <t>B01001.024</t>
  </si>
  <si>
    <t>Count of males age 80 to 84 years</t>
  </si>
  <si>
    <t>80 to 84 years|SEX BY AGE</t>
  </si>
  <si>
    <t>age85upm</t>
  </si>
  <si>
    <t>025</t>
  </si>
  <si>
    <t>B01001.025</t>
  </si>
  <si>
    <t>Count of males age 85 years and over</t>
  </si>
  <si>
    <t>85 years and over|SEX BY AGE</t>
  </si>
  <si>
    <t>ageunder5f</t>
  </si>
  <si>
    <t>027</t>
  </si>
  <si>
    <t>B01001.027</t>
  </si>
  <si>
    <t>Count of females age Under 5 years</t>
  </si>
  <si>
    <t>age5to9f</t>
  </si>
  <si>
    <t>028</t>
  </si>
  <si>
    <t>B01001.028</t>
  </si>
  <si>
    <t>Count of females age 5 to 9 years</t>
  </si>
  <si>
    <t>age10to14f</t>
  </si>
  <si>
    <t>029</t>
  </si>
  <si>
    <t>B01001.029</t>
  </si>
  <si>
    <t>Count of females age 10 to 14 years</t>
  </si>
  <si>
    <t>age15to17f</t>
  </si>
  <si>
    <t>030</t>
  </si>
  <si>
    <t>B01001.030</t>
  </si>
  <si>
    <t>Count of females age 15 to 17 years</t>
  </si>
  <si>
    <t>age65to66f</t>
  </si>
  <si>
    <t>044</t>
  </si>
  <si>
    <t>B01001.044</t>
  </si>
  <si>
    <t>Count of females age 65 and 66 years</t>
  </si>
  <si>
    <t>age6769f</t>
  </si>
  <si>
    <t>045</t>
  </si>
  <si>
    <t>B01001.045</t>
  </si>
  <si>
    <t>Count of females age 67 to 69 years</t>
  </si>
  <si>
    <t>age7074f</t>
  </si>
  <si>
    <t>046</t>
  </si>
  <si>
    <t>B01001.046</t>
  </si>
  <si>
    <t>Count of females age 70 to 74 years</t>
  </si>
  <si>
    <t>age7579f</t>
  </si>
  <si>
    <t>047</t>
  </si>
  <si>
    <t>B01001.047</t>
  </si>
  <si>
    <t>Count of females age 75 to 79 years</t>
  </si>
  <si>
    <t>age8084f</t>
  </si>
  <si>
    <t>048</t>
  </si>
  <si>
    <t>B01001.048</t>
  </si>
  <si>
    <t>Count of females age 80 to 84 years</t>
  </si>
  <si>
    <t>age85upf</t>
  </si>
  <si>
    <t>049</t>
  </si>
  <si>
    <t>B01001.049</t>
  </si>
  <si>
    <t>Count of females age 85 years and over</t>
  </si>
  <si>
    <t>pop3002</t>
  </si>
  <si>
    <t>B03002</t>
  </si>
  <si>
    <t>B03002.001</t>
  </si>
  <si>
    <t>Count of Total Population</t>
  </si>
  <si>
    <t>Total:|HISPANIC OR LATINO ORIGIN BY RACE</t>
  </si>
  <si>
    <t>nonhisp</t>
  </si>
  <si>
    <t>002</t>
  </si>
  <si>
    <t>B03002.002</t>
  </si>
  <si>
    <t>Count of Not Hispanic or Latino</t>
  </si>
  <si>
    <t>Not Hispanic or Latino:|HISPANIC OR LATINO ORIGIN BY RACE</t>
  </si>
  <si>
    <t>B03002.003</t>
  </si>
  <si>
    <t>Count of White alone (including Hispanic/Latino)</t>
  </si>
  <si>
    <t>White alone|HISPANIC OR LATINO ORIGIN BY RACE</t>
  </si>
  <si>
    <t>B03002.004</t>
  </si>
  <si>
    <t>Count of Black or African American alone</t>
  </si>
  <si>
    <t>Black or African American alone|HISPANIC OR LATINO ORIGIN BY RACE</t>
  </si>
  <si>
    <t>B03002.005</t>
  </si>
  <si>
    <t>Count of American Indian and Alaska Native alone</t>
  </si>
  <si>
    <t>American Indian and Alaska Native alone|HISPANIC OR LATINO ORIGIN BY RACE</t>
  </si>
  <si>
    <t>B03002.006</t>
  </si>
  <si>
    <t>Asian alone|HISPANIC OR LATINO ORIGIN BY RACE</t>
  </si>
  <si>
    <t>007</t>
  </si>
  <si>
    <t>B03002.007</t>
  </si>
  <si>
    <t>Count of Native Hawaiian and Other Pacific Islander alone</t>
  </si>
  <si>
    <t>Native Hawaiian and Other Pacific Islander alone|HISPANIC OR LATINO ORIGIN BY RACE</t>
  </si>
  <si>
    <t>008</t>
  </si>
  <si>
    <t>B03002.008</t>
  </si>
  <si>
    <t>Count of people who are Some other race alone</t>
  </si>
  <si>
    <t>Some other race alone|HISPANIC OR LATINO ORIGIN BY RACE</t>
  </si>
  <si>
    <t>009</t>
  </si>
  <si>
    <t>B03002.009</t>
  </si>
  <si>
    <t>Count of people who are Two or more races</t>
  </si>
  <si>
    <t>Two or more races:|HISPANIC OR LATINO ORIGIN BY RACE</t>
  </si>
  <si>
    <t>012</t>
  </si>
  <si>
    <t>B03002.012</t>
  </si>
  <si>
    <t>Count of Hispanic or Latino (of any race)</t>
  </si>
  <si>
    <t>Hispanic or Latino:|HISPANIC OR LATINO ORIGIN BY RACE</t>
  </si>
  <si>
    <t>Demographic Supplementary</t>
  </si>
  <si>
    <t>B15002</t>
  </si>
  <si>
    <t>B15002.001</t>
  </si>
  <si>
    <t>Total:|SEX BY EDUCATIONAL ATTAINMENT FOR THE POPULATION 25 YEARS AND OVER</t>
  </si>
  <si>
    <t>Universe:  Population 25 years and over</t>
  </si>
  <si>
    <t>m0</t>
  </si>
  <si>
    <t>B15002.003</t>
  </si>
  <si>
    <t>No schooling completed|SEX BY EDUCATIONAL ATTAINMENT FOR THE POPULATION 25 YEARS AND OVER</t>
  </si>
  <si>
    <t>m4</t>
  </si>
  <si>
    <t>B15002.004</t>
  </si>
  <si>
    <t>Nursery to 4th grade|SEX BY EDUCATIONAL ATTAINMENT FOR THE POPULATION 25 YEARS AND OVER</t>
  </si>
  <si>
    <t>m6</t>
  </si>
  <si>
    <t>B15002.005</t>
  </si>
  <si>
    <t>5th and 6th grade|SEX BY EDUCATIONAL ATTAINMENT FOR THE POPULATION 25 YEARS AND OVER</t>
  </si>
  <si>
    <t>m8</t>
  </si>
  <si>
    <t>B15002.006</t>
  </si>
  <si>
    <t>7th and 8th grade|SEX BY EDUCATIONAL ATTAINMENT FOR THE POPULATION 25 YEARS AND OVER</t>
  </si>
  <si>
    <t>m9</t>
  </si>
  <si>
    <t>B15002.007</t>
  </si>
  <si>
    <t>9th grade|SEX BY EDUCATIONAL ATTAINMENT FOR THE POPULATION 25 YEARS AND OVER</t>
  </si>
  <si>
    <t>m10</t>
  </si>
  <si>
    <t>B15002.008</t>
  </si>
  <si>
    <t>10th grade|SEX BY EDUCATIONAL ATTAINMENT FOR THE POPULATION 25 YEARS AND OVER</t>
  </si>
  <si>
    <t>m11</t>
  </si>
  <si>
    <t>B15002.009</t>
  </si>
  <si>
    <t>11th grade|SEX BY EDUCATIONAL ATTAINMENT FOR THE POPULATION 25 YEARS AND OVER</t>
  </si>
  <si>
    <t>m12</t>
  </si>
  <si>
    <t>010</t>
  </si>
  <si>
    <t>B15002.010</t>
  </si>
  <si>
    <t>12th grade, no diploma|SEX BY EDUCATIONAL ATTAINMENT FOR THE POPULATION 25 YEARS AND OVER</t>
  </si>
  <si>
    <t>f0</t>
  </si>
  <si>
    <t>B15002.020</t>
  </si>
  <si>
    <t>f4</t>
  </si>
  <si>
    <t>B15002.021</t>
  </si>
  <si>
    <t>f6</t>
  </si>
  <si>
    <t>B15002.022</t>
  </si>
  <si>
    <t>f8</t>
  </si>
  <si>
    <t>B15002.023</t>
  </si>
  <si>
    <t>f9</t>
  </si>
  <si>
    <t>B15002.024</t>
  </si>
  <si>
    <t>f10</t>
  </si>
  <si>
    <t>B15002.025</t>
  </si>
  <si>
    <t>f11</t>
  </si>
  <si>
    <t>026</t>
  </si>
  <si>
    <t>B15002.026</t>
  </si>
  <si>
    <t>f12</t>
  </si>
  <si>
    <t>B15002.027</t>
  </si>
  <si>
    <t>B16002</t>
  </si>
  <si>
    <t>B16002.001</t>
  </si>
  <si>
    <t>Households (for linguistic isolation)</t>
  </si>
  <si>
    <t>Total:|HOUSEHOLD LANGUAGE BY HOUSEHOLDS IN WHICH NO ONE 14 AND OVER SPEAKS ENGLISH ONLY OR SPEAKS A LANGUAGE OTHER THAN ENGLISH AT HOME AND SPEAKS ENGLISH "VERY WELL"</t>
  </si>
  <si>
    <t>Universe:  Households</t>
  </si>
  <si>
    <t>B23025</t>
  </si>
  <si>
    <t>B23025.003</t>
  </si>
  <si>
    <t>Count of denominator for % unemployed</t>
  </si>
  <si>
    <t>Civilian labor force|EMPLOYMENT STATUS FOR THE POPULATION 16 YEARS AND OVER</t>
  </si>
  <si>
    <t>Universe:  Population 16 years and over</t>
  </si>
  <si>
    <t>B23025.005</t>
  </si>
  <si>
    <t>Count of people unemployed</t>
  </si>
  <si>
    <t>Unemployed|EMPLOYMENT STATUS FOR THE POPULATION 16 YEARS AND OVER</t>
  </si>
  <si>
    <t>B25034</t>
  </si>
  <si>
    <t>B25034.001</t>
  </si>
  <si>
    <t>Total:|YEAR STRUCTURE BUILT</t>
  </si>
  <si>
    <t>Universe:  Housing units</t>
  </si>
  <si>
    <t>built1950to1959</t>
  </si>
  <si>
    <t>B25034.008</t>
  </si>
  <si>
    <t>Built 1950 to 1959</t>
  </si>
  <si>
    <t>Built 1950 to 1959|YEAR STRUCTURE BUILT</t>
  </si>
  <si>
    <t>built1940to1949</t>
  </si>
  <si>
    <t>B25034.009</t>
  </si>
  <si>
    <t>Built 1940 to 1949</t>
  </si>
  <si>
    <t>Built 1940 to 1949|YEAR STRUCTURE BUILT</t>
  </si>
  <si>
    <t>builtpre1940</t>
  </si>
  <si>
    <t>B25034.010</t>
  </si>
  <si>
    <t>Built 1939 or earlier</t>
  </si>
  <si>
    <t>Built 1939 or earlier|YEAR STRUCTURE BUILT</t>
  </si>
  <si>
    <t>lingisospanish</t>
  </si>
  <si>
    <t>C16002</t>
  </si>
  <si>
    <t>C16002.004</t>
  </si>
  <si>
    <t>Spanish - Limited English speaking household</t>
  </si>
  <si>
    <t>lingisoeuro</t>
  </si>
  <si>
    <t>C16002.007</t>
  </si>
  <si>
    <t>Other Indo-European languages - Limited English speaking household</t>
  </si>
  <si>
    <t>lingisoasian</t>
  </si>
  <si>
    <t>C16002.010</t>
  </si>
  <si>
    <t>Asian and Pacific Island languages - Limited English speaking household</t>
  </si>
  <si>
    <t>lingisoother</t>
  </si>
  <si>
    <t>013</t>
  </si>
  <si>
    <t>C16002.013</t>
  </si>
  <si>
    <t>Other languages - Limited English speaking household</t>
  </si>
  <si>
    <t>C17002</t>
  </si>
  <si>
    <t>C17002.001</t>
  </si>
  <si>
    <t>Total:|RATIO OF INCOME TO POVERTY LEVEL IN THE PAST 12 MONTHS</t>
  </si>
  <si>
    <t>Universe:  Population for whom poverty status is determined</t>
  </si>
  <si>
    <t>pov50</t>
  </si>
  <si>
    <t>C17002.002</t>
  </si>
  <si>
    <t>Population with income under 50% of poverty level</t>
  </si>
  <si>
    <t>Under .50|RATIO OF INCOME TO POVERTY LEVEL IN THE PAST 12 MONTHS</t>
  </si>
  <si>
    <t>pov99</t>
  </si>
  <si>
    <t>C17002.003</t>
  </si>
  <si>
    <t>Population with income 50%-100% of poverty level</t>
  </si>
  <si>
    <t>.50 to .99|RATIO OF INCOME TO POVERTY LEVEL IN THE PAST 12 MONTHS</t>
  </si>
  <si>
    <t>pov124</t>
  </si>
  <si>
    <t>C17002.004</t>
  </si>
  <si>
    <t>Population with income 100%-124% of poverty level</t>
  </si>
  <si>
    <t>1.00 to 1.24|RATIO OF INCOME TO POVERTY LEVEL IN THE PAST 12 MONTHS</t>
  </si>
  <si>
    <t>pov149</t>
  </si>
  <si>
    <t>C17002.005</t>
  </si>
  <si>
    <t>Population with income 125%-149% of poverty level</t>
  </si>
  <si>
    <t>1.25 to 1.49|RATIO OF INCOME TO POVERTY LEVEL IN THE PAST 12 MONTHS</t>
  </si>
  <si>
    <t>pov184</t>
  </si>
  <si>
    <t>C17002.006</t>
  </si>
  <si>
    <t>Population with income 150%-184% of poverty level</t>
  </si>
  <si>
    <t>1.50 to 1.84|RATIO OF INCOME TO POVERTY LEVEL IN THE PAST 12 MONTHS</t>
  </si>
  <si>
    <t>pov199</t>
  </si>
  <si>
    <t>C17002.007</t>
  </si>
  <si>
    <t>Population with income 185%-199% of poverty level</t>
  </si>
  <si>
    <t>1.85 to 1.99|RATIO OF INCOME TO POVERTY LEVEL IN THE PAST 12 MONTHS</t>
  </si>
  <si>
    <t>pov2plus</t>
  </si>
  <si>
    <t>C17002.008</t>
  </si>
  <si>
    <t>Population with income at least twice the poverty level</t>
  </si>
  <si>
    <t>2.00 and over|RATIO OF INCOME TO POVERTY LEVEL IN THE PAST 12 MONTHS</t>
  </si>
  <si>
    <t>EJ</t>
  </si>
  <si>
    <t>EJ.DISPARITY.cancer.eo &lt;-            VDI.eo * cancer</t>
  </si>
  <si>
    <t>EJ Index for Diesel particulate matter level in air</t>
  </si>
  <si>
    <t>EJ.DISPARITY.dpm.eo &lt;-               VDI.eo * dpm</t>
  </si>
  <si>
    <t>EJ.DISPARITY.EXAMPLEINDICATOR.eo</t>
  </si>
  <si>
    <t>EJ Index for EXAMPLEINDICATOR</t>
  </si>
  <si>
    <t>EJ.DISPARITY.EXAMPLEINDICATOR.eo &lt;-             VDI.eo * EXAMPLEINDICATOR</t>
  </si>
  <si>
    <t>EJ Index for Ozone level in air</t>
  </si>
  <si>
    <t>EJ.DISPARITY.o3.eo &lt;-                VDI.eo * o3</t>
  </si>
  <si>
    <t>EJ Index for % pre-1960 housing (lead paint indicator)</t>
  </si>
  <si>
    <t>EJ.DISPARITY.pctpre1960.eo &lt;-        VDI.eo * pctpre1960</t>
  </si>
  <si>
    <t>EJ Index for PM2.5 level in air</t>
  </si>
  <si>
    <t>EJ.DISPARITY.pm.eo &lt;-                VDI.eo * pm</t>
  </si>
  <si>
    <t>EJ Index for Indicator for major direct dischargers to water</t>
  </si>
  <si>
    <t>EJ.DISPARITY.proximity.npdes.eo &lt;-   VDI.eo * proximity.npdes</t>
  </si>
  <si>
    <t>EJ Index for Proximity to National Priorities List (NPL) sites</t>
  </si>
  <si>
    <t>EJ.DISPARITY.proximity.npl.eo &lt;-     VDI.eo * proximity.npl</t>
  </si>
  <si>
    <t>EJ Index for Proximity to Risk Management Plan (RMP) facilities</t>
  </si>
  <si>
    <t>EJ.DISPARITY.proximity.rmp.eo &lt;-     VDI.eo * proximity.rmp</t>
  </si>
  <si>
    <t>EJ Index for Proximity to Treatment Storage and Disposal (TSDF) facilities</t>
  </si>
  <si>
    <t>EJ.DISPARITY.proximity.tsdf.eo &lt;-    VDI.eo * proximity.tsdf</t>
  </si>
  <si>
    <t>EJ Index for Air toxics respiratory hazard index</t>
  </si>
  <si>
    <t>EJ.DISPARITY.resp.eo &lt;-              VDI.eo * resp</t>
  </si>
  <si>
    <t>EJ Index for Traffic proximity and volume</t>
  </si>
  <si>
    <t>EJ.DISPARITY.traffic.score.eo &lt;-     VDI.eo * traffic.score</t>
  </si>
  <si>
    <t>EJ Index for Underground Storage Tanks Indicator</t>
  </si>
  <si>
    <t>EJ.DISPARITY.ust.eo &lt;-            VDI.eo * ust</t>
  </si>
  <si>
    <t>Count of Limited English speaking households</t>
  </si>
  <si>
    <t>lingiso &lt;- lingisospanish + lingisoeuro + lingisoasian + lingisoother</t>
  </si>
  <si>
    <t>Count of low-income individuals (i.e., with income below 2 times poverty level)</t>
  </si>
  <si>
    <t>lowinc &lt;- num2pov</t>
  </si>
  <si>
    <t>count of individuals age 25 or over with less than high school degree</t>
  </si>
  <si>
    <t>lths &lt;- m0 + m4 + m6 + m8 + m9 + m10 + m11 + m12 +   f0 + f4 + f6 + f8 + f9 + f10 + f11 + f12</t>
  </si>
  <si>
    <t>count of people of color (aka minority)</t>
  </si>
  <si>
    <t>mins &lt;- pop - nhwa</t>
  </si>
  <si>
    <t>Calc from ACS</t>
  </si>
  <si>
    <t>Count not people of color (aka non-minority) i.e. not Hispanic or Latino White alone</t>
  </si>
  <si>
    <t>nonmins &lt;- nhwa</t>
  </si>
  <si>
    <t>num15pov</t>
  </si>
  <si>
    <t>Population with income below 150% of poverty level</t>
  </si>
  <si>
    <t>num15pov &lt;- num1pov + pov124 + pov149</t>
  </si>
  <si>
    <t>(count below 1.5 times poverty level -- RATIO OF INCOME TO POVERTY LEVEL IN THE PAST 12 MONTHS was less than 1.5)</t>
  </si>
  <si>
    <t>num1pov</t>
  </si>
  <si>
    <t>Population with income below poverty level</t>
  </si>
  <si>
    <t>num1pov &lt;- pov50 + pov99</t>
  </si>
  <si>
    <t>(count in poverty -- RATIO OF INCOME TO POVERTY LEVEL IN THE PAST 12 MONTHS was less than 1)</t>
  </si>
  <si>
    <t>num2pov</t>
  </si>
  <si>
    <t>num2pov &lt;- num1pov + pov124 + pov149 + pov184 + pov199</t>
  </si>
  <si>
    <t>(count of low-income -- RATIO OF INCOME TO POVERTY LEVEL IN THE PAST 12 MONTHS was less than 2)</t>
  </si>
  <si>
    <t>num2pov.alt</t>
  </si>
  <si>
    <t>num2pov.alt &lt;- povknownratio - pov2plus</t>
  </si>
  <si>
    <t>count of individuals over age 64</t>
  </si>
  <si>
    <t>over64 &lt;- age65to66m + age6769m + age7074m + age7579m + age8084m + age85upm +   age65to66f + age6769f + age7074f + age7579f + age8084f + age85upf</t>
  </si>
  <si>
    <t>pct15pov</t>
  </si>
  <si>
    <t>Percent of Population with income below 150% of poverty level</t>
  </si>
  <si>
    <t>pct15pov &lt;- ifelse( povknownratio==0, 0, num15pov / povknownratio)</t>
  </si>
  <si>
    <t>(percent below 1.5 times poverty level -- RATIO OF INCOME TO POVERTY LEVEL IN THE PAST 12 MONTHS was less than 1.5)</t>
  </si>
  <si>
    <t>pct1pov</t>
  </si>
  <si>
    <t>Percent of Population with income below poverty level</t>
  </si>
  <si>
    <t>pct1pov &lt;- ifelse( povknownratio==0, 0, num1pov / povknownratio)</t>
  </si>
  <si>
    <t>(percent in poverty -- RATIO OF INCOME TO POVERTY LEVEL IN THE PAST 12 MONTHS was less than 1)</t>
  </si>
  <si>
    <t>pct2pov</t>
  </si>
  <si>
    <t>% low-income (i.e., with income below 2 times poverty level)</t>
  </si>
  <si>
    <t>pct2pov &lt;- ifelse( povknownratio==0, 0, num2pov / povknownratio)</t>
  </si>
  <si>
    <t>(percent low-income -- RATIO OF INCOME TO POVERTY LEVEL IN THE PAST 12 MONTHS was less than 2)</t>
  </si>
  <si>
    <t>pct2pov.alt</t>
  </si>
  <si>
    <t>pct2pov.alt &lt;- ifelse( povknownratio==0, 0, num2pov.alt / povknownratio)</t>
  </si>
  <si>
    <t>Percent Hispanic or Latino</t>
  </si>
  <si>
    <t>pcthisp &lt;- ifelse(pop==0, 0, as.numeric(hisp ) / pop)</t>
  </si>
  <si>
    <t>(percent Hispanic or Latino)</t>
  </si>
  <si>
    <t>% of households that are limited English speaking</t>
  </si>
  <si>
    <t>pctlingiso &lt;- ifelse( hhlds==0, 0, lingiso / hhlds)</t>
  </si>
  <si>
    <t>pctlowinc &lt;- pct2pov</t>
  </si>
  <si>
    <t>% less than high school</t>
  </si>
  <si>
    <t>pctlths &lt;- ifelse(age25up==0, 0, as.numeric(lths ) / age25up)</t>
  </si>
  <si>
    <t>% people of color (aka minority)</t>
  </si>
  <si>
    <t>pctmin &lt;- ifelse(pop==0, 0, as.numeric(mins ) / pop)</t>
  </si>
  <si>
    <t>(percent Not Hispanic or Latino Asian alone)</t>
  </si>
  <si>
    <t>pctnhaa &lt;- ifelse(pop==0, 0, as.numeric(nhaa ) / pop)</t>
  </si>
  <si>
    <t>(percent Not Hispanic or Latino American Indian and Alaska Native alone)</t>
  </si>
  <si>
    <t>pctnhaiana &lt;- ifelse(pop==0, 0, as.numeric(nhaiana ) / pop)</t>
  </si>
  <si>
    <t>(percent Not Hispanic or Latino Black or African American alone)</t>
  </si>
  <si>
    <t>pctnhba &lt;- ifelse(pop==0, 0, as.numeric(nhba ) / pop)</t>
  </si>
  <si>
    <t>(percent Not Hispanic or Latino Two or more races)</t>
  </si>
  <si>
    <t>pctnhmulti &lt;- ifelse(pop==0, 0, as.numeric(nhmulti ) / pop)</t>
  </si>
  <si>
    <t>(percent Not Hispanic or Latino Native Hawaiian and Other Pacific Islander alone)</t>
  </si>
  <si>
    <t>pctnhnhpia &lt;- ifelse(pop==0, 0, as.numeric(nhnhpia ) / pop)</t>
  </si>
  <si>
    <t>(percent Not Hispanic or Latino Some other race alone)</t>
  </si>
  <si>
    <t>pctnhotheralone &lt;- ifelse(pop==0, 0, as.numeric(nhotheralone ) / pop)</t>
  </si>
  <si>
    <t>(percent Not Hispanic or Latino White alone)</t>
  </si>
  <si>
    <t>pctnhwa &lt;- ifelse(pop==0, 0, as.numeric(nhwa ) / pop)</t>
  </si>
  <si>
    <t>pctover64 &lt;- ifelse( pop==0, 0, over64 / pop)</t>
  </si>
  <si>
    <t>% pre-1960 housing (lead paint indicator)</t>
  </si>
  <si>
    <t>pctpre1960 &lt;- ifelse( builtunits==0, 0, pre1960 / builtunits)</t>
  </si>
  <si>
    <t>pctunder5 &lt;- ifelse( pop==0, 0, under5 / pop)</t>
  </si>
  <si>
    <t>pctunemployed &lt;- ifelse(unemployedbase==0, 0, as.numeric(unemployed) / unemployedbase)</t>
  </si>
  <si>
    <t>count of housing units built before 1960</t>
  </si>
  <si>
    <t>pre1960 &lt;- builtpre1940 + built1940to1949 + built1950to1959</t>
  </si>
  <si>
    <t>count of individuals under age 5</t>
  </si>
  <si>
    <t>under5 &lt;- ageunder5m + ageunder5f</t>
  </si>
  <si>
    <t>VDI.eo</t>
  </si>
  <si>
    <t>intermediate variable used for the EJ Index</t>
  </si>
  <si>
    <t>VDI.eo &lt;- (VSI.eo - VSI.eo.US) * pop</t>
  </si>
  <si>
    <t>VNI.eo</t>
  </si>
  <si>
    <t>intermediate variable used for a supplementary EJ Index</t>
  </si>
  <si>
    <t>VNI.eo &lt;- VSI.eo * pop</t>
  </si>
  <si>
    <t>VSI.eo</t>
  </si>
  <si>
    <t>Demographic Index (based on 2 factors, % low-income and % people of color (aka minority)</t>
  </si>
  <si>
    <t>VSI.eo &lt;- (pctlowinc + pctmin) / 2</t>
  </si>
  <si>
    <t>VSI.eo.US</t>
  </si>
  <si>
    <t>Overall US Demographic Index -- avg of percent low-income and percent people of color (aka minority)</t>
  </si>
  <si>
    <t>VSI.eo.US &lt;- ( sum(mins) / sum(pop)  +  sum(lowinc) / sum(povknownratio) ) / 2</t>
  </si>
  <si>
    <t>Percentile for % people of color (aka minority)</t>
  </si>
  <si>
    <t>Percentile for % low-income</t>
  </si>
  <si>
    <t>pctile.VSI.eo</t>
  </si>
  <si>
    <t>Percentile for Demographic Index (based on 2 factors, % low-income and % people of color (aka minority))</t>
  </si>
  <si>
    <t>bin.VSI.eo</t>
  </si>
  <si>
    <t>Map color bin for Demographic Index (based on 2 factors, % low-income and % people of color (aka minority))</t>
  </si>
  <si>
    <t>pctile.text.VSI.eo</t>
  </si>
  <si>
    <t>Map popup text for Demographic Index (based on 2 factors, % low-income and % people of color (aka minority))</t>
  </si>
  <si>
    <t>Percentile for % less than high school</t>
  </si>
  <si>
    <t>Percentile for % of households that are limited English speaking</t>
  </si>
  <si>
    <t>Percentile for % unemployed</t>
  </si>
  <si>
    <t>Percentile for EJ Index for % pre-1960 housing (lead paint indicator)</t>
  </si>
  <si>
    <t>Percentile for EJ Index for Diesel particulate matter level in air</t>
  </si>
  <si>
    <t>Percentile for EJ Index for Air toxics respiratory hazard index</t>
  </si>
  <si>
    <t>pctile.EJ.DISPARITY.EXAMPLEINDICATOR.eo</t>
  </si>
  <si>
    <t>Percentile for EJ Index for EXAMPLEINDICATOR</t>
  </si>
  <si>
    <t>Percentile for EJ Index for Traffic proximity and volume</t>
  </si>
  <si>
    <t>Percentile for EJ Index for Indicator for major direct dischargers to water</t>
  </si>
  <si>
    <t>Percentile for EJ Index for Proximity to National Priorities List (NPL) sites</t>
  </si>
  <si>
    <t>Percentile for EJ Index for Proximity to Risk Management Plan (RMP) facilities</t>
  </si>
  <si>
    <t>Percentile for EJ Index for Proximity to Treatment Storage and Disposal (TSDF) facilities</t>
  </si>
  <si>
    <t>Percentile for EJ Index for Ozone level in air</t>
  </si>
  <si>
    <t>Percentile for EJ Index for PM2.5 level in air</t>
  </si>
  <si>
    <t>bin.EJ.DISPARITY.pctpre1960.eo</t>
  </si>
  <si>
    <t>Map color bin for EJ Index for % pre-1960 housing (lead paint indicator)</t>
  </si>
  <si>
    <t>bin.EJ.DISPARITY.dpm.eo</t>
  </si>
  <si>
    <t>Map color bin for EJ Index for Diesel particulate matter level in air</t>
  </si>
  <si>
    <t>bin.EJ.DISPARITY.cancer.eo</t>
  </si>
  <si>
    <t>bin.EJ.DISPARITY.resp.eo</t>
  </si>
  <si>
    <t>Map color bin for EJ Index for Air toxics respiratory hazard index</t>
  </si>
  <si>
    <t>bin.EJ.DISPARITY.EXAMPLEINDICATOR.eo</t>
  </si>
  <si>
    <t>Map color bin for EJ Index for EXAMPLEINDICATOR</t>
  </si>
  <si>
    <t>bin.EJ.DISPARITY.traffic.score.eo</t>
  </si>
  <si>
    <t>Map color bin for EJ Index for Traffic proximity and volume</t>
  </si>
  <si>
    <t>bin.EJ.DISPARITY.proximity.npdes.eo</t>
  </si>
  <si>
    <t>Map color bin for EJ Index for Indicator for major direct dischargers to water</t>
  </si>
  <si>
    <t>bin.EJ.DISPARITY.proximity.npl.eo</t>
  </si>
  <si>
    <t>Map color bin for EJ Index for Proximity to National Priorities List (NPL) sites</t>
  </si>
  <si>
    <t>bin.EJ.DISPARITY.proximity.rmp.eo</t>
  </si>
  <si>
    <t>Map color bin for EJ Index for Proximity to Risk Management Plan (RMP) facilities</t>
  </si>
  <si>
    <t>bin.EJ.DISPARITY.proximity.tsdf.eo</t>
  </si>
  <si>
    <t>Map color bin for EJ Index for Proximity to Treatment Storage and Disposal (TSDF) facilities</t>
  </si>
  <si>
    <t>bin.EJ.DISPARITY.o3.eo</t>
  </si>
  <si>
    <t>Map color bin for EJ Index for Ozone level in air</t>
  </si>
  <si>
    <t>bin.EJ.DISPARITY.pm.eo</t>
  </si>
  <si>
    <t>Map color bin for EJ Index for PM2.5 level in air</t>
  </si>
  <si>
    <t>pctile.text.EJ.DISPARITY.pctpre1960.eo</t>
  </si>
  <si>
    <t>Map popup text for EJ Index for % pre-1960 housing (lead paint indicator)</t>
  </si>
  <si>
    <t>pctile.text.EJ.DISPARITY.dpm.eo</t>
  </si>
  <si>
    <t>Map popup text for EJ Index for Diesel particulate matter level in air</t>
  </si>
  <si>
    <t>pctile.text.EJ.DISPARITY.cancer.eo</t>
  </si>
  <si>
    <t>Map popup text for EJ Index for Air toxics cancer risk</t>
  </si>
  <si>
    <t>pctile.text.EJ.DISPARITY.resp.eo</t>
  </si>
  <si>
    <t>Map popup text for EJ Index for Air toxics respiratory hazard index</t>
  </si>
  <si>
    <t>pctile.text.EJ.DISPARITY.EXAMPLEINDICATOR.eo</t>
  </si>
  <si>
    <t>Map popup text for EJ Index for EXAMPLEINDICATOR</t>
  </si>
  <si>
    <t>pctile.text.EJ.DISPARITY.traffic.score.eo</t>
  </si>
  <si>
    <t>Map popup text for EJ Index for Traffic proximity and volume</t>
  </si>
  <si>
    <t>pctile.text.EJ.DISPARITY.proximity.npdes.eo</t>
  </si>
  <si>
    <t>Map popup text for EJ Index for Indicator for major direct dischargers to water</t>
  </si>
  <si>
    <t>pctile.text.EJ.DISPARITY.proximity.npl.eo</t>
  </si>
  <si>
    <t>Map popup text for EJ Index for Proximity to National Priorities List (NPL) sites</t>
  </si>
  <si>
    <t>pctile.text.EJ.DISPARITY.proximity.rmp.eo</t>
  </si>
  <si>
    <t>Map popup text for EJ Index for Proximity to Risk Management Plan (RMP) facilities</t>
  </si>
  <si>
    <t>pctile.text.EJ.DISPARITY.proximity.tsdf.eo</t>
  </si>
  <si>
    <t>Map popup text for EJ Index for Proximity to Treatment Storage and Disposal (TSDF) facilities</t>
  </si>
  <si>
    <t>pctile.text.EJ.DISPARITY.o3.eo</t>
  </si>
  <si>
    <t>Map popup text for EJ Index for Ozone level in air</t>
  </si>
  <si>
    <t>pctile.text.EJ.DISPARITY.pm.eo</t>
  </si>
  <si>
    <t>Map popup text for EJ Index for PM2.5 level in air</t>
  </si>
  <si>
    <t>flagged</t>
  </si>
  <si>
    <t>Flagged as having one or more EJ Indexes at or above 80th percentile nationwide</t>
  </si>
  <si>
    <t>Percentile for EJ Index for Underground Storage Tanks Indicator</t>
  </si>
  <si>
    <t>bin.EJ.DISPARITY.ust.eo</t>
  </si>
  <si>
    <t>Map color bin for EJ Index for Underground Storage Tanks Indicator</t>
  </si>
  <si>
    <t>pctile.text.EJ.DISPARITY.ust.eo</t>
  </si>
  <si>
    <t>Map popup text for EJ Index for Underground Storage Tanks Indicator</t>
  </si>
  <si>
    <t>Diesel particulate matter level in air</t>
  </si>
  <si>
    <t>Air toxics cancer risk per mill.</t>
  </si>
  <si>
    <t>Air toxics respiratory hazard index</t>
  </si>
  <si>
    <t>EXAMPLEINDICATOR</t>
  </si>
  <si>
    <t>Traffic proximity and volume</t>
  </si>
  <si>
    <t>Indicator for major direct dischargers to water</t>
  </si>
  <si>
    <t>Proximity to National Priorities List (NPL) sites</t>
  </si>
  <si>
    <t>Proximity to Risk Management Plan (RMP) facilities</t>
  </si>
  <si>
    <t>Proximity to Treatment Storage and Disposal (TSDF) facilities</t>
  </si>
  <si>
    <t>Ozone ppm in air</t>
  </si>
  <si>
    <t>PM2.5 ug/m3 in air</t>
  </si>
  <si>
    <t>Percentile for % pre-1960 housing (lead paint indicator)</t>
  </si>
  <si>
    <t>Percentile for Diesel particulate matter level in air</t>
  </si>
  <si>
    <t>Percentile for Air toxics respiratory hazard index</t>
  </si>
  <si>
    <t>pctile.EXAMPLEINDICATOR</t>
  </si>
  <si>
    <t>Percentile for EXAMPLEINDICATOR</t>
  </si>
  <si>
    <t>Percentile for Traffic proximity and volume</t>
  </si>
  <si>
    <t>Percentile for Indicator for major direct dischargers to water</t>
  </si>
  <si>
    <t>Percentile for Proximity to National Priorities List (NPL) sites</t>
  </si>
  <si>
    <t>Percentile for Proximity to Risk Management Plan (RMP) facilities</t>
  </si>
  <si>
    <t>Percentile for Proximity to Treatment Storage and Disposal (TSDF) facilities</t>
  </si>
  <si>
    <t>Percentile for Ozone level in air</t>
  </si>
  <si>
    <t>Percentile for PM2.5 level in air</t>
  </si>
  <si>
    <t>bin.EXAMPLEINDICATOR</t>
  </si>
  <si>
    <t>Map color bin for EXAMPLEINDICATOR</t>
  </si>
  <si>
    <t>pctile.text.EXAMPLEINDICATOR</t>
  </si>
  <si>
    <t>Map popup text for EXAMPLEINDICATOR</t>
  </si>
  <si>
    <t>Count of National Priority List Superfund sites nearby</t>
  </si>
  <si>
    <t>Count of Treatment Storage Disposal Facilities (TSDF) nearby</t>
  </si>
  <si>
    <t>Underground Storage Tanks Indicator</t>
  </si>
  <si>
    <t>Percentile for Underground Storage Tanks Indicator</t>
  </si>
  <si>
    <t>Geographic</t>
  </si>
  <si>
    <t>unique ID for block group in geodatabase</t>
  </si>
  <si>
    <t>FIPS</t>
  </si>
  <si>
    <t>State abbrev</t>
  </si>
  <si>
    <t>US EPA Region number</t>
  </si>
  <si>
    <t>FIPS.TRACT</t>
  </si>
  <si>
    <t>FIPS.COUNTY</t>
  </si>
  <si>
    <t>FIPS.ST</t>
  </si>
  <si>
    <t>Latitude of the block group internal point (approx center)</t>
  </si>
  <si>
    <t>Longitude of the block group internal point (approx center)</t>
  </si>
  <si>
    <t>names_d_demogindexstate</t>
  </si>
  <si>
    <t>delete</t>
  </si>
  <si>
    <t>delete but why in api?</t>
  </si>
  <si>
    <t>delete but why in csv? And api</t>
  </si>
  <si>
    <t>use for pctile and avg but don’t report</t>
  </si>
  <si>
    <t>calc as usual</t>
  </si>
  <si>
    <t>CALC SPECIAL Demog.Index.Supp.State/state.avg.</t>
  </si>
  <si>
    <t>ok rname now</t>
  </si>
  <si>
    <t>statestats column &amp; rname to be named Demog.Index.Supp (not .State) but is from Demog.Index.Supp.State</t>
  </si>
  <si>
    <t>and renamed shortlabel</t>
  </si>
  <si>
    <t>statestats column &amp; rname to be named Demog.Index (not .State) but is from Demog.Index.State</t>
  </si>
  <si>
    <t>use for pctile and avg but then report raw score as NA to avoid showing 4 versions of Demog.Index raw unitless</t>
  </si>
  <si>
    <t>names_d_language_ratio_to_avg</t>
  </si>
  <si>
    <t>names_d_language_ratio_to_state_avg</t>
  </si>
  <si>
    <t>names_d_language_pctile</t>
  </si>
  <si>
    <t>names_d_language_state_pctile</t>
  </si>
  <si>
    <t>names_d_language_avg</t>
  </si>
  <si>
    <t>names_d_language_state_avg</t>
  </si>
  <si>
    <t>countabove</t>
  </si>
  <si>
    <t>max</t>
  </si>
  <si>
    <t>min</t>
  </si>
  <si>
    <t>Water Discharge Facilities</t>
  </si>
  <si>
    <t>Air Pollution Facilities</t>
  </si>
  <si>
    <t>Toxic Release Facilities</t>
  </si>
  <si>
    <t>Sites Nearby (total unique)</t>
  </si>
  <si>
    <t>Worship Places</t>
  </si>
  <si>
    <t>Blockgroups</t>
  </si>
  <si>
    <t>Blocks</t>
  </si>
  <si>
    <t>Blocks with no residents</t>
  </si>
  <si>
    <t>input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</si>
  <si>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</si>
  <si>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</si>
  <si>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</si>
  <si>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</si>
  <si>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</si>
  <si>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</si>
  <si>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</si>
  <si>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</si>
  <si>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</si>
  <si>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</si>
  <si>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</si>
  <si>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</si>
  <si>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</si>
  <si>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</si>
  <si>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</si>
  <si>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</si>
  <si>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</si>
  <si>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</si>
  <si>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</si>
  <si>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</si>
  <si>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[21,]</t>
  </si>
  <si>
    <t>[22,]</t>
  </si>
  <si>
    <t>[23,]</t>
  </si>
  <si>
    <t>[24,]</t>
  </si>
  <si>
    <t>[25,]</t>
  </si>
  <si>
    <t>[26,]</t>
  </si>
  <si>
    <t>[27,]</t>
  </si>
  <si>
    <t>[28,]</t>
  </si>
  <si>
    <t>[29,]</t>
  </si>
  <si>
    <t>[30,]</t>
  </si>
  <si>
    <t>[31,]</t>
  </si>
  <si>
    <t>[32,]</t>
  </si>
  <si>
    <t>[33,]</t>
  </si>
  <si>
    <t>[34,]</t>
  </si>
  <si>
    <t>[35,]</t>
  </si>
  <si>
    <t>[36,]</t>
  </si>
  <si>
    <t>[37,]</t>
  </si>
  <si>
    <t>[38,]</t>
  </si>
  <si>
    <t>[39,]</t>
  </si>
  <si>
    <t>[40,]</t>
  </si>
  <si>
    <t>[41,]</t>
  </si>
  <si>
    <t>[42,]</t>
  </si>
  <si>
    <t>[43,]</t>
  </si>
  <si>
    <t>[44,]</t>
  </si>
  <si>
    <t>[45,]</t>
  </si>
  <si>
    <t>[46,]</t>
  </si>
  <si>
    <t>[47,]</t>
  </si>
  <si>
    <t>[48,]</t>
  </si>
  <si>
    <t>[49,]</t>
  </si>
  <si>
    <t>[50,]</t>
  </si>
  <si>
    <t>[51,]</t>
  </si>
  <si>
    <t>[52,]</t>
  </si>
  <si>
    <t>[53,]</t>
  </si>
  <si>
    <t>[54,]</t>
  </si>
  <si>
    <t>[55,]</t>
  </si>
  <si>
    <t>[56,]</t>
  </si>
  <si>
    <t>[57,]</t>
  </si>
  <si>
    <t>[58,]</t>
  </si>
  <si>
    <t>&gt; cbind(grep("lan", acs22acsgdbnames, ignore.case = T, value = T), fixcolnames(grep("lan", acs22acsgdbnames, ignore.case = T, value = T), 'acs', 'r'))</t>
  </si>
  <si>
    <t>acs22</t>
  </si>
  <si>
    <t>tried to rename via map_headernameds$acsname</t>
  </si>
  <si>
    <t>confirmed in acs22</t>
  </si>
  <si>
    <t>LAN QUERIED</t>
  </si>
  <si>
    <t>HLI QUERIED</t>
  </si>
  <si>
    <t>acslong</t>
  </si>
  <si>
    <t>is rname guess in rname col?</t>
  </si>
  <si>
    <t>PCT_LAN_ENGLISH</t>
  </si>
  <si>
    <t>PCT_LAN_FRENCH</t>
  </si>
  <si>
    <t>PCT_LAN_RUS_POL_SLAV</t>
  </si>
  <si>
    <t>PCT_LAN_OTHER_IE</t>
  </si>
  <si>
    <t>PCT_LAN_VIETNAMESE</t>
  </si>
  <si>
    <t>PCT_LAN_OTHER_ASIAN</t>
  </si>
  <si>
    <t>PCT_LAN_ARABIC</t>
  </si>
  <si>
    <t>PCT_LAN_NON_ENGLISH</t>
  </si>
  <si>
    <t>NA?</t>
  </si>
  <si>
    <t>%speak non-English at home</t>
  </si>
  <si>
    <t>Percent of population speaking non-English at home</t>
  </si>
  <si>
    <t>%speak Other Indo-European at home</t>
  </si>
  <si>
    <t>Percent of population speaking Other Indo-European at home</t>
  </si>
  <si>
    <t>%speak Asian and Pacific Island lang at home</t>
  </si>
  <si>
    <t>Percent of population speaking Asian and Pacific Island languages at home</t>
  </si>
  <si>
    <t>Number speaking Other and Unspecified lang at home</t>
  </si>
  <si>
    <t>Number speaking Non English at home</t>
  </si>
  <si>
    <t>Number speaking Other and Unspecified languages at home</t>
  </si>
  <si>
    <t>Number speaking non-English at home</t>
  </si>
  <si>
    <t>***special</t>
  </si>
  <si>
    <t>019916999</t>
  </si>
  <si>
    <t>0199162</t>
  </si>
  <si>
    <t>csv</t>
  </si>
  <si>
    <t>019917999</t>
  </si>
  <si>
    <t>0199163</t>
  </si>
  <si>
    <t>019920999</t>
  </si>
  <si>
    <t>0199167</t>
  </si>
  <si>
    <t>019921999</t>
  </si>
  <si>
    <t>0199169</t>
  </si>
  <si>
    <t>019922999</t>
  </si>
  <si>
    <t>0199168</t>
  </si>
  <si>
    <t>019924999</t>
  </si>
  <si>
    <t>0199170</t>
  </si>
  <si>
    <t>019925999</t>
  </si>
  <si>
    <t>0199217</t>
  </si>
  <si>
    <t>019926999</t>
  </si>
  <si>
    <t>0199171</t>
  </si>
  <si>
    <t>019927999</t>
  </si>
  <si>
    <t>0199172</t>
  </si>
  <si>
    <t>019928999</t>
  </si>
  <si>
    <t>0199166</t>
  </si>
  <si>
    <t>039901999</t>
  </si>
  <si>
    <t>0399096</t>
  </si>
  <si>
    <t>039902999</t>
  </si>
  <si>
    <t>0399097</t>
  </si>
  <si>
    <t>039904999</t>
  </si>
  <si>
    <t>0399099</t>
  </si>
  <si>
    <t>039905999</t>
  </si>
  <si>
    <t>0399101</t>
  </si>
  <si>
    <t>039906999</t>
  </si>
  <si>
    <t>0399102</t>
  </si>
  <si>
    <t>039907999</t>
  </si>
  <si>
    <t>0399103</t>
  </si>
  <si>
    <t>039908999</t>
  </si>
  <si>
    <t>0399104</t>
  </si>
  <si>
    <t>039909999</t>
  </si>
  <si>
    <t>0399105</t>
  </si>
  <si>
    <t>039910999</t>
  </si>
  <si>
    <t>0399106</t>
  </si>
  <si>
    <t>039911999</t>
  </si>
  <si>
    <t>0399107</t>
  </si>
  <si>
    <t>039912999</t>
  </si>
  <si>
    <t>0399108</t>
  </si>
  <si>
    <t>039970999</t>
  </si>
  <si>
    <t>0399999</t>
  </si>
  <si>
    <t>039971999</t>
  </si>
  <si>
    <t>059901999</t>
  </si>
  <si>
    <t>0599096</t>
  </si>
  <si>
    <t>059902999</t>
  </si>
  <si>
    <t>0599097</t>
  </si>
  <si>
    <t>059904999</t>
  </si>
  <si>
    <t>0599099</t>
  </si>
  <si>
    <t>059905999</t>
  </si>
  <si>
    <t>0599101</t>
  </si>
  <si>
    <t>059906999</t>
  </si>
  <si>
    <t>0599102</t>
  </si>
  <si>
    <t>059907999</t>
  </si>
  <si>
    <t>0599103</t>
  </si>
  <si>
    <t>059908999</t>
  </si>
  <si>
    <t>0599104</t>
  </si>
  <si>
    <t>059909999</t>
  </si>
  <si>
    <t>0599105</t>
  </si>
  <si>
    <t>059910999</t>
  </si>
  <si>
    <t>0599106</t>
  </si>
  <si>
    <t>059911999</t>
  </si>
  <si>
    <t>0599107</t>
  </si>
  <si>
    <t>059912999</t>
  </si>
  <si>
    <t>0599108</t>
  </si>
  <si>
    <t>059970999</t>
  </si>
  <si>
    <t>0599999</t>
  </si>
  <si>
    <t>059971999</t>
  </si>
  <si>
    <t>in_csv</t>
  </si>
  <si>
    <t>oldname_is_what</t>
  </si>
  <si>
    <t>raw_pctile_avg_basedonrname</t>
  </si>
  <si>
    <t>agree</t>
  </si>
  <si>
    <t>pctnobroadband</t>
  </si>
  <si>
    <t>pctflood</t>
  </si>
  <si>
    <t>pctflood30</t>
  </si>
  <si>
    <t>pctfire30</t>
  </si>
  <si>
    <t>pctfire</t>
  </si>
  <si>
    <t>state.pctile.pctlowlifex</t>
  </si>
  <si>
    <t>rateasthma</t>
  </si>
  <si>
    <t>rateheartdisease</t>
  </si>
  <si>
    <t>ratecancer</t>
  </si>
  <si>
    <t>state.avg.pctlowlifex</t>
  </si>
  <si>
    <t>state.avg.rateheartdisease</t>
  </si>
  <si>
    <t>state.avg.rateasthma</t>
  </si>
  <si>
    <t>state.pctile.rateheartdisease</t>
  </si>
  <si>
    <t>state.pctile.rateasthma</t>
  </si>
  <si>
    <t>avg.rateheartdisease</t>
  </si>
  <si>
    <t>avg.rateasthma</t>
  </si>
  <si>
    <t>pctile.rateasthma</t>
  </si>
  <si>
    <t>state.avg.pctnobroadband</t>
  </si>
  <si>
    <t>state.avg.pctnohealthinsurance</t>
  </si>
  <si>
    <t>state.pctile.pctnohealthinsurance</t>
  </si>
  <si>
    <t>state.pctile.pctnobroadband</t>
  </si>
  <si>
    <t>avg.pctnobroadband</t>
  </si>
  <si>
    <t>avg.pctnohealthinsurance</t>
  </si>
  <si>
    <t>pctile.pctnobroadband</t>
  </si>
  <si>
    <t>pctile.pctnohealthinsurance</t>
  </si>
  <si>
    <t>state.avg.ratecancer</t>
  </si>
  <si>
    <t>state.pctile.ratecancer</t>
  </si>
  <si>
    <t>avg.ratecancer</t>
  </si>
  <si>
    <t>pctile.ratecancer</t>
  </si>
  <si>
    <t>state.avg.pctflood</t>
  </si>
  <si>
    <t>state.avg.pctfire</t>
  </si>
  <si>
    <t>state.pctile.pctflood</t>
  </si>
  <si>
    <t>state.pctile.pctfire</t>
  </si>
  <si>
    <t>avg.pctflood</t>
  </si>
  <si>
    <t>avg.pctfire</t>
  </si>
  <si>
    <t>pctile.pctflood</t>
  </si>
  <si>
    <t>pctile.pctfire</t>
  </si>
  <si>
    <t>state.pctile.pctflood30</t>
  </si>
  <si>
    <t>state.avg.pctflood30</t>
  </si>
  <si>
    <t>state.pctile.pctfire30</t>
  </si>
  <si>
    <t>state.avg.pctfire30</t>
  </si>
  <si>
    <t>pctile.pctflood30</t>
  </si>
  <si>
    <t>avg.pctflood30</t>
  </si>
  <si>
    <t>pctile.pctfire30</t>
  </si>
  <si>
    <t>avg.pctfire30</t>
  </si>
  <si>
    <t>names_health</t>
  </si>
  <si>
    <t>names_health_state_avg</t>
  </si>
  <si>
    <t>names_health_state_pctile</t>
  </si>
  <si>
    <t>names_health_avg</t>
  </si>
  <si>
    <t>names_health_pctile</t>
  </si>
  <si>
    <t>pctile.rateheartdisease</t>
  </si>
  <si>
    <t>names_climate</t>
  </si>
  <si>
    <t>names_climate_state_avg</t>
  </si>
  <si>
    <t>names_climate_state_pctile</t>
  </si>
  <si>
    <t>names_climate_avg</t>
  </si>
  <si>
    <t>names_climate_pctile</t>
  </si>
  <si>
    <t>health</t>
  </si>
  <si>
    <t>names_xx</t>
  </si>
  <si>
    <t>names_xx_ratio_to_avg</t>
  </si>
  <si>
    <t>names_xx_ratio_to_state_avg</t>
  </si>
  <si>
    <t>names_xx_pctile</t>
  </si>
  <si>
    <t>names_xx_state_pctile</t>
  </si>
  <si>
    <t>names_xx_avg</t>
  </si>
  <si>
    <t>names_xx_state_avg</t>
  </si>
  <si>
    <t>climate</t>
  </si>
  <si>
    <t>criticalservice</t>
  </si>
  <si>
    <t>schools, hospitals, placesofworship</t>
  </si>
  <si>
    <t>npl, tsdf, npdes, air, brownfields, tri</t>
  </si>
  <si>
    <t>names_d_languageli</t>
  </si>
  <si>
    <t>names_d_languageli_ratio_to_avg</t>
  </si>
  <si>
    <t>names_d_languageli_ratio_to_state_avg</t>
  </si>
  <si>
    <t>names_d_languageli_pctile</t>
  </si>
  <si>
    <t>names_d_languageli_state_pctile</t>
  </si>
  <si>
    <t>names_d_languageli_avg</t>
  </si>
  <si>
    <t>names_d_languageli_state_avg</t>
  </si>
  <si>
    <t>names_d_languageli_count</t>
  </si>
  <si>
    <t>language</t>
  </si>
  <si>
    <t>languageli</t>
  </si>
  <si>
    <t>names_ej_ratio_to_avg</t>
  </si>
  <si>
    <t>names_ej_ratio_to_state_avg</t>
  </si>
  <si>
    <t>names_criticalservice_state_avg</t>
  </si>
  <si>
    <t>names_criticalservice</t>
  </si>
  <si>
    <t>names_criticalservice_pctile</t>
  </si>
  <si>
    <t>names_criticalservice_state_pctile</t>
  </si>
  <si>
    <t>names_criticalservice_avg</t>
  </si>
  <si>
    <t>names_ej_avg</t>
  </si>
  <si>
    <t>names_ej_state_avg</t>
  </si>
  <si>
    <t>names_ej_supp_ratio_to_avg</t>
  </si>
  <si>
    <t>names_ej_supp_ratio_to_state_avg</t>
  </si>
  <si>
    <t>names_ej_supp_avg</t>
  </si>
  <si>
    <t>names_ej_supp_state_avg</t>
  </si>
  <si>
    <t>needs state-specific raw</t>
  </si>
  <si>
    <t>no counts</t>
  </si>
  <si>
    <t>all are counts no percentage</t>
  </si>
  <si>
    <t>age</t>
  </si>
  <si>
    <t>names_xx_count</t>
  </si>
  <si>
    <t>may have/need counts</t>
  </si>
  <si>
    <t>names_flag</t>
  </si>
  <si>
    <t>nonattain, impairedwaters, reservation, disadvantaged_j40, disadvantaged_epaira</t>
  </si>
  <si>
    <t>sitesinarea</t>
  </si>
  <si>
    <t>featuresinarea</t>
  </si>
  <si>
    <t>nobroadband, insurance, housing burden, tranport access, food desert</t>
  </si>
  <si>
    <t xml:space="preserve"> under5, 18orless, 18up, 65up </t>
  </si>
  <si>
    <t>spoken at home = english, spanish, vietnamese, etc., nonenglishtotal</t>
  </si>
  <si>
    <t>limited english speaking breakdown = spanish, otherIE, API, other</t>
  </si>
  <si>
    <t>names_misc</t>
  </si>
  <si>
    <t>039970098</t>
  </si>
  <si>
    <t>api</t>
  </si>
  <si>
    <t>039970112</t>
  </si>
  <si>
    <t>039970125</t>
  </si>
  <si>
    <t>039970138</t>
  </si>
  <si>
    <t>039970151</t>
  </si>
  <si>
    <t>059970046</t>
  </si>
  <si>
    <t>059970059</t>
  </si>
  <si>
    <t>059970072</t>
  </si>
  <si>
    <t>059970085</t>
  </si>
  <si>
    <t>names_health_count</t>
  </si>
  <si>
    <t>pctlan_eng_na</t>
  </si>
  <si>
    <t>lowlife, heart, asthma, ratecancer, disability</t>
  </si>
  <si>
    <t>names_community</t>
  </si>
  <si>
    <t>male, female, Average life expectancy, Per cap inc, households,  Owner occupied</t>
  </si>
  <si>
    <t>names_age</t>
  </si>
  <si>
    <t>names_age_count</t>
  </si>
  <si>
    <t>names_community_count</t>
  </si>
  <si>
    <t>fire, flood</t>
  </si>
  <si>
    <t>0312171098</t>
  </si>
  <si>
    <t>03121999</t>
  </si>
  <si>
    <t>0312171112</t>
  </si>
  <si>
    <t>0312171125</t>
  </si>
  <si>
    <t>0312171139</t>
  </si>
  <si>
    <t>0312171151</t>
  </si>
  <si>
    <t>0312171999</t>
  </si>
  <si>
    <t>0512171046</t>
  </si>
  <si>
    <t>05121999</t>
  </si>
  <si>
    <t>0512171059</t>
  </si>
  <si>
    <t>0512171072</t>
  </si>
  <si>
    <t>0512171085</t>
  </si>
  <si>
    <t>0512171999</t>
  </si>
  <si>
    <t>names_featuresinarea</t>
  </si>
  <si>
    <t>names_sitesinarea</t>
  </si>
  <si>
    <t>names_e_other</t>
  </si>
  <si>
    <t>names_geo</t>
  </si>
  <si>
    <t>names_health_ratio_to_state_avg</t>
  </si>
  <si>
    <t>names_health_ratio_to_avg</t>
  </si>
  <si>
    <t>The following list contains the column names and descriptions for EJScreen_2024_BG_with_AS_CNMI_GU_VI.gdb and EJScreen_2024_BG_with_AS_CNMI_GU_VI.csv.</t>
  </si>
  <si>
    <t>Column Number</t>
  </si>
  <si>
    <t>Column Names</t>
  </si>
  <si>
    <t>Shape</t>
  </si>
  <si>
    <t>Coordinates defining the features</t>
  </si>
  <si>
    <t>`</t>
  </si>
  <si>
    <t>Disability base--civilian non-institutionalized population</t>
  </si>
  <si>
    <t xml:space="preserve">Demographic Index </t>
  </si>
  <si>
    <t>% persons with disabilities</t>
  </si>
  <si>
    <t>Traffic proximity</t>
  </si>
  <si>
    <t>Superfund proximity</t>
  </si>
  <si>
    <t>RMP facility proximity</t>
  </si>
  <si>
    <t>Underground storage tanks</t>
  </si>
  <si>
    <t>Wastewater discharge</t>
  </si>
  <si>
    <t>Percentile for % persons with disabilities</t>
  </si>
  <si>
    <t>Percentile for  Diesel particulate matter</t>
  </si>
  <si>
    <t>Percentile for Nitrogen Dioxide (NO2)</t>
  </si>
  <si>
    <t>Percentile for Drinking Water Non-Compliance</t>
  </si>
  <si>
    <t>Percentile for Nitrogen Dioxide (NO2) EJ Index</t>
  </si>
  <si>
    <t>Percentile for Nitrogen Dioxide (NO2) Supplemental Index</t>
  </si>
  <si>
    <t>Percentile for Drinking Water Non-Compliance EJ Index</t>
  </si>
  <si>
    <t>Percentile for Drinking Water Non-Compliance Supplemental Index</t>
  </si>
  <si>
    <t>B_DISABILITYPCT</t>
  </si>
  <si>
    <t>Map color bin for % persons with disabilities</t>
  </si>
  <si>
    <t>Map color bin for  Diesel particulate matter</t>
  </si>
  <si>
    <t>B_NO2</t>
  </si>
  <si>
    <t>Map color bin for Nitrogen Dioxide (NO2)</t>
  </si>
  <si>
    <t>B_DWATER</t>
  </si>
  <si>
    <t>Map color bin for Drinking Water Non-Compliance</t>
  </si>
  <si>
    <t>Map color bin for  Diesel particulate matter EJ Index</t>
  </si>
  <si>
    <t>Map color bin for  Diesel particulate matter Supplemental Index</t>
  </si>
  <si>
    <t>B_D2_NO2</t>
  </si>
  <si>
    <t>Map color bin for Nitrogen Dioxide (NO2) EJ Index</t>
  </si>
  <si>
    <t>B_D5_NO2</t>
  </si>
  <si>
    <t>Map color bin for Nitrogen Dioxide (NO2) Supplemental Index</t>
  </si>
  <si>
    <t>B_D2_DWATER</t>
  </si>
  <si>
    <t>Map color bin for Drinking Water Non-Compliance EJ Index</t>
  </si>
  <si>
    <t>B_D5_DWATER</t>
  </si>
  <si>
    <t>Map color bin for Drinking Water Non-Compliance Supplemental Index</t>
  </si>
  <si>
    <t>T_DISABILITYPCT</t>
  </si>
  <si>
    <t>Map popup text for % persons with disabilities</t>
  </si>
  <si>
    <t>Map popup text for  Diesel particulate matter</t>
  </si>
  <si>
    <t>T_NO2</t>
  </si>
  <si>
    <t>Map popup text for Nitrogen Dioxide (NO2)</t>
  </si>
  <si>
    <t>T_DWATER</t>
  </si>
  <si>
    <t>Map popup text for Drinking Water Non-Compliance</t>
  </si>
  <si>
    <t>Map popup text for  Diesel particulate matter EJ Index</t>
  </si>
  <si>
    <t>Map popup text for  Diesel particulate matter Supplemental Index</t>
  </si>
  <si>
    <t>T_D2_NO2</t>
  </si>
  <si>
    <t>Map popup text for Nitrogen Dioxide (NO2) EJ Index</t>
  </si>
  <si>
    <t>T_D5_NO2</t>
  </si>
  <si>
    <t>Map popup text for Nitrogen Dioxide (NO2) Supplemental Index</t>
  </si>
  <si>
    <t>T_D2_DWATER</t>
  </si>
  <si>
    <t>Map popup text for Drinking Water Non-Compliance EJ Index</t>
  </si>
  <si>
    <t>T_D5_DWATER</t>
  </si>
  <si>
    <t>Map popup text for Drinking Water Non-Compliance Supplemental Index</t>
  </si>
  <si>
    <t>State Demographic Index</t>
  </si>
  <si>
    <t>State Supplemental Demographic Index</t>
  </si>
  <si>
    <t>The following list contains the column names and descriptions for the USA table in EJScreen_2024_BG_with_AS_CNMI_GU_VI.gdb 
and EJScreen_2024_BG_National_Lookup.csv</t>
  </si>
  <si>
    <t>GDB Fieldname</t>
  </si>
  <si>
    <t>Unique ID table record in geodatabase</t>
  </si>
  <si>
    <t>PCTILE</t>
  </si>
  <si>
    <t>Percentile (0 to 100 and mean) for a grouping</t>
  </si>
  <si>
    <t>Processing group identifier (USA for National)</t>
  </si>
  <si>
    <t>rname in maphead</t>
  </si>
  <si>
    <t>csv_description</t>
  </si>
  <si>
    <t>names_countabove</t>
  </si>
  <si>
    <t>count.ej.80up2.supp</t>
  </si>
  <si>
    <t>in acsname</t>
  </si>
  <si>
    <t>rname from acs</t>
  </si>
  <si>
    <t>language universe for %speaking</t>
  </si>
  <si>
    <t>ratio.to.avg.pctdisability</t>
  </si>
  <si>
    <t>Ratio to US avg % with Disabilities</t>
  </si>
  <si>
    <t>Ratio to State avg % with Disabilities</t>
  </si>
  <si>
    <t>ratio.to.state.avg.pctdisability</t>
  </si>
  <si>
    <t>Sara Sokolinski</t>
  </si>
  <si>
    <t>Created new sheet Process Notes to keep track of all changes made</t>
  </si>
  <si>
    <t>Created new sheet named_strings to store the partial strings to construct labels rather than hardcode them</t>
  </si>
  <si>
    <t>Demog.Ind.</t>
  </si>
  <si>
    <t>shortlabel1</t>
  </si>
  <si>
    <t xml:space="preserve">Ratio to US avg </t>
  </si>
  <si>
    <t>shortmatch</t>
  </si>
  <si>
    <t xml:space="preserve">Ratio to State avg </t>
  </si>
  <si>
    <t xml:space="preserve">US%ile </t>
  </si>
  <si>
    <t xml:space="preserve">State%ile </t>
  </si>
  <si>
    <t>Review shortlabel</t>
  </si>
  <si>
    <t>Create new column 'shortlabel1'</t>
  </si>
  <si>
    <t>Create new column 'shortmatch'</t>
  </si>
  <si>
    <t>Copy values of 'shortlabel' where 'vartype' = raw into 'shortlabel1'</t>
  </si>
  <si>
    <t>Create test whether 'shortlabel' = 'shortlabel1' in 'shortmatch' column</t>
  </si>
  <si>
    <t>Create formula to lookup the string from 'named_strings' sheet based on value of 'vartype' and concatenate it with the string looked up from 'shortlabel1' based on 'topic_root_term'</t>
  </si>
  <si>
    <t>Color each blue</t>
  </si>
  <si>
    <t>Color each orange</t>
  </si>
  <si>
    <t>Build out 'named_strings' with values to replicate the text in 'shortlabel'</t>
  </si>
  <si>
    <t>Copy orange formula, along with 'shortmatch' test down as strings get added to 'named_strings'</t>
  </si>
  <si>
    <t>The following 'rname' were also copied over, but were missing field 'vartype'. They were colored blue, like 'raw'</t>
  </si>
  <si>
    <t>Review any 'shortmatch' = FALSE or NA</t>
  </si>
  <si>
    <t>For rows with 'topic_root_term = "Demog.Index.State" or "Demog.Index.Supp.State", replace the formula with one that removes 'State' from the looked up 'shortlabel1' string.</t>
  </si>
  <si>
    <t>Color it a Darker orange</t>
  </si>
  <si>
    <t>Replace 'topic_root_term' = pctlowlifex with lowlifex</t>
  </si>
  <si>
    <t xml:space="preserve"> (state raw)</t>
  </si>
  <si>
    <t xml:space="preserve">EJ: </t>
  </si>
  <si>
    <t xml:space="preserve">EJ Supp: </t>
  </si>
  <si>
    <t xml:space="preserve"> (raw)</t>
  </si>
  <si>
    <t>For rows with '.eo' =  1 or '.supp'=1, replace the formula with one that adds EJ or EJ_Supp (defined on 'named_strings') to the beginning and swaps the order of lookups for 'vartype'  with those for 'topic_root_term'.</t>
  </si>
  <si>
    <t>Color it red</t>
  </si>
  <si>
    <t>Copy shortlabel over into shortlabel1 for varlist="names_countabove" or vartype = "geo". Color it blue</t>
  </si>
  <si>
    <t>Filter to shortmatch = FALSE and document differences for branch commit</t>
  </si>
  <si>
    <t xml:space="preserve"> (US%ile)</t>
  </si>
  <si>
    <t xml:space="preserve"> (State%ile)</t>
  </si>
  <si>
    <t>string</t>
  </si>
  <si>
    <t>names</t>
  </si>
  <si>
    <t>EJ_Supp</t>
  </si>
  <si>
    <t>US_ile</t>
  </si>
  <si>
    <t>State_ile</t>
  </si>
  <si>
    <t xml:space="preserve">For rows with '.eo' =  1 or '.supp'=1 &amp; vartype = "uspctile" or "statepctile", replace the formula with one that replaces the topic_root_term lookup with named ranges US_ile or State_ile </t>
  </si>
  <si>
    <t>Color it darker red</t>
  </si>
  <si>
    <t>Categorize formulas by color for branch commit</t>
  </si>
  <si>
    <t>blue</t>
  </si>
  <si>
    <t>orange</t>
  </si>
  <si>
    <t>dark orange</t>
  </si>
  <si>
    <t>red</t>
  </si>
  <si>
    <t>dark red</t>
  </si>
  <si>
    <t>hardcoded as values from shortlabel</t>
  </si>
  <si>
    <t>vartype = "raw", vartype = "geo", varlist = "names_countabove", &amp; var_type is missing</t>
  </si>
  <si>
    <t>Color</t>
  </si>
  <si>
    <t>Applies to</t>
  </si>
  <si>
    <t>vartype = "usratio", vartype = "stateratio", vartype = "uspctile", vartype = , vartype = "statepctile", vartype = "usavg", vartype = "stateavg"</t>
  </si>
  <si>
    <t>CONCATENATE(VLOOKUP(AQ#,named_strings!A:B,2,),VLOOKUP(T#,Q:BH,44,))</t>
  </si>
  <si>
    <t>CONCATENATE(VLOOKUP(AQ#,named_strings!A:B,2,),SUBSTITUTE( VLOOKUP(T#,Q:BH,44,), "State ", ""))</t>
  </si>
  <si>
    <t>topic_root_term = "Demog.Index.State", topic_root_term = "Demog.Index.Supp.State"</t>
  </si>
  <si>
    <t>CONCATENATE(IF(AF#=1, EJ,IF(AG#=1, EJ_Supp,"")),VLOOKUP(T#,Q:BH,44,),VLOOKUP(AQ#,named_strings!A:B,2,))</t>
  </si>
  <si>
    <t>formula (AQ refers to "vartype", T refers to "topic_root_term", AQ refers to ".eo" and AG refers to ".supp")</t>
  </si>
  <si>
    <t>CONCATENATE(IF(AF507=1, EJ,IF(AG507=1, EJ_Supp,"")),VLOOKUP(T507,Q:BH,44,),IF(AQ507="uspctile", US_ile,IF(AQ507="statepctile", State_ile,"")))</t>
  </si>
  <si>
    <t>.eo = 1, .supp = 1</t>
  </si>
  <si>
    <t>.eo = 1 or  .supp = 1 AND vartype = "uspctile" or vartype = "statepctile"</t>
  </si>
  <si>
    <t>Ratio to State avg Demog.Ind.</t>
  </si>
  <si>
    <t>State%ile Demog.Ind.</t>
  </si>
  <si>
    <t>State avg Demog.Ind.</t>
  </si>
  <si>
    <t>Ratio to US avg %Other race NHA</t>
  </si>
  <si>
    <t>Ratio to US avg %multirace NH</t>
  </si>
  <si>
    <t>Ratio to US avg %White NHA</t>
  </si>
  <si>
    <t>Ratio to State avg %Other race NHA</t>
  </si>
  <si>
    <t>Ratio to State avg %multirace NH</t>
  </si>
  <si>
    <t>US%ile %Hispanic</t>
  </si>
  <si>
    <t>US%ile %Black NHA</t>
  </si>
  <si>
    <t>US%ile %Asian NHA</t>
  </si>
  <si>
    <t>US%ile %AmerIndian/AK NHA</t>
  </si>
  <si>
    <t>US%ile %Hawaiian/PI NHA</t>
  </si>
  <si>
    <t>US%ile %Other race NHA</t>
  </si>
  <si>
    <t>US%ile %multirace NH</t>
  </si>
  <si>
    <t>US%ile %White NHA</t>
  </si>
  <si>
    <t>State%ile %Hispanic</t>
  </si>
  <si>
    <t>State%ile %Black NHA</t>
  </si>
  <si>
    <t>State%ile %Asian NHA</t>
  </si>
  <si>
    <t>State%ile %AmerIndian/AK NHA</t>
  </si>
  <si>
    <t>State%ile %Hawaiian/PI NHA</t>
  </si>
  <si>
    <t>State%ile %Other race NHA</t>
  </si>
  <si>
    <t>State%ile %multirace NH</t>
  </si>
  <si>
    <t>State%ile %White NHA</t>
  </si>
  <si>
    <t>US%ile %Black alone</t>
  </si>
  <si>
    <t>US%ile %Asian alone</t>
  </si>
  <si>
    <t>US%ile %AmerIndian/AK alone</t>
  </si>
  <si>
    <t>US%ile %Hawaiian/PI alone</t>
  </si>
  <si>
    <t>US%ile %Other race alone</t>
  </si>
  <si>
    <t>US%ile %multirace</t>
  </si>
  <si>
    <t>US%ile %White alone</t>
  </si>
  <si>
    <t>State%ile %Black alone</t>
  </si>
  <si>
    <t>State%ile %Asian alone</t>
  </si>
  <si>
    <t>State%ile %AmerIndian/AK alone</t>
  </si>
  <si>
    <t>State%ile %Hawaiian/PI alone</t>
  </si>
  <si>
    <t>State%ile %Other race alone</t>
  </si>
  <si>
    <t>State%ile %multirace</t>
  </si>
  <si>
    <t>State%ile %White alone</t>
  </si>
  <si>
    <t>Ratio to US avg %Low life expectancy</t>
  </si>
  <si>
    <t>Ratio to State avg %Low life expectancy</t>
  </si>
  <si>
    <t>US%ile % with Disabilities</t>
  </si>
  <si>
    <t>US%ile %Low life expectancy</t>
  </si>
  <si>
    <t>US%ile Heart disease prevalence</t>
  </si>
  <si>
    <t>US%ile Asthma rate in adults</t>
  </si>
  <si>
    <t>US%ile Cancer rate (excluding skin cancer)</t>
  </si>
  <si>
    <t>State%ile % with Disabilities</t>
  </si>
  <si>
    <t>State%ile %Low life expectancy</t>
  </si>
  <si>
    <t>State%ile Heart disease prevalence</t>
  </si>
  <si>
    <t>State%ile Asthma rate in adults</t>
  </si>
  <si>
    <t>State%ile Cancer rate (excluding skin cancer)</t>
  </si>
  <si>
    <t>US avg Heart disease prevalence</t>
  </si>
  <si>
    <t>US avg Cancer rate (excluding skin cancer)</t>
  </si>
  <si>
    <t>State avg Heart disease prevalence</t>
  </si>
  <si>
    <t>State avg Cancer rate (excluding skin cancer)</t>
  </si>
  <si>
    <t>EJ: PM2.5 (raw)</t>
  </si>
  <si>
    <t>EJ: Ozone (raw)</t>
  </si>
  <si>
    <t>EJ: Diesel PM (raw)</t>
  </si>
  <si>
    <t>EJ: Toxic Releases to Air (raw)</t>
  </si>
  <si>
    <t>EJ: Traffic (raw)</t>
  </si>
  <si>
    <t>EJ: %pre-1960 (raw)</t>
  </si>
  <si>
    <t>EJ: NPL (raw)</t>
  </si>
  <si>
    <t>EJ: RMP (raw)</t>
  </si>
  <si>
    <t>EJ: TSDF (raw)</t>
  </si>
  <si>
    <t>EJ: UST (raw)</t>
  </si>
  <si>
    <t>EJ: NPDES (raw)</t>
  </si>
  <si>
    <t>EJ: Traffic (state raw)</t>
  </si>
  <si>
    <t>EJ: %pre-1960 (state raw)</t>
  </si>
  <si>
    <t>EJ: NPDES (state raw)</t>
  </si>
  <si>
    <t>EJ: Toxic Releases to Air (US%ile)</t>
  </si>
  <si>
    <t>EJ: Toxic Releases to Air (State%ile)</t>
  </si>
  <si>
    <t>EJ Supp: %pre-1960 (raw)</t>
  </si>
  <si>
    <t>EJ Supp: Traffic (state raw)</t>
  </si>
  <si>
    <t>EJ Supp: %pre-1960 (state raw)</t>
  </si>
  <si>
    <t>EJ Supp: RMP (state raw)</t>
  </si>
  <si>
    <t>EJ Supp: UST (state raw)</t>
  </si>
  <si>
    <t>EJ Supp: NPDES (state raw)</t>
  </si>
  <si>
    <t>EJ Supp: PM2.5 (US%ile)</t>
  </si>
  <si>
    <t>EJ Supp: Ozone (US%ile)</t>
  </si>
  <si>
    <t>EJ Supp: Diesel PM (US%ile)</t>
  </si>
  <si>
    <t>EJ Supp: Toxic Releases to Air (US%ile)</t>
  </si>
  <si>
    <t>EJ Supp: Traffic (US%ile)</t>
  </si>
  <si>
    <t>EJ Supp: %pre-1960 (US%ile)</t>
  </si>
  <si>
    <t>EJ Supp: NPL (US%ile)</t>
  </si>
  <si>
    <t>EJ Supp: RMP (US%ile)</t>
  </si>
  <si>
    <t>EJ Supp: TSDF (US%ile)</t>
  </si>
  <si>
    <t>EJ Supp: UST (US%ile)</t>
  </si>
  <si>
    <t>EJ Supp: NPDES (US%ile)</t>
  </si>
  <si>
    <t>EJ Supp: PM2.5 (State%ile)</t>
  </si>
  <si>
    <t>EJ Supp: Ozone (State%ile)</t>
  </si>
  <si>
    <t>EJ Supp: Diesel PM (State%ile)</t>
  </si>
  <si>
    <t>EJ Supp: Toxic Releases to Air (State%ile)</t>
  </si>
  <si>
    <t>EJ Supp: Traffic (State%ile)</t>
  </si>
  <si>
    <t>EJ Supp: %pre-1960 (State%ile)</t>
  </si>
  <si>
    <t>EJ Supp: NPL (State%ile)</t>
  </si>
  <si>
    <t>EJ Supp: RMP (State%ile)</t>
  </si>
  <si>
    <t>EJ Supp: TSDF (State%ile)</t>
  </si>
  <si>
    <t>EJ Supp: UST (State%ile)</t>
  </si>
  <si>
    <t>EJ Supp: NPDES (State%ile)</t>
  </si>
  <si>
    <t>change note</t>
  </si>
  <si>
    <t>shortlabel was incorrect, using state supplemental instead of state</t>
  </si>
  <si>
    <t>adds text "race"</t>
  </si>
  <si>
    <t>removes () around NH</t>
  </si>
  <si>
    <t>adds space between While &amp; NHA</t>
  </si>
  <si>
    <t>removes "for" between %ile &amp; race</t>
  </si>
  <si>
    <t>uses "Supp" instead of "Suppl"</t>
  </si>
  <si>
    <t>includes % for low life expectancy</t>
  </si>
  <si>
    <t>uses "% with Disabilities" instead of "Persons with Disabilities"</t>
  </si>
  <si>
    <t>uses "heart disease prevalence" instead of "Heart Diseases"</t>
  </si>
  <si>
    <t>removes space in US%ile and capitalizes Asthma</t>
  </si>
  <si>
    <t>removes space in State%ile and capitalizes Asthma</t>
  </si>
  <si>
    <t>adds (excluding skin cancer)</t>
  </si>
  <si>
    <t>adds (raw)</t>
  </si>
  <si>
    <t>adds (raw) and uses "%pre-1960" instead of "Lead paint"</t>
  </si>
  <si>
    <t>adds (raw) and uses "NPDES" instead of "Wastewater"</t>
  </si>
  <si>
    <t>adds (raw) and uses "Drinking" instead of "Drinking Water"</t>
  </si>
  <si>
    <t>removes extra space after traffic</t>
  </si>
  <si>
    <t>uses "%pre-1960" instead of "Lead paint"</t>
  </si>
  <si>
    <t>uses "NPDES" instead of "Wastewater"</t>
  </si>
  <si>
    <t>uses "Toxic Releases to Air" instead of "Toxic Air Release"</t>
  </si>
  <si>
    <t>removes "proximity"</t>
  </si>
  <si>
    <t>removes "Facility Proximity"</t>
  </si>
  <si>
    <t>uses acronym for UST</t>
  </si>
  <si>
    <t>uses "NPDES" instead of "Wastewater discharge"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</si>
</sst>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0"/>
    <numFmt numFmtId="165" formatCode="000"/>
    <numFmt numFmtId="166" formatCode="_(* #,##0.0_);_(* \(#,##0.0\);_(* &quot;-&quot;??_);_(@_)"/>
    <numFmt numFmtId="167" formatCode="_(* #,##0_);_(* \(#,##0\);_(* &quot;-&quot;??_);_(@_)"/>
    <numFmt numFmtId="168" formatCode="_(* #,##0.0000000_);_(* \(#,##0.0000000\);_(* &quot;-&quot;??_);_(@_)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sz val="20"/>
      <color rgb="FF1F2328"/>
      <name val="Var(--fontStack-monospace, ui-m"/>
    </font>
    <font>
      <sz val="10"/>
      <color rgb="FFFF0000"/>
      <name val="Lucida Console"/>
      <family val="3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theme="1"/>
      <name val="Tahoma"/>
      <family val="2"/>
    </font>
    <font>
      <vertAlign val="subscript"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vertAlign val="subscript"/>
      <sz val="10"/>
      <color rgb="FFFF0000"/>
      <name val="Tahoma"/>
      <family val="2"/>
    </font>
    <font>
      <sz val="7"/>
      <color rgb="FF000000"/>
      <name val="Tahoma"/>
      <family val="2"/>
    </font>
    <font>
      <sz val="7"/>
      <color rgb="FF0000FF"/>
      <name val="Lucida Console"/>
      <family val="3"/>
    </font>
    <font>
      <b/>
      <sz val="7"/>
      <color rgb="FF000000"/>
      <name val="Lucida Console"/>
      <family val="3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10"/>
      <color rgb="FF0000FF"/>
      <name val="Lucida Console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i/>
      <sz val="18"/>
      <color theme="7" tint="-0.249977111117893"/>
      <name val="Calibri"/>
      <family val="2"/>
      <scheme val="minor"/>
    </font>
    <font>
      <b/>
      <i/>
      <sz val="14"/>
      <color theme="0" tint="-0.34998626667073579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Tahoma"/>
      <family val="2"/>
    </font>
  </fonts>
  <fills count="5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48">
    <xf numFmtId="0" fontId="0" fillId="0" borderId="0" xfId="0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0" fillId="23" borderId="0" xfId="0" applyFill="1"/>
    <xf numFmtId="0" fontId="0" fillId="13" borderId="0" xfId="0" applyFill="1"/>
    <xf numFmtId="0" fontId="0" fillId="7" borderId="0" xfId="0" applyFill="1"/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0" fontId="0" fillId="17" borderId="0" xfId="0" applyFill="1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applyNumberFormat="1" applyBorder="1" applyAlignment="1"/>
    <xf numFmtId="0" fontId="1" fillId="22" borderId="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0" fillId="5" borderId="0" xfId="0" applyFill="1" applyAlignment="1">
      <alignment horizontal="left"/>
    </xf>
    <xf numFmtId="0" fontId="0" fillId="26" borderId="0" xfId="0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  <xf numFmtId="0" fontId="27" fillId="5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0" fillId="26" borderId="0" xfId="0" applyFill="1"/>
    <xf numFmtId="0" fontId="0" fillId="25" borderId="0" xfId="0" applyFill="1" applyBorder="1"/>
    <xf numFmtId="0" fontId="1" fillId="2" borderId="0" xfId="0" applyFont="1" applyFill="1" applyAlignment="1">
      <alignment horizontal="center" vertical="center" textRotation="90"/>
    </xf>
    <xf numFmtId="0" fontId="26" fillId="9" borderId="0" xfId="0" applyFont="1" applyFill="1" applyAlignment="1">
      <alignment horizontal="center" vertical="center" textRotation="90"/>
    </xf>
    <xf numFmtId="0" fontId="25" fillId="17" borderId="0" xfId="0" applyFont="1" applyFill="1" applyAlignment="1">
      <alignment horizontal="center" vertical="center" textRotation="90" wrapText="1"/>
    </xf>
    <xf numFmtId="0" fontId="28" fillId="0" borderId="0" xfId="0" applyFont="1" applyAlignment="1">
      <alignment vertical="center"/>
    </xf>
    <xf numFmtId="0" fontId="28" fillId="24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/>
    <xf numFmtId="164" fontId="0" fillId="10" borderId="0" xfId="0" applyNumberFormat="1" applyFill="1" applyBorder="1" applyAlignment="1"/>
    <xf numFmtId="0" fontId="0" fillId="0" borderId="0" xfId="0" applyFill="1" applyBorder="1" applyAlignment="1"/>
    <xf numFmtId="165" fontId="0" fillId="0" borderId="0" xfId="0" applyNumberFormat="1" applyBorder="1"/>
    <xf numFmtId="0" fontId="0" fillId="12" borderId="14" xfId="0" applyFill="1" applyBorder="1"/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" borderId="14" xfId="0" applyFill="1" applyBorder="1"/>
    <xf numFmtId="0" fontId="4" fillId="16" borderId="14" xfId="0" applyFont="1" applyFill="1" applyBorder="1"/>
    <xf numFmtId="0" fontId="4" fillId="16" borderId="14" xfId="0" applyFont="1" applyFill="1" applyBorder="1" applyAlignment="1"/>
    <xf numFmtId="0" fontId="0" fillId="16" borderId="14" xfId="0" applyFill="1" applyBorder="1"/>
    <xf numFmtId="0" fontId="0" fillId="28" borderId="14" xfId="0" applyFill="1" applyBorder="1"/>
    <xf numFmtId="0" fontId="4" fillId="4" borderId="14" xfId="0" applyFont="1" applyFill="1" applyBorder="1"/>
    <xf numFmtId="0" fontId="4" fillId="4" borderId="14" xfId="0" applyFont="1" applyFill="1" applyBorder="1" applyAlignment="1"/>
    <xf numFmtId="0" fontId="0" fillId="4" borderId="14" xfId="0" applyFill="1" applyBorder="1"/>
    <xf numFmtId="0" fontId="4" fillId="0" borderId="14" xfId="0" applyFont="1" applyBorder="1"/>
    <xf numFmtId="0" fontId="0" fillId="10" borderId="14" xfId="0" applyFill="1" applyBorder="1"/>
    <xf numFmtId="164" fontId="0" fillId="10" borderId="14" xfId="0" applyNumberFormat="1" applyFill="1" applyBorder="1" applyAlignment="1"/>
    <xf numFmtId="0" fontId="0" fillId="0" borderId="14" xfId="0" applyBorder="1" applyAlignment="1"/>
    <xf numFmtId="0" fontId="0" fillId="36" borderId="14" xfId="0" applyFill="1" applyBorder="1"/>
    <xf numFmtId="165" fontId="0" fillId="0" borderId="14" xfId="0" applyNumberFormat="1" applyBorder="1"/>
    <xf numFmtId="0" fontId="0" fillId="12" borderId="16" xfId="0" applyFill="1" applyBorder="1"/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4" fillId="16" borderId="16" xfId="0" applyFont="1" applyFill="1" applyBorder="1"/>
    <xf numFmtId="0" fontId="4" fillId="16" borderId="16" xfId="0" applyFont="1" applyFill="1" applyBorder="1" applyAlignment="1"/>
    <xf numFmtId="0" fontId="0" fillId="16" borderId="16" xfId="0" applyFill="1" applyBorder="1"/>
    <xf numFmtId="0" fontId="0" fillId="28" borderId="16" xfId="0" applyFill="1" applyBorder="1"/>
    <xf numFmtId="0" fontId="4" fillId="4" borderId="16" xfId="0" applyFont="1" applyFill="1" applyBorder="1"/>
    <xf numFmtId="0" fontId="4" fillId="4" borderId="16" xfId="0" applyFont="1" applyFill="1" applyBorder="1" applyAlignment="1"/>
    <xf numFmtId="0" fontId="0" fillId="4" borderId="16" xfId="0" applyFill="1" applyBorder="1"/>
    <xf numFmtId="0" fontId="4" fillId="0" borderId="16" xfId="0" applyFont="1" applyBorder="1"/>
    <xf numFmtId="0" fontId="0" fillId="10" borderId="16" xfId="0" applyFill="1" applyBorder="1"/>
    <xf numFmtId="164" fontId="0" fillId="0" borderId="16" xfId="0" quotePrefix="1" applyNumberFormat="1" applyBorder="1"/>
    <xf numFmtId="0" fontId="0" fillId="36" borderId="16" xfId="0" applyFill="1" applyBorder="1"/>
    <xf numFmtId="0" fontId="0" fillId="0" borderId="16" xfId="0" applyFill="1" applyBorder="1" applyAlignment="1"/>
    <xf numFmtId="165" fontId="0" fillId="0" borderId="16" xfId="0" applyNumberFormat="1" applyBorder="1"/>
    <xf numFmtId="0" fontId="4" fillId="15" borderId="8" xfId="0" applyFont="1" applyFill="1" applyBorder="1"/>
    <xf numFmtId="164" fontId="4" fillId="16" borderId="9" xfId="0" applyNumberFormat="1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10" borderId="9" xfId="0" applyFill="1" applyBorder="1"/>
    <xf numFmtId="0" fontId="4" fillId="16" borderId="9" xfId="0" applyFont="1" applyFill="1" applyBorder="1"/>
    <xf numFmtId="0" fontId="0" fillId="25" borderId="9" xfId="0" applyFill="1" applyBorder="1"/>
    <xf numFmtId="164" fontId="4" fillId="16" borderId="9" xfId="0" applyNumberFormat="1" applyFont="1" applyFill="1" applyBorder="1" applyAlignment="1"/>
    <xf numFmtId="0" fontId="0" fillId="28" borderId="9" xfId="0" applyFill="1" applyBorder="1"/>
    <xf numFmtId="0" fontId="0" fillId="4" borderId="9" xfId="0" applyFill="1" applyBorder="1"/>
    <xf numFmtId="164" fontId="4" fillId="16" borderId="9" xfId="0" applyNumberFormat="1" applyFont="1" applyFill="1" applyBorder="1"/>
    <xf numFmtId="164" fontId="0" fillId="25" borderId="9" xfId="0" applyNumberFormat="1" applyFill="1" applyBorder="1" applyAlignment="1"/>
    <xf numFmtId="0" fontId="0" fillId="3" borderId="9" xfId="0" applyFill="1" applyBorder="1"/>
    <xf numFmtId="0" fontId="4" fillId="16" borderId="9" xfId="0" applyFont="1" applyFill="1" applyBorder="1" applyAlignment="1">
      <alignment horizontal="center"/>
    </xf>
    <xf numFmtId="0" fontId="0" fillId="13" borderId="9" xfId="0" applyFill="1" applyBorder="1"/>
    <xf numFmtId="0" fontId="4" fillId="15" borderId="9" xfId="0" applyFont="1" applyFill="1" applyBorder="1"/>
    <xf numFmtId="165" fontId="0" fillId="25" borderId="9" xfId="0" quotePrefix="1" applyNumberFormat="1" applyFill="1" applyBorder="1"/>
    <xf numFmtId="0" fontId="4" fillId="15" borderId="11" xfId="0" applyFont="1" applyFill="1" applyBorder="1"/>
    <xf numFmtId="164" fontId="4" fillId="16" borderId="0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164" fontId="4" fillId="16" borderId="0" xfId="0" applyNumberFormat="1" applyFont="1" applyFill="1" applyBorder="1" applyAlignment="1"/>
    <xf numFmtId="164" fontId="4" fillId="16" borderId="0" xfId="0" applyNumberFormat="1" applyFont="1" applyFill="1" applyBorder="1"/>
    <xf numFmtId="164" fontId="0" fillId="25" borderId="0" xfId="0" applyNumberFormat="1" applyFill="1" applyBorder="1" applyAlignment="1"/>
    <xf numFmtId="0" fontId="4" fillId="16" borderId="0" xfId="0" applyFont="1" applyFill="1" applyBorder="1" applyAlignment="1">
      <alignment horizontal="center"/>
    </xf>
    <xf numFmtId="0" fontId="0" fillId="13" borderId="0" xfId="0" applyFill="1" applyBorder="1"/>
    <xf numFmtId="0" fontId="4" fillId="15" borderId="0" xfId="0" applyFont="1" applyFill="1" applyBorder="1"/>
    <xf numFmtId="165" fontId="0" fillId="25" borderId="0" xfId="0" quotePrefix="1" applyNumberFormat="1" applyFill="1" applyBorder="1"/>
    <xf numFmtId="165" fontId="0" fillId="25" borderId="0" xfId="0" applyNumberFormat="1" applyFill="1" applyBorder="1"/>
    <xf numFmtId="0" fontId="0" fillId="13" borderId="0" xfId="0" applyNumberFormat="1" applyFill="1" applyBorder="1"/>
    <xf numFmtId="0" fontId="0" fillId="37" borderId="0" xfId="0" applyFill="1" applyBorder="1"/>
    <xf numFmtId="0" fontId="4" fillId="15" borderId="0" xfId="0" quotePrefix="1" applyFont="1" applyFill="1" applyBorder="1"/>
    <xf numFmtId="0" fontId="4" fillId="15" borderId="13" xfId="0" applyFont="1" applyFill="1" applyBorder="1"/>
    <xf numFmtId="164" fontId="4" fillId="16" borderId="14" xfId="0" applyNumberFormat="1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4" xfId="0" applyFill="1" applyBorder="1"/>
    <xf numFmtId="164" fontId="4" fillId="16" borderId="14" xfId="0" applyNumberFormat="1" applyFont="1" applyFill="1" applyBorder="1" applyAlignment="1"/>
    <xf numFmtId="0" fontId="0" fillId="37" borderId="14" xfId="0" applyFill="1" applyBorder="1"/>
    <xf numFmtId="164" fontId="4" fillId="16" borderId="14" xfId="0" applyNumberFormat="1" applyFont="1" applyFill="1" applyBorder="1"/>
    <xf numFmtId="164" fontId="0" fillId="25" borderId="14" xfId="0" applyNumberFormat="1" applyFill="1" applyBorder="1" applyAlignment="1"/>
    <xf numFmtId="0" fontId="4" fillId="16" borderId="14" xfId="0" applyFont="1" applyFill="1" applyBorder="1" applyAlignment="1">
      <alignment horizontal="center"/>
    </xf>
    <xf numFmtId="0" fontId="0" fillId="13" borderId="14" xfId="0" applyFill="1" applyBorder="1"/>
    <xf numFmtId="0" fontId="4" fillId="15" borderId="14" xfId="0" applyFont="1" applyFill="1" applyBorder="1"/>
    <xf numFmtId="165" fontId="0" fillId="25" borderId="14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" fillId="16" borderId="9" xfId="0" applyFont="1" applyFill="1" applyBorder="1" applyAlignment="1"/>
    <xf numFmtId="0" fontId="0" fillId="16" borderId="9" xfId="0" applyFill="1" applyBorder="1"/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0" borderId="9" xfId="0" applyFont="1" applyBorder="1"/>
    <xf numFmtId="164" fontId="0" fillId="10" borderId="9" xfId="0" applyNumberFormat="1" applyFill="1" applyBorder="1" applyAlignment="1"/>
    <xf numFmtId="0" fontId="0" fillId="0" borderId="9" xfId="0" applyBorder="1" applyAlignment="1"/>
    <xf numFmtId="0" fontId="0" fillId="36" borderId="9" xfId="0" applyFill="1" applyBorder="1"/>
    <xf numFmtId="165" fontId="0" fillId="0" borderId="9" xfId="0" applyNumberFormat="1" applyBorder="1"/>
    <xf numFmtId="0" fontId="7" fillId="11" borderId="0" xfId="0" applyFont="1" applyFill="1" applyAlignment="1">
      <alignment vertical="center"/>
    </xf>
    <xf numFmtId="0" fontId="8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165" fontId="0" fillId="0" borderId="14" xfId="0" quotePrefix="1" applyNumberFormat="1" applyBorder="1"/>
    <xf numFmtId="0" fontId="6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5" borderId="0" xfId="0" applyFont="1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/>
    <xf numFmtId="165" fontId="0" fillId="0" borderId="0" xfId="0" quotePrefix="1" applyNumberFormat="1" applyBorder="1"/>
    <xf numFmtId="165" fontId="1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Border="1"/>
    <xf numFmtId="165" fontId="0" fillId="10" borderId="0" xfId="0" applyNumberFormat="1" applyFill="1"/>
    <xf numFmtId="165" fontId="0" fillId="9" borderId="0" xfId="0" applyNumberFormat="1" applyFill="1"/>
    <xf numFmtId="0" fontId="0" fillId="37" borderId="0" xfId="0" applyFill="1"/>
    <xf numFmtId="0" fontId="0" fillId="37" borderId="0" xfId="0" applyFill="1" applyAlignment="1">
      <alignment horizontal="center"/>
    </xf>
    <xf numFmtId="165" fontId="0" fillId="5" borderId="0" xfId="0" applyNumberFormat="1" applyFill="1"/>
    <xf numFmtId="165" fontId="0" fillId="5" borderId="0" xfId="0" quotePrefix="1" applyNumberFormat="1" applyFill="1"/>
    <xf numFmtId="0" fontId="0" fillId="20" borderId="0" xfId="0" applyFill="1" applyBorder="1"/>
    <xf numFmtId="0" fontId="4" fillId="20" borderId="0" xfId="0" applyFont="1" applyFill="1"/>
    <xf numFmtId="164" fontId="4" fillId="20" borderId="0" xfId="0" applyNumberFormat="1" applyFont="1" applyFill="1"/>
    <xf numFmtId="0" fontId="4" fillId="37" borderId="0" xfId="0" applyFont="1" applyFill="1"/>
    <xf numFmtId="164" fontId="4" fillId="37" borderId="0" xfId="0" applyNumberFormat="1" applyFont="1" applyFill="1"/>
    <xf numFmtId="0" fontId="0" fillId="37" borderId="0" xfId="0" applyNumberFormat="1" applyFill="1"/>
    <xf numFmtId="0" fontId="0" fillId="37" borderId="0" xfId="0" applyFill="1" applyBorder="1" applyAlignment="1"/>
    <xf numFmtId="165" fontId="0" fillId="37" borderId="0" xfId="0" applyNumberFormat="1" applyFill="1"/>
    <xf numFmtId="165" fontId="0" fillId="37" borderId="0" xfId="0" applyNumberFormat="1" applyFill="1" applyBorder="1"/>
    <xf numFmtId="165" fontId="0" fillId="29" borderId="0" xfId="0" applyNumberFormat="1" applyFill="1"/>
    <xf numFmtId="165" fontId="0" fillId="0" borderId="0" xfId="0" applyNumberFormat="1" applyFill="1"/>
    <xf numFmtId="165" fontId="0" fillId="25" borderId="0" xfId="0" applyNumberFormat="1" applyFill="1"/>
    <xf numFmtId="165" fontId="0" fillId="2" borderId="0" xfId="0" applyNumberFormat="1" applyFill="1" applyBorder="1"/>
    <xf numFmtId="0" fontId="4" fillId="8" borderId="0" xfId="0" applyFont="1" applyFill="1"/>
    <xf numFmtId="164" fontId="4" fillId="8" borderId="0" xfId="0" applyNumberFormat="1" applyFont="1" applyFill="1"/>
    <xf numFmtId="165" fontId="0" fillId="25" borderId="0" xfId="0" quotePrefix="1" applyNumberFormat="1" applyFill="1"/>
    <xf numFmtId="0" fontId="6" fillId="10" borderId="0" xfId="0" applyFont="1" applyFill="1"/>
    <xf numFmtId="0" fontId="0" fillId="10" borderId="0" xfId="0" applyFill="1" applyAlignment="1">
      <alignment horizontal="center"/>
    </xf>
    <xf numFmtId="0" fontId="29" fillId="10" borderId="0" xfId="0" applyFont="1" applyFill="1" applyAlignment="1">
      <alignment vertical="center"/>
    </xf>
    <xf numFmtId="0" fontId="0" fillId="2" borderId="0" xfId="0" applyFill="1" applyBorder="1" applyAlignment="1"/>
    <xf numFmtId="0" fontId="0" fillId="9" borderId="0" xfId="0" applyFill="1" applyBorder="1" applyAlignment="1"/>
    <xf numFmtId="0" fontId="11" fillId="38" borderId="0" xfId="0" applyFont="1" applyFill="1" applyAlignment="1">
      <alignment horizontal="center" vertical="center" wrapText="1"/>
    </xf>
    <xf numFmtId="0" fontId="0" fillId="25" borderId="0" xfId="0" applyFill="1"/>
    <xf numFmtId="0" fontId="18" fillId="9" borderId="0" xfId="0" applyFont="1" applyFill="1" applyBorder="1" applyAlignment="1">
      <alignment vertical="center"/>
    </xf>
    <xf numFmtId="0" fontId="32" fillId="2" borderId="0" xfId="0" applyFont="1" applyFill="1"/>
    <xf numFmtId="0" fontId="0" fillId="26" borderId="0" xfId="0" applyFill="1" applyAlignment="1">
      <alignment horizontal="center"/>
    </xf>
    <xf numFmtId="0" fontId="0" fillId="39" borderId="0" xfId="0" applyFill="1"/>
    <xf numFmtId="164" fontId="4" fillId="39" borderId="0" xfId="0" applyNumberFormat="1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9" borderId="0" xfId="0" applyFill="1" applyBorder="1"/>
    <xf numFmtId="164" fontId="4" fillId="39" borderId="0" xfId="0" applyNumberFormat="1" applyFont="1" applyFill="1" applyAlignment="1"/>
    <xf numFmtId="0" fontId="4" fillId="39" borderId="0" xfId="0" applyFont="1" applyFill="1"/>
    <xf numFmtId="164" fontId="4" fillId="39" borderId="0" xfId="0" applyNumberFormat="1" applyFont="1" applyFill="1"/>
    <xf numFmtId="164" fontId="0" fillId="39" borderId="0" xfId="0" applyNumberFormat="1" applyFill="1" applyAlignment="1"/>
    <xf numFmtId="165" fontId="0" fillId="39" borderId="0" xfId="0" quotePrefix="1" applyNumberFormat="1" applyFill="1"/>
    <xf numFmtId="0" fontId="32" fillId="38" borderId="0" xfId="0" applyFont="1" applyFill="1"/>
    <xf numFmtId="0" fontId="17" fillId="9" borderId="0" xfId="2" applyFill="1"/>
    <xf numFmtId="0" fontId="0" fillId="0" borderId="0" xfId="0" applyAlignment="1">
      <alignment horizontal="right"/>
    </xf>
    <xf numFmtId="0" fontId="0" fillId="22" borderId="0" xfId="0" applyFill="1" applyAlignment="1"/>
    <xf numFmtId="0" fontId="19" fillId="9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2" borderId="0" xfId="0" applyFill="1" applyAlignment="1"/>
    <xf numFmtId="0" fontId="34" fillId="0" borderId="6" xfId="0" applyFont="1" applyBorder="1" applyAlignment="1">
      <alignment vertical="center"/>
    </xf>
    <xf numFmtId="0" fontId="18" fillId="39" borderId="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29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0" fillId="9" borderId="0" xfId="0" applyFill="1" applyAlignment="1"/>
    <xf numFmtId="0" fontId="0" fillId="6" borderId="0" xfId="0" applyFill="1" applyAlignment="1"/>
    <xf numFmtId="0" fontId="18" fillId="40" borderId="6" xfId="0" applyFont="1" applyFill="1" applyBorder="1" applyAlignment="1">
      <alignment vertical="center"/>
    </xf>
    <xf numFmtId="0" fontId="0" fillId="27" borderId="0" xfId="0" applyFill="1" applyAlignment="1"/>
    <xf numFmtId="0" fontId="18" fillId="27" borderId="6" xfId="0" applyFont="1" applyFill="1" applyBorder="1" applyAlignment="1">
      <alignment vertical="center"/>
    </xf>
    <xf numFmtId="0" fontId="34" fillId="27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vertical="center"/>
    </xf>
    <xf numFmtId="0" fontId="0" fillId="4" borderId="0" xfId="0" applyFill="1" applyAlignment="1"/>
    <xf numFmtId="0" fontId="1" fillId="29" borderId="0" xfId="0" applyFont="1" applyFill="1" applyAlignment="1">
      <alignment horizontal="center" vertical="center"/>
    </xf>
    <xf numFmtId="0" fontId="0" fillId="10" borderId="0" xfId="0" applyFill="1" applyAlignment="1"/>
    <xf numFmtId="0" fontId="18" fillId="10" borderId="6" xfId="0" applyFont="1" applyFill="1" applyBorder="1" applyAlignment="1">
      <alignment vertical="center"/>
    </xf>
    <xf numFmtId="0" fontId="36" fillId="10" borderId="6" xfId="0" applyFont="1" applyFill="1" applyBorder="1" applyAlignment="1">
      <alignment vertical="center"/>
    </xf>
    <xf numFmtId="0" fontId="36" fillId="9" borderId="6" xfId="0" applyFont="1" applyFill="1" applyBorder="1" applyAlignment="1">
      <alignment vertical="center"/>
    </xf>
    <xf numFmtId="0" fontId="0" fillId="0" borderId="0" xfId="0" applyFill="1" applyAlignment="1"/>
    <xf numFmtId="0" fontId="18" fillId="0" borderId="1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0" fillId="2" borderId="9" xfId="0" applyFill="1" applyBorder="1" applyAlignment="1"/>
    <xf numFmtId="0" fontId="0" fillId="0" borderId="10" xfId="0" applyBorder="1" applyAlignment="1"/>
    <xf numFmtId="0" fontId="18" fillId="0" borderId="20" xfId="0" applyFont="1" applyBorder="1" applyAlignment="1">
      <alignment vertical="center"/>
    </xf>
    <xf numFmtId="0" fontId="0" fillId="0" borderId="12" xfId="0" applyBorder="1" applyAlignment="1"/>
    <xf numFmtId="0" fontId="0" fillId="29" borderId="0" xfId="0" applyFill="1" applyBorder="1" applyAlignment="1"/>
    <xf numFmtId="0" fontId="18" fillId="0" borderId="22" xfId="0" applyFont="1" applyBorder="1" applyAlignment="1">
      <alignment vertical="center"/>
    </xf>
    <xf numFmtId="0" fontId="0" fillId="2" borderId="14" xfId="0" applyFill="1" applyBorder="1" applyAlignment="1"/>
    <xf numFmtId="0" fontId="0" fillId="0" borderId="15" xfId="0" applyBorder="1" applyAlignment="1"/>
    <xf numFmtId="0" fontId="1" fillId="9" borderId="0" xfId="0" applyFont="1" applyFill="1" applyAlignment="1"/>
    <xf numFmtId="0" fontId="0" fillId="24" borderId="0" xfId="0" applyFill="1" applyAlignment="1"/>
    <xf numFmtId="0" fontId="18" fillId="21" borderId="6" xfId="0" applyFont="1" applyFill="1" applyBorder="1" applyAlignment="1">
      <alignment vertical="center"/>
    </xf>
    <xf numFmtId="0" fontId="0" fillId="8" borderId="0" xfId="0" applyFill="1" applyAlignment="1"/>
    <xf numFmtId="0" fontId="18" fillId="13" borderId="6" xfId="0" applyFont="1" applyFill="1" applyBorder="1" applyAlignment="1">
      <alignment vertical="center"/>
    </xf>
    <xf numFmtId="0" fontId="0" fillId="8" borderId="0" xfId="0" applyFill="1" applyBorder="1" applyAlignment="1"/>
    <xf numFmtId="0" fontId="1" fillId="5" borderId="0" xfId="0" applyFont="1" applyFill="1" applyAlignment="1"/>
    <xf numFmtId="0" fontId="18" fillId="12" borderId="6" xfId="0" applyFont="1" applyFill="1" applyBorder="1" applyAlignment="1">
      <alignment vertical="center"/>
    </xf>
    <xf numFmtId="0" fontId="0" fillId="12" borderId="0" xfId="0" applyFill="1" applyAlignment="1"/>
    <xf numFmtId="0" fontId="1" fillId="12" borderId="0" xfId="0" applyFont="1" applyFill="1" applyAlignment="1"/>
    <xf numFmtId="0" fontId="36" fillId="4" borderId="6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37" fillId="2" borderId="0" xfId="0" applyFont="1" applyFill="1" applyAlignment="1"/>
    <xf numFmtId="0" fontId="34" fillId="2" borderId="6" xfId="0" applyFont="1" applyFill="1" applyBorder="1" applyAlignment="1">
      <alignment vertical="center"/>
    </xf>
    <xf numFmtId="0" fontId="37" fillId="8" borderId="0" xfId="0" applyFont="1" applyFill="1" applyAlignment="1"/>
    <xf numFmtId="0" fontId="37" fillId="0" borderId="0" xfId="0" applyFont="1" applyAlignment="1"/>
    <xf numFmtId="0" fontId="0" fillId="41" borderId="0" xfId="0" applyFill="1" applyAlignment="1"/>
    <xf numFmtId="0" fontId="18" fillId="4" borderId="7" xfId="0" applyFont="1" applyFill="1" applyBorder="1" applyAlignment="1">
      <alignment vertical="center"/>
    </xf>
    <xf numFmtId="0" fontId="6" fillId="19" borderId="0" xfId="0" applyFont="1" applyFill="1" applyAlignment="1">
      <alignment horizontal="center" vertical="center"/>
    </xf>
    <xf numFmtId="0" fontId="38" fillId="19" borderId="6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13" borderId="20" xfId="0" applyFont="1" applyFill="1" applyBorder="1" applyAlignment="1">
      <alignment vertical="center"/>
    </xf>
    <xf numFmtId="0" fontId="18" fillId="13" borderId="7" xfId="0" applyFont="1" applyFill="1" applyBorder="1" applyAlignment="1">
      <alignment vertical="center"/>
    </xf>
    <xf numFmtId="0" fontId="37" fillId="2" borderId="6" xfId="0" applyFont="1" applyFill="1" applyBorder="1" applyAlignment="1"/>
    <xf numFmtId="0" fontId="18" fillId="13" borderId="21" xfId="0" applyFont="1" applyFill="1" applyBorder="1" applyAlignment="1">
      <alignment vertical="center"/>
    </xf>
    <xf numFmtId="0" fontId="18" fillId="4" borderId="22" xfId="0" applyFont="1" applyFill="1" applyBorder="1" applyAlignment="1">
      <alignment vertical="center"/>
    </xf>
    <xf numFmtId="0" fontId="18" fillId="29" borderId="0" xfId="0" applyFont="1" applyFill="1" applyBorder="1" applyAlignment="1">
      <alignment vertical="center"/>
    </xf>
    <xf numFmtId="0" fontId="0" fillId="0" borderId="19" xfId="0" applyBorder="1" applyAlignment="1"/>
    <xf numFmtId="0" fontId="0" fillId="0" borderId="6" xfId="0" applyBorder="1" applyAlignment="1"/>
    <xf numFmtId="0" fontId="0" fillId="0" borderId="22" xfId="0" applyBorder="1" applyAlignment="1"/>
    <xf numFmtId="0" fontId="0" fillId="39" borderId="0" xfId="0" applyFill="1" applyBorder="1" applyAlignment="1"/>
    <xf numFmtId="0" fontId="0" fillId="4" borderId="14" xfId="0" applyFill="1" applyBorder="1" applyAlignment="1"/>
    <xf numFmtId="0" fontId="0" fillId="40" borderId="0" xfId="0" applyFill="1"/>
    <xf numFmtId="0" fontId="0" fillId="38" borderId="0" xfId="0" applyFill="1"/>
    <xf numFmtId="0" fontId="18" fillId="13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18" fillId="19" borderId="0" xfId="0" applyFont="1" applyFill="1" applyBorder="1" applyAlignment="1">
      <alignment vertical="center"/>
    </xf>
    <xf numFmtId="0" fontId="36" fillId="31" borderId="0" xfId="0" applyFont="1" applyFill="1" applyBorder="1" applyAlignment="1">
      <alignment vertical="center"/>
    </xf>
    <xf numFmtId="0" fontId="17" fillId="0" borderId="0" xfId="2" applyAlignment="1"/>
    <xf numFmtId="0" fontId="40" fillId="0" borderId="0" xfId="0" applyFont="1"/>
    <xf numFmtId="0" fontId="41" fillId="0" borderId="0" xfId="0" applyFont="1" applyAlignment="1">
      <alignment vertical="center"/>
    </xf>
    <xf numFmtId="0" fontId="1" fillId="0" borderId="0" xfId="0" applyFont="1" applyAlignment="1"/>
    <xf numFmtId="0" fontId="42" fillId="0" borderId="0" xfId="0" applyFont="1" applyAlignment="1">
      <alignment vertical="center"/>
    </xf>
    <xf numFmtId="0" fontId="15" fillId="0" borderId="0" xfId="0" applyFont="1"/>
    <xf numFmtId="0" fontId="15" fillId="25" borderId="0" xfId="0" applyFont="1" applyFill="1"/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39" borderId="0" xfId="0" quotePrefix="1" applyFill="1"/>
    <xf numFmtId="0" fontId="0" fillId="42" borderId="0" xfId="0" applyFill="1"/>
    <xf numFmtId="0" fontId="0" fillId="43" borderId="0" xfId="0" applyFill="1"/>
    <xf numFmtId="0" fontId="0" fillId="4" borderId="0" xfId="0" applyFont="1" applyFill="1" applyAlignment="1">
      <alignment wrapText="1"/>
    </xf>
    <xf numFmtId="0" fontId="0" fillId="12" borderId="0" xfId="0" applyFont="1" applyFill="1"/>
    <xf numFmtId="0" fontId="0" fillId="3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26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" fillId="14" borderId="0" xfId="0" applyFont="1" applyFill="1"/>
    <xf numFmtId="0" fontId="0" fillId="24" borderId="0" xfId="0" applyFill="1" applyAlignment="1">
      <alignment horizontal="center"/>
    </xf>
    <xf numFmtId="0" fontId="0" fillId="24" borderId="0" xfId="0" applyFont="1" applyFill="1" applyAlignment="1">
      <alignment horizontal="center"/>
    </xf>
    <xf numFmtId="0" fontId="0" fillId="24" borderId="0" xfId="0" quotePrefix="1" applyFill="1"/>
    <xf numFmtId="0" fontId="0" fillId="26" borderId="0" xfId="0" applyFont="1" applyFill="1"/>
    <xf numFmtId="0" fontId="0" fillId="2" borderId="11" xfId="0" applyFill="1" applyBorder="1"/>
    <xf numFmtId="0" fontId="1" fillId="2" borderId="0" xfId="0" applyFont="1" applyFill="1" applyBorder="1"/>
    <xf numFmtId="0" fontId="0" fillId="24" borderId="0" xfId="0" applyFill="1" applyBorder="1"/>
    <xf numFmtId="0" fontId="0" fillId="19" borderId="0" xfId="0" applyFill="1" applyBorder="1"/>
    <xf numFmtId="0" fontId="45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/>
    <xf numFmtId="0" fontId="47" fillId="21" borderId="0" xfId="0" applyFont="1" applyFill="1" applyAlignment="1"/>
    <xf numFmtId="0" fontId="46" fillId="21" borderId="0" xfId="0" applyFont="1" applyFill="1"/>
    <xf numFmtId="0" fontId="1" fillId="21" borderId="0" xfId="0" applyFont="1" applyFill="1" applyAlignment="1"/>
    <xf numFmtId="0" fontId="47" fillId="21" borderId="0" xfId="0" applyFont="1" applyFill="1"/>
    <xf numFmtId="166" fontId="0" fillId="0" borderId="0" xfId="3" applyNumberFormat="1" applyFont="1"/>
    <xf numFmtId="167" fontId="0" fillId="0" borderId="0" xfId="3" applyNumberFormat="1" applyFont="1"/>
    <xf numFmtId="9" fontId="0" fillId="0" borderId="0" xfId="4" applyFont="1"/>
    <xf numFmtId="9" fontId="0" fillId="12" borderId="0" xfId="4" applyFont="1" applyFill="1"/>
    <xf numFmtId="0" fontId="12" fillId="9" borderId="0" xfId="0" applyFont="1" applyFill="1"/>
    <xf numFmtId="0" fontId="50" fillId="0" borderId="0" xfId="0" applyFont="1"/>
    <xf numFmtId="0" fontId="1" fillId="0" borderId="8" xfId="0" applyFont="1" applyBorder="1"/>
    <xf numFmtId="0" fontId="0" fillId="9" borderId="11" xfId="0" applyFill="1" applyBorder="1"/>
    <xf numFmtId="0" fontId="50" fillId="0" borderId="0" xfId="0" applyFont="1" applyBorder="1"/>
    <xf numFmtId="0" fontId="1" fillId="10" borderId="0" xfId="0" applyFont="1" applyFill="1" applyBorder="1" applyAlignment="1">
      <alignment horizontal="center"/>
    </xf>
    <xf numFmtId="0" fontId="0" fillId="17" borderId="11" xfId="0" applyFill="1" applyBorder="1"/>
    <xf numFmtId="0" fontId="0" fillId="0" borderId="11" xfId="0" applyFill="1" applyBorder="1"/>
    <xf numFmtId="0" fontId="0" fillId="0" borderId="0" xfId="0" applyFill="1" applyBorder="1" applyAlignment="1">
      <alignment horizontal="center"/>
    </xf>
    <xf numFmtId="0" fontId="50" fillId="0" borderId="0" xfId="0" applyFont="1" applyFill="1" applyBorder="1"/>
    <xf numFmtId="0" fontId="0" fillId="0" borderId="12" xfId="0" applyFill="1" applyBorder="1"/>
    <xf numFmtId="0" fontId="1" fillId="10" borderId="0" xfId="0" applyFont="1" applyFill="1" applyBorder="1"/>
    <xf numFmtId="0" fontId="0" fillId="39" borderId="11" xfId="0" applyFill="1" applyBorder="1"/>
    <xf numFmtId="0" fontId="1" fillId="0" borderId="23" xfId="0" applyFont="1" applyBorder="1"/>
    <xf numFmtId="0" fontId="0" fillId="0" borderId="24" xfId="0" applyBorder="1"/>
    <xf numFmtId="0" fontId="1" fillId="0" borderId="24" xfId="0" applyFont="1" applyBorder="1" applyAlignment="1">
      <alignment horizontal="center"/>
    </xf>
    <xf numFmtId="0" fontId="48" fillId="0" borderId="24" xfId="0" applyFont="1" applyFill="1" applyBorder="1" applyAlignment="1">
      <alignment wrapText="1"/>
    </xf>
    <xf numFmtId="0" fontId="48" fillId="0" borderId="25" xfId="0" applyFont="1" applyBorder="1" applyAlignment="1">
      <alignment horizontal="center"/>
    </xf>
    <xf numFmtId="9" fontId="0" fillId="16" borderId="0" xfId="4" applyFont="1" applyFill="1"/>
    <xf numFmtId="168" fontId="0" fillId="2" borderId="0" xfId="3" applyNumberFormat="1" applyFont="1" applyFill="1"/>
    <xf numFmtId="10" fontId="0" fillId="2" borderId="0" xfId="4" applyNumberFormat="1" applyFont="1" applyFill="1"/>
    <xf numFmtId="0" fontId="51" fillId="0" borderId="24" xfId="0" applyFont="1" applyBorder="1" applyAlignment="1">
      <alignment wrapText="1"/>
    </xf>
    <xf numFmtId="0" fontId="0" fillId="2" borderId="0" xfId="0" applyFont="1" applyFill="1" applyBorder="1"/>
    <xf numFmtId="0" fontId="50" fillId="2" borderId="0" xfId="0" applyFont="1" applyFill="1" applyBorder="1"/>
    <xf numFmtId="0" fontId="50" fillId="2" borderId="12" xfId="0" applyFont="1" applyFill="1" applyBorder="1"/>
    <xf numFmtId="0" fontId="50" fillId="16" borderId="0" xfId="0" applyFont="1" applyFill="1" applyBorder="1"/>
    <xf numFmtId="0" fontId="50" fillId="16" borderId="12" xfId="0" applyFont="1" applyFill="1" applyBorder="1"/>
    <xf numFmtId="0" fontId="12" fillId="0" borderId="0" xfId="0" applyFont="1"/>
    <xf numFmtId="0" fontId="1" fillId="5" borderId="0" xfId="0" applyFont="1" applyFill="1" applyBorder="1" applyAlignment="1"/>
    <xf numFmtId="0" fontId="50" fillId="16" borderId="10" xfId="0" applyFont="1" applyFill="1" applyBorder="1"/>
    <xf numFmtId="0" fontId="1" fillId="0" borderId="13" xfId="0" applyFont="1" applyBorder="1"/>
    <xf numFmtId="0" fontId="50" fillId="0" borderId="14" xfId="0" applyFont="1" applyFill="1" applyBorder="1"/>
    <xf numFmtId="0" fontId="0" fillId="0" borderId="15" xfId="0" applyFill="1" applyBorder="1"/>
    <xf numFmtId="0" fontId="1" fillId="2" borderId="0" xfId="0" applyFont="1" applyFill="1" applyBorder="1" applyAlignment="1"/>
    <xf numFmtId="0" fontId="0" fillId="5" borderId="0" xfId="0" applyFont="1" applyFill="1" applyBorder="1"/>
    <xf numFmtId="0" fontId="14" fillId="5" borderId="0" xfId="0" applyFont="1" applyFill="1" applyBorder="1" applyAlignment="1">
      <alignment horizontal="left"/>
    </xf>
    <xf numFmtId="0" fontId="1" fillId="5" borderId="0" xfId="0" applyFont="1" applyFill="1"/>
    <xf numFmtId="0" fontId="20" fillId="3" borderId="0" xfId="0" applyFont="1" applyFill="1" applyAlignment="1">
      <alignment horizontal="center" vertical="center"/>
    </xf>
    <xf numFmtId="0" fontId="15" fillId="39" borderId="0" xfId="0" applyFont="1" applyFill="1"/>
    <xf numFmtId="0" fontId="15" fillId="2" borderId="0" xfId="0" applyFont="1" applyFill="1"/>
    <xf numFmtId="0" fontId="53" fillId="17" borderId="0" xfId="0" applyFont="1" applyFill="1" applyAlignment="1">
      <alignment horizontal="center" vertical="center" wrapText="1"/>
    </xf>
    <xf numFmtId="0" fontId="54" fillId="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0" fontId="1" fillId="28" borderId="0" xfId="0" applyFont="1" applyFill="1" applyAlignment="1">
      <alignment horizontal="center" vertical="center"/>
    </xf>
    <xf numFmtId="0" fontId="18" fillId="28" borderId="0" xfId="0" applyFont="1" applyFill="1" applyBorder="1" applyAlignment="1">
      <alignment vertical="center"/>
    </xf>
    <xf numFmtId="0" fontId="1" fillId="28" borderId="0" xfId="0" applyFont="1" applyFill="1"/>
    <xf numFmtId="0" fontId="0" fillId="28" borderId="8" xfId="0" applyFill="1" applyBorder="1"/>
    <xf numFmtId="0" fontId="0" fillId="28" borderId="11" xfId="0" applyFill="1" applyBorder="1"/>
    <xf numFmtId="0" fontId="0" fillId="28" borderId="13" xfId="0" applyFill="1" applyBorder="1"/>
    <xf numFmtId="0" fontId="43" fillId="28" borderId="0" xfId="0" applyFont="1" applyFill="1" applyAlignment="1">
      <alignment horizontal="center" vertical="center" wrapText="1"/>
    </xf>
    <xf numFmtId="0" fontId="55" fillId="28" borderId="0" xfId="0" applyFont="1" applyFill="1" applyAlignment="1">
      <alignment horizontal="center" vertical="center" wrapText="1"/>
    </xf>
    <xf numFmtId="0" fontId="0" fillId="28" borderId="0" xfId="0" applyFill="1" applyBorder="1" applyAlignment="1"/>
    <xf numFmtId="0" fontId="0" fillId="28" borderId="2" xfId="0" applyFill="1" applyBorder="1"/>
    <xf numFmtId="0" fontId="0" fillId="28" borderId="1" xfId="0" applyFill="1" applyBorder="1"/>
    <xf numFmtId="0" fontId="0" fillId="28" borderId="7" xfId="0" applyFill="1" applyBorder="1"/>
    <xf numFmtId="0" fontId="26" fillId="28" borderId="0" xfId="0" applyFont="1" applyFill="1" applyAlignment="1">
      <alignment horizontal="center" vertical="center" wrapText="1"/>
    </xf>
    <xf numFmtId="0" fontId="52" fillId="28" borderId="0" xfId="0" applyFont="1" applyFill="1" applyAlignment="1">
      <alignment horizontal="center" vertical="center" wrapText="1"/>
    </xf>
    <xf numFmtId="0" fontId="52" fillId="28" borderId="0" xfId="0" applyFont="1" applyFill="1" applyAlignment="1">
      <alignment vertical="center" wrapText="1"/>
    </xf>
    <xf numFmtId="0" fontId="15" fillId="28" borderId="0" xfId="0" applyFont="1" applyFill="1"/>
    <xf numFmtId="0" fontId="52" fillId="28" borderId="0" xfId="0" applyFont="1" applyFill="1"/>
    <xf numFmtId="0" fontId="15" fillId="28" borderId="0" xfId="0" applyFont="1" applyFill="1" applyBorder="1"/>
    <xf numFmtId="0" fontId="15" fillId="28" borderId="16" xfId="0" applyFont="1" applyFill="1" applyBorder="1"/>
    <xf numFmtId="0" fontId="15" fillId="28" borderId="14" xfId="0" applyFont="1" applyFill="1" applyBorder="1"/>
    <xf numFmtId="0" fontId="15" fillId="28" borderId="9" xfId="0" applyFont="1" applyFill="1" applyBorder="1"/>
    <xf numFmtId="0" fontId="49" fillId="0" borderId="0" xfId="0" applyFont="1" applyAlignment="1">
      <alignment horizontal="center"/>
    </xf>
    <xf numFmtId="0" fontId="32" fillId="12" borderId="0" xfId="0" applyFont="1" applyFill="1"/>
    <xf numFmtId="0" fontId="0" fillId="38" borderId="0" xfId="0" applyFont="1" applyFill="1"/>
    <xf numFmtId="0" fontId="1" fillId="8" borderId="0" xfId="0" applyFont="1" applyFill="1"/>
    <xf numFmtId="0" fontId="1" fillId="37" borderId="0" xfId="0" applyFont="1" applyFill="1"/>
    <xf numFmtId="0" fontId="1" fillId="0" borderId="0" xfId="0" applyFont="1" applyAlignment="1">
      <alignment horizontal="center"/>
    </xf>
    <xf numFmtId="0" fontId="1" fillId="11" borderId="0" xfId="0" applyFont="1" applyFill="1"/>
    <xf numFmtId="0" fontId="36" fillId="10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52" fillId="2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39" borderId="0" xfId="0" applyFont="1" applyFill="1" applyAlignment="1">
      <alignment horizontal="center"/>
    </xf>
    <xf numFmtId="0" fontId="1" fillId="0" borderId="0" xfId="0" applyFont="1" applyBorder="1"/>
    <xf numFmtId="0" fontId="1" fillId="12" borderId="0" xfId="0" applyFont="1" applyFill="1"/>
    <xf numFmtId="0" fontId="0" fillId="36" borderId="0" xfId="0" applyFont="1" applyFill="1"/>
    <xf numFmtId="0" fontId="7" fillId="0" borderId="0" xfId="0" applyFont="1" applyFill="1" applyAlignment="1">
      <alignment vertical="center"/>
    </xf>
    <xf numFmtId="0" fontId="15" fillId="9" borderId="0" xfId="0" applyFont="1" applyFill="1" applyAlignment="1">
      <alignment horizontal="center"/>
    </xf>
    <xf numFmtId="164" fontId="4" fillId="29" borderId="0" xfId="0" applyNumberFormat="1" applyFont="1" applyFill="1" applyAlignment="1">
      <alignment horizontal="center"/>
    </xf>
    <xf numFmtId="0" fontId="0" fillId="29" borderId="0" xfId="0" applyFill="1" applyAlignment="1">
      <alignment horizontal="center"/>
    </xf>
    <xf numFmtId="0" fontId="49" fillId="29" borderId="0" xfId="0" applyFont="1" applyFill="1" applyAlignment="1">
      <alignment horizontal="center"/>
    </xf>
    <xf numFmtId="0" fontId="4" fillId="29" borderId="0" xfId="0" applyFont="1" applyFill="1" applyAlignment="1">
      <alignment horizontal="center"/>
    </xf>
    <xf numFmtId="164" fontId="4" fillId="29" borderId="0" xfId="0" applyNumberFormat="1" applyFont="1" applyFill="1" applyAlignment="1"/>
    <xf numFmtId="0" fontId="4" fillId="29" borderId="0" xfId="0" applyFont="1" applyFill="1"/>
    <xf numFmtId="164" fontId="4" fillId="29" borderId="0" xfId="0" applyNumberFormat="1" applyFont="1" applyFill="1"/>
    <xf numFmtId="164" fontId="0" fillId="29" borderId="0" xfId="0" applyNumberFormat="1" applyFill="1" applyAlignment="1"/>
    <xf numFmtId="0" fontId="15" fillId="29" borderId="0" xfId="0" applyFont="1" applyFill="1" applyAlignment="1">
      <alignment horizontal="center"/>
    </xf>
    <xf numFmtId="0" fontId="15" fillId="29" borderId="0" xfId="0" applyFont="1" applyFill="1"/>
    <xf numFmtId="165" fontId="0" fillId="29" borderId="0" xfId="0" quotePrefix="1" applyNumberFormat="1" applyFill="1"/>
    <xf numFmtId="0" fontId="33" fillId="12" borderId="0" xfId="0" applyFont="1" applyFill="1"/>
    <xf numFmtId="0" fontId="0" fillId="31" borderId="0" xfId="0" applyFill="1" applyBorder="1" applyAlignment="1"/>
    <xf numFmtId="0" fontId="0" fillId="8" borderId="0" xfId="0" applyFill="1" applyBorder="1"/>
    <xf numFmtId="164" fontId="0" fillId="0" borderId="16" xfId="0" applyNumberFormat="1" applyBorder="1" applyAlignment="1"/>
    <xf numFmtId="165" fontId="0" fillId="0" borderId="16" xfId="0" quotePrefix="1" applyNumberFormat="1" applyBorder="1"/>
    <xf numFmtId="0" fontId="49" fillId="0" borderId="0" xfId="0" applyFont="1" applyBorder="1" applyAlignment="1">
      <alignment horizontal="center"/>
    </xf>
    <xf numFmtId="0" fontId="0" fillId="11" borderId="0" xfId="0" applyFill="1" applyBorder="1"/>
    <xf numFmtId="164" fontId="0" fillId="0" borderId="14" xfId="0" applyNumberFormat="1" applyBorder="1" applyAlignment="1"/>
    <xf numFmtId="164" fontId="0" fillId="0" borderId="9" xfId="0" applyNumberFormat="1" applyBorder="1" applyAlignment="1"/>
    <xf numFmtId="165" fontId="0" fillId="0" borderId="9" xfId="0" quotePrefix="1" applyNumberFormat="1" applyBorder="1"/>
    <xf numFmtId="0" fontId="0" fillId="37" borderId="0" xfId="0" applyFill="1" applyBorder="1" applyAlignment="1">
      <alignment horizontal="center"/>
    </xf>
    <xf numFmtId="0" fontId="0" fillId="0" borderId="0" xfId="0" applyNumberFormat="1" applyBorder="1"/>
    <xf numFmtId="0" fontId="18" fillId="2" borderId="0" xfId="0" applyFont="1" applyFill="1" applyBorder="1" applyAlignment="1">
      <alignment vertical="center"/>
    </xf>
    <xf numFmtId="0" fontId="37" fillId="0" borderId="0" xfId="0" applyFont="1" applyBorder="1"/>
    <xf numFmtId="0" fontId="50" fillId="2" borderId="0" xfId="0" applyFont="1" applyFill="1" applyAlignment="1">
      <alignment horizontal="center" vertical="center" textRotation="90"/>
    </xf>
    <xf numFmtId="0" fontId="56" fillId="9" borderId="0" xfId="0" applyFont="1" applyFill="1" applyAlignment="1">
      <alignment horizontal="center" vertical="center" textRotation="90"/>
    </xf>
    <xf numFmtId="0" fontId="1" fillId="44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/>
    <xf numFmtId="164" fontId="0" fillId="44" borderId="0" xfId="0" applyNumberFormat="1" applyFill="1"/>
    <xf numFmtId="0" fontId="0" fillId="44" borderId="0" xfId="0" applyFill="1" applyBorder="1"/>
    <xf numFmtId="164" fontId="0" fillId="44" borderId="0" xfId="0" applyNumberFormat="1" applyFill="1" applyBorder="1"/>
    <xf numFmtId="164" fontId="0" fillId="44" borderId="0" xfId="0" applyNumberFormat="1" applyFill="1" applyAlignment="1"/>
    <xf numFmtId="0" fontId="0" fillId="44" borderId="0" xfId="0" applyFill="1" applyAlignment="1"/>
    <xf numFmtId="164" fontId="0" fillId="44" borderId="0" xfId="0" applyNumberFormat="1" applyFill="1" applyBorder="1" applyAlignment="1"/>
    <xf numFmtId="0" fontId="18" fillId="44" borderId="0" xfId="0" applyFont="1" applyFill="1" applyBorder="1" applyAlignment="1">
      <alignment vertical="center"/>
    </xf>
    <xf numFmtId="0" fontId="0" fillId="44" borderId="0" xfId="0" applyFill="1" applyBorder="1" applyAlignment="1"/>
    <xf numFmtId="164" fontId="0" fillId="44" borderId="0" xfId="0" quotePrefix="1" applyNumberFormat="1" applyFill="1" applyBorder="1"/>
    <xf numFmtId="164" fontId="0" fillId="44" borderId="0" xfId="0" quotePrefix="1" applyNumberFormat="1" applyFill="1"/>
    <xf numFmtId="0" fontId="57" fillId="44" borderId="0" xfId="0" applyFont="1" applyFill="1" applyAlignment="1">
      <alignment horizontal="center" vertical="center" wrapText="1"/>
    </xf>
    <xf numFmtId="0" fontId="0" fillId="44" borderId="0" xfId="0" applyFont="1" applyFill="1" applyAlignment="1">
      <alignment horizontal="center" vertical="center" wrapText="1"/>
    </xf>
    <xf numFmtId="0" fontId="0" fillId="44" borderId="0" xfId="0" applyFill="1" applyAlignment="1">
      <alignment wrapText="1"/>
    </xf>
    <xf numFmtId="0" fontId="58" fillId="25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 vertical="center"/>
    </xf>
    <xf numFmtId="0" fontId="10" fillId="25" borderId="0" xfId="0" applyFont="1" applyFill="1" applyAlignment="1">
      <alignment horizontal="center" vertical="center" wrapText="1"/>
    </xf>
    <xf numFmtId="0" fontId="0" fillId="45" borderId="0" xfId="0" applyFill="1"/>
    <xf numFmtId="0" fontId="0" fillId="45" borderId="0" xfId="0" applyFill="1" applyBorder="1"/>
    <xf numFmtId="0" fontId="0" fillId="10" borderId="0" xfId="0" applyFill="1" applyAlignment="1">
      <alignment horizontal="left"/>
    </xf>
    <xf numFmtId="0" fontId="0" fillId="46" borderId="0" xfId="0" applyFill="1"/>
    <xf numFmtId="0" fontId="60" fillId="46" borderId="0" xfId="0" applyFont="1" applyFill="1"/>
    <xf numFmtId="0" fontId="0" fillId="48" borderId="0" xfId="0" applyFill="1"/>
    <xf numFmtId="0" fontId="0" fillId="48" borderId="0" xfId="0" applyFill="1" applyAlignment="1">
      <alignment horizontal="left"/>
    </xf>
    <xf numFmtId="0" fontId="60" fillId="48" borderId="0" xfId="0" applyFont="1" applyFill="1"/>
    <xf numFmtId="0" fontId="15" fillId="48" borderId="0" xfId="0" applyFont="1" applyFill="1" applyAlignment="1">
      <alignment horizontal="left"/>
    </xf>
    <xf numFmtId="0" fontId="15" fillId="27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52" fillId="27" borderId="0" xfId="0" applyFont="1" applyFill="1" applyAlignment="1">
      <alignment horizontal="left"/>
    </xf>
    <xf numFmtId="0" fontId="61" fillId="27" borderId="0" xfId="0" applyFont="1" applyFill="1" applyAlignment="1">
      <alignment horizontal="left"/>
    </xf>
    <xf numFmtId="0" fontId="61" fillId="48" borderId="0" xfId="0" applyFont="1" applyFill="1" applyAlignment="1">
      <alignment horizontal="left"/>
    </xf>
    <xf numFmtId="0" fontId="62" fillId="20" borderId="0" xfId="0" applyFont="1" applyFill="1"/>
    <xf numFmtId="0" fontId="62" fillId="21" borderId="0" xfId="0" applyFont="1" applyFill="1"/>
    <xf numFmtId="0" fontId="62" fillId="8" borderId="0" xfId="0" applyFont="1" applyFill="1" applyAlignment="1">
      <alignment horizontal="left"/>
    </xf>
    <xf numFmtId="0" fontId="62" fillId="13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0" fillId="15" borderId="0" xfId="0" applyFont="1" applyFill="1" applyAlignment="1">
      <alignment horizontal="left"/>
    </xf>
    <xf numFmtId="0" fontId="62" fillId="15" borderId="0" xfId="0" applyFont="1" applyFill="1" applyAlignment="1">
      <alignment horizontal="left"/>
    </xf>
    <xf numFmtId="0" fontId="0" fillId="26" borderId="0" xfId="0" applyFont="1" applyFill="1" applyAlignment="1">
      <alignment horizontal="left"/>
    </xf>
    <xf numFmtId="0" fontId="0" fillId="25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62" fillId="11" borderId="0" xfId="0" applyFont="1" applyFill="1" applyAlignment="1">
      <alignment horizontal="left"/>
    </xf>
    <xf numFmtId="0" fontId="62" fillId="0" borderId="0" xfId="0" applyFont="1"/>
    <xf numFmtId="0" fontId="1" fillId="17" borderId="0" xfId="0" applyFont="1" applyFill="1"/>
    <xf numFmtId="0" fontId="1" fillId="48" borderId="0" xfId="0" applyFont="1" applyFill="1" applyAlignment="1">
      <alignment horizontal="left"/>
    </xf>
    <xf numFmtId="0" fontId="52" fillId="48" borderId="0" xfId="0" applyFont="1" applyFill="1"/>
    <xf numFmtId="0" fontId="1" fillId="24" borderId="0" xfId="0" applyFont="1" applyFill="1"/>
    <xf numFmtId="0" fontId="1" fillId="21" borderId="0" xfId="0" applyFont="1" applyFill="1"/>
    <xf numFmtId="0" fontId="52" fillId="47" borderId="0" xfId="0" applyFont="1" applyFill="1" applyAlignment="1">
      <alignment horizontal="left"/>
    </xf>
    <xf numFmtId="0" fontId="52" fillId="9" borderId="0" xfId="0" applyFont="1" applyFill="1" applyAlignment="1">
      <alignment horizontal="left"/>
    </xf>
    <xf numFmtId="0" fontId="15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22" borderId="0" xfId="0" applyFont="1" applyFill="1"/>
    <xf numFmtId="0" fontId="0" fillId="4" borderId="0" xfId="0" applyFill="1" applyBorder="1" applyAlignment="1"/>
    <xf numFmtId="0" fontId="1" fillId="4" borderId="0" xfId="0" applyFont="1" applyFill="1" applyBorder="1" applyAlignment="1"/>
    <xf numFmtId="0" fontId="1" fillId="9" borderId="0" xfId="0" applyFont="1" applyFill="1" applyBorder="1"/>
    <xf numFmtId="0" fontId="1" fillId="9" borderId="0" xfId="0" applyFont="1" applyFill="1" applyBorder="1" applyAlignment="1"/>
    <xf numFmtId="0" fontId="1" fillId="38" borderId="0" xfId="0" applyFont="1" applyFill="1" applyBorder="1" applyAlignment="1"/>
    <xf numFmtId="0" fontId="1" fillId="38" borderId="0" xfId="0" applyFont="1" applyFill="1" applyBorder="1"/>
    <xf numFmtId="0" fontId="0" fillId="38" borderId="0" xfId="0" applyFill="1" applyBorder="1"/>
    <xf numFmtId="0" fontId="0" fillId="49" borderId="0" xfId="0" applyFill="1" applyBorder="1"/>
    <xf numFmtId="0" fontId="15" fillId="49" borderId="0" xfId="0" applyFont="1" applyFill="1" applyAlignment="1">
      <alignment horizontal="left"/>
    </xf>
    <xf numFmtId="0" fontId="0" fillId="49" borderId="0" xfId="0" applyFill="1" applyBorder="1" applyAlignment="1"/>
    <xf numFmtId="0" fontId="0" fillId="27" borderId="0" xfId="0" applyFill="1" applyBorder="1"/>
    <xf numFmtId="0" fontId="18" fillId="27" borderId="0" xfId="0" applyFont="1" applyFill="1" applyBorder="1" applyAlignment="1">
      <alignment vertical="center"/>
    </xf>
    <xf numFmtId="0" fontId="50" fillId="4" borderId="0" xfId="0" applyFont="1" applyFill="1" applyBorder="1"/>
    <xf numFmtId="0" fontId="50" fillId="5" borderId="0" xfId="0" applyFont="1" applyFill="1" applyBorder="1"/>
    <xf numFmtId="0" fontId="1" fillId="22" borderId="0" xfId="0" applyFont="1" applyFill="1" applyAlignment="1">
      <alignment horizontal="left"/>
    </xf>
    <xf numFmtId="0" fontId="0" fillId="22" borderId="0" xfId="0" applyFill="1" applyAlignment="1">
      <alignment wrapText="1"/>
    </xf>
    <xf numFmtId="0" fontId="6" fillId="9" borderId="0" xfId="0" applyFont="1" applyFill="1" applyAlignment="1">
      <alignment horizontal="center" wrapText="1"/>
    </xf>
    <xf numFmtId="0" fontId="1" fillId="9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1" fillId="5" borderId="0" xfId="0" applyFont="1" applyFill="1" applyBorder="1"/>
    <xf numFmtId="0" fontId="52" fillId="24" borderId="0" xfId="0" applyFont="1" applyFill="1"/>
    <xf numFmtId="0" fontId="52" fillId="2" borderId="0" xfId="0" applyFont="1" applyFill="1"/>
    <xf numFmtId="0" fontId="15" fillId="8" borderId="0" xfId="0" applyFont="1" applyFill="1"/>
    <xf numFmtId="0" fontId="1" fillId="0" borderId="0" xfId="0" applyFont="1" applyAlignment="1">
      <alignment wrapText="1"/>
    </xf>
    <xf numFmtId="0" fontId="15" fillId="50" borderId="0" xfId="0" applyFont="1" applyFill="1"/>
    <xf numFmtId="0" fontId="1" fillId="51" borderId="0" xfId="0" applyFont="1" applyFill="1" applyAlignment="1">
      <alignment horizontal="center" vertical="center" wrapText="1"/>
    </xf>
    <xf numFmtId="0" fontId="52" fillId="51" borderId="0" xfId="0" applyFont="1" applyFill="1" applyAlignment="1">
      <alignment horizontal="center" vertical="center" wrapText="1"/>
    </xf>
    <xf numFmtId="0" fontId="4" fillId="27" borderId="0" xfId="0" applyFont="1" applyFill="1"/>
    <xf numFmtId="0" fontId="1" fillId="20" borderId="0" xfId="0" applyFont="1" applyFill="1" applyBorder="1"/>
    <xf numFmtId="0" fontId="37" fillId="9" borderId="0" xfId="0" applyFont="1" applyFill="1"/>
    <xf numFmtId="0" fontId="37" fillId="20" borderId="0" xfId="0" applyFont="1" applyFill="1" applyBorder="1"/>
    <xf numFmtId="0" fontId="37" fillId="6" borderId="0" xfId="0" applyFont="1" applyFill="1"/>
    <xf numFmtId="0" fontId="0" fillId="20" borderId="12" xfId="0" applyFill="1" applyBorder="1"/>
    <xf numFmtId="0" fontId="4" fillId="26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3" borderId="0" xfId="0" applyFill="1" applyBorder="1"/>
    <xf numFmtId="0" fontId="0" fillId="34" borderId="0" xfId="0" applyFill="1" applyBorder="1"/>
    <xf numFmtId="0" fontId="0" fillId="12" borderId="0" xfId="0" applyFill="1" applyBorder="1" applyAlignment="1"/>
    <xf numFmtId="0" fontId="18" fillId="12" borderId="0" xfId="0" applyFont="1" applyFill="1" applyBorder="1" applyAlignment="1">
      <alignment horizontal="center" vertical="center"/>
    </xf>
    <xf numFmtId="0" fontId="0" fillId="2" borderId="6" xfId="0" applyFill="1" applyBorder="1"/>
    <xf numFmtId="14" fontId="0" fillId="0" borderId="0" xfId="0" applyNumberFormat="1"/>
    <xf numFmtId="0" fontId="0" fillId="14" borderId="0" xfId="0" applyFill="1"/>
    <xf numFmtId="0" fontId="0" fillId="14" borderId="0" xfId="0" applyFill="1" applyBorder="1"/>
    <xf numFmtId="0" fontId="33" fillId="14" borderId="0" xfId="0" applyFont="1" applyFill="1"/>
    <xf numFmtId="0" fontId="18" fillId="14" borderId="0" xfId="0" applyFont="1" applyFill="1" applyBorder="1" applyAlignment="1">
      <alignment vertical="center"/>
    </xf>
    <xf numFmtId="0" fontId="0" fillId="14" borderId="0" xfId="0" applyFill="1" applyBorder="1" applyAlignment="1"/>
    <xf numFmtId="0" fontId="0" fillId="52" borderId="0" xfId="0" applyFill="1"/>
    <xf numFmtId="0" fontId="63" fillId="0" borderId="0" xfId="0" applyFont="1" applyFill="1" applyBorder="1" applyAlignment="1">
      <alignment vertical="center"/>
    </xf>
    <xf numFmtId="0" fontId="18" fillId="43" borderId="0" xfId="0" applyFont="1" applyFill="1" applyBorder="1" applyAlignment="1">
      <alignment vertical="center"/>
    </xf>
    <xf numFmtId="0" fontId="52" fillId="0" borderId="0" xfId="0" applyFont="1"/>
  </cellXfs>
  <cellStyles count="5">
    <cellStyle name="20% - Accent1" xfId="1" builtinId="30"/>
    <cellStyle name="Comma" xfId="3" builtinId="3"/>
    <cellStyle name="Hyperlink" xfId="2" builtinId="8"/>
    <cellStyle name="Normal" xfId="0" builtinId="0"/>
    <cellStyle name="Percent" xfId="4" builtinId="5"/>
  </cellStyles>
  <dxfs count="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FFFCC"/>
      <color rgb="FFF5E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rales, Mark" refreshedDate="45157.904753935189" createdVersion="8" refreshedVersion="8" minRefreshableVersion="3" recordCount="666">
  <cacheSource type="worksheet">
    <worksheetSource ref="A182:BW196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51">
      <pivotArea collapsedLevelsAreSubtotals="1" fieldPosition="0">
        <references count="1">
          <reference field="12" count="1">
            <x v="30"/>
          </reference>
        </references>
      </pivotArea>
    </format>
    <format dxfId="50">
      <pivotArea collapsedLevelsAreSubtotals="1" fieldPosition="0">
        <references count="1">
          <reference field="12" count="1">
            <x v="19"/>
          </reference>
        </references>
      </pivotArea>
    </format>
    <format dxfId="49">
      <pivotArea dataOnly="0" labelOnly="1" fieldPosition="0">
        <references count="1">
          <reference field="12" count="1">
            <x v="19"/>
          </reference>
        </references>
      </pivotArea>
    </format>
    <format dxfId="48">
      <pivotArea dataOnly="0" labelOnly="1" fieldPosition="0">
        <references count="1">
          <reference field="12" count="1">
            <x v="30"/>
          </reference>
        </references>
      </pivotArea>
    </format>
    <format dxfId="47">
      <pivotArea collapsedLevelsAreSubtotals="1" fieldPosition="0">
        <references count="1">
          <reference field="12" count="1">
            <x v="12"/>
          </reference>
        </references>
      </pivotArea>
    </format>
    <format dxfId="46">
      <pivotArea dataOnly="0" labelOnly="1" fieldPosition="0">
        <references count="1">
          <reference field="12" count="1">
            <x v="12"/>
          </reference>
        </references>
      </pivotArea>
    </format>
    <format dxfId="45">
      <pivotArea collapsedLevelsAreSubtotals="1" fieldPosition="0">
        <references count="1">
          <reference field="12" count="1">
            <x v="11"/>
          </reference>
        </references>
      </pivotArea>
    </format>
    <format dxfId="44">
      <pivotArea dataOnly="0" labelOnly="1" fieldPosition="0">
        <references count="1">
          <reference field="12" count="1">
            <x v="11"/>
          </reference>
        </references>
      </pivotArea>
    </format>
    <format dxfId="43">
      <pivotArea collapsedLevelsAreSubtotals="1" fieldPosition="0">
        <references count="1">
          <reference field="12" count="1">
            <x v="33"/>
          </reference>
        </references>
      </pivotArea>
    </format>
    <format dxfId="42">
      <pivotArea dataOnly="0" labelOnly="1" fieldPosition="0">
        <references count="1">
          <reference field="12" count="1">
            <x v="33"/>
          </reference>
        </references>
      </pivotArea>
    </format>
    <format dxfId="41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40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39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38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37">
      <pivotArea collapsedLevelsAreSubtotals="1" fieldPosition="0">
        <references count="1">
          <reference field="12" count="1">
            <x v="2"/>
          </reference>
        </references>
      </pivotArea>
    </format>
    <format dxfId="36">
      <pivotArea dataOnly="0" labelOnly="1" fieldPosition="0">
        <references count="1">
          <reference field="12" count="1">
            <x v="2"/>
          </reference>
        </references>
      </pivotArea>
    </format>
    <format dxfId="35">
      <pivotArea collapsedLevelsAreSubtotals="1" fieldPosition="0">
        <references count="1">
          <reference field="12" count="1">
            <x v="33"/>
          </reference>
        </references>
      </pivotArea>
    </format>
    <format dxfId="34">
      <pivotArea dataOnly="0" labelOnly="1" fieldPosition="0">
        <references count="1">
          <reference field="12" count="1">
            <x v="33"/>
          </reference>
        </references>
      </pivotArea>
    </format>
    <format dxfId="33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32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31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30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29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8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7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26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25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4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3">
      <pivotArea field="12" type="button" dataOnly="0" labelOnly="1" outline="0" axis="axisRow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jscreen.epa.gov/mapper/ejsoefielddesc1.html" TargetMode="Externa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jscreen.epa.gov/mapper/ejsoefielddesc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A1:BW642"/>
  <sheetViews>
    <sheetView zoomScale="70" zoomScaleNormal="70" workbookViewId="0">
      <pane xSplit="2" ySplit="1" topLeftCell="C23" activePane="bottomRight" state="frozen"/>
      <selection pane="topRight" activeCell="B1" sqref="B1"/>
      <selection pane="bottomLeft" activeCell="A2" sqref="A2"/>
      <selection pane="bottomRight" activeCell="Q583" sqref="Q23:Q583"/>
    </sheetView>
  </sheetViews>
  <sheetFormatPr defaultRowHeight="15"/>
  <cols>
    <col min="1" max="1" width="5" customWidth="1"/>
    <col min="2" max="2" width="12.42578125" style="36" customWidth="1"/>
    <col min="3" max="3" width="10" style="36" customWidth="1"/>
    <col min="4" max="6" width="3.85546875" style="28" customWidth="1"/>
    <col min="7" max="7" width="16.5703125" style="345" customWidth="1"/>
    <col min="8" max="8" width="10.85546875" customWidth="1"/>
    <col min="9" max="9" width="25.85546875" customWidth="1"/>
    <col min="10" max="10" width="7.42578125" style="56" customWidth="1"/>
    <col min="11" max="11" width="19.140625" customWidth="1"/>
    <col min="12" max="12" width="20" customWidth="1"/>
    <col min="13" max="14" width="4.42578125" style="56" customWidth="1"/>
    <col min="15" max="15" width="26.28515625" customWidth="1"/>
    <col min="16" max="16" width="12.85546875" style="56" customWidth="1"/>
    <col min="17" max="17" width="43.28515625" style="61" customWidth="1"/>
    <col min="18" max="18" width="12.5703125" style="138" customWidth="1"/>
    <col min="19" max="19" width="9" style="139" customWidth="1"/>
    <col min="20" max="20" width="36.28515625" style="119" customWidth="1"/>
    <col min="21" max="21" width="5" style="56" customWidth="1"/>
    <col min="22" max="22" width="9.85546875" style="133" customWidth="1"/>
    <col min="23" max="23" width="5" style="143" customWidth="1"/>
    <col min="24" max="24" width="29.140625" style="21" customWidth="1"/>
    <col min="25" max="33" width="4.42578125" style="132" customWidth="1"/>
    <col min="34" max="34" width="6.7109375" hidden="1" customWidth="1"/>
    <col min="35" max="35" width="9.5703125" style="132" hidden="1" customWidth="1"/>
    <col min="36" max="36" width="13.85546875" hidden="1" customWidth="1"/>
    <col min="37" max="37" width="13.140625" style="38" hidden="1" customWidth="1"/>
    <col min="38" max="38" width="18.140625" style="200" hidden="1" customWidth="1"/>
    <col min="39" max="41" width="4.5703125" style="633" hidden="1" customWidth="1"/>
    <col min="42" max="42" width="4.5703125" style="638" hidden="1" customWidth="1"/>
    <col min="43" max="44" width="10.5703125" customWidth="1"/>
    <col min="45" max="45" width="10.42578125" customWidth="1"/>
    <col min="46" max="46" width="10.42578125" hidden="1" customWidth="1"/>
    <col min="47" max="48" width="6.85546875" style="633" hidden="1" customWidth="1"/>
    <col min="49" max="49" width="7.42578125" hidden="1" customWidth="1"/>
    <col min="50" max="50" width="13.85546875" style="596" hidden="1" customWidth="1"/>
    <col min="51" max="51" width="15.140625" style="479" hidden="1" customWidth="1"/>
    <col min="52" max="52" width="17" style="217" hidden="1" customWidth="1"/>
    <col min="53" max="53" width="9.140625" hidden="1" customWidth="1"/>
    <col min="54" max="54" width="12.85546875" hidden="1" customWidth="1"/>
    <col min="55" max="57" width="17.5703125" hidden="1" customWidth="1"/>
    <col min="58" max="58" width="10.85546875" hidden="1" customWidth="1"/>
    <col min="59" max="59" width="28.140625" customWidth="1"/>
    <col min="60" max="60" width="47.85546875" customWidth="1"/>
    <col min="61" max="61" width="50.28515625" customWidth="1"/>
    <col min="62" max="62" width="38.5703125" customWidth="1"/>
    <col min="63" max="63" width="28.5703125" customWidth="1"/>
    <col min="64" max="64" width="29.7109375" style="23" customWidth="1"/>
    <col min="65" max="65" width="16.42578125" style="479" customWidth="1"/>
    <col min="66" max="66" width="44.28515625" style="479" customWidth="1"/>
    <col min="67" max="67" width="8.5703125" style="56" customWidth="1"/>
    <col min="68" max="68" width="7.42578125" style="56" customWidth="1"/>
    <col min="69" max="69" width="11.85546875" style="206" customWidth="1"/>
    <col min="70" max="70" width="7.5703125" customWidth="1"/>
    <col min="71" max="71" width="6.42578125" style="580" customWidth="1"/>
    <col min="72" max="72" width="12.140625" style="580" customWidth="1"/>
    <col min="73" max="73" width="12.5703125" style="580" customWidth="1"/>
    <col min="74" max="74" width="10.85546875" style="580" customWidth="1"/>
    <col min="75" max="75" width="9.42578125" style="580" customWidth="1"/>
    <col min="76" max="76" width="14.140625" bestFit="1" customWidth="1"/>
  </cols>
  <sheetData>
    <row r="1" spans="1:75" s="2" customFormat="1" ht="108.75" customHeight="1">
      <c r="A1" s="47" t="s">
        <v>50</v>
      </c>
      <c r="B1" s="147" t="s">
        <v>27</v>
      </c>
      <c r="C1" s="147" t="s">
        <v>4782</v>
      </c>
      <c r="D1" s="628" t="s">
        <v>2736</v>
      </c>
      <c r="E1" s="228" t="s">
        <v>6599</v>
      </c>
      <c r="F1" s="629" t="s">
        <v>7281</v>
      </c>
      <c r="G1" s="564" t="s">
        <v>7282</v>
      </c>
      <c r="H1" s="123" t="s">
        <v>6598</v>
      </c>
      <c r="I1" s="123" t="s">
        <v>3</v>
      </c>
      <c r="J1" s="565" t="s">
        <v>4</v>
      </c>
      <c r="K1" s="214" t="s">
        <v>5</v>
      </c>
      <c r="L1" s="562" t="s">
        <v>6596</v>
      </c>
      <c r="M1" s="571" t="s">
        <v>5762</v>
      </c>
      <c r="N1" s="572" t="s">
        <v>6</v>
      </c>
      <c r="O1" s="563" t="s">
        <v>5786</v>
      </c>
      <c r="P1" s="577" t="s">
        <v>7</v>
      </c>
      <c r="Q1" s="124" t="s">
        <v>0</v>
      </c>
      <c r="R1" s="135" t="s">
        <v>4784</v>
      </c>
      <c r="S1" s="136" t="s">
        <v>2800</v>
      </c>
      <c r="T1" s="134" t="s">
        <v>31</v>
      </c>
      <c r="U1" s="55" t="s">
        <v>30</v>
      </c>
      <c r="V1" s="140" t="s">
        <v>4783</v>
      </c>
      <c r="W1" s="141" t="s">
        <v>2799</v>
      </c>
      <c r="X1" s="648" t="s">
        <v>8</v>
      </c>
      <c r="Y1" s="144" t="s">
        <v>2713</v>
      </c>
      <c r="Z1" s="145" t="s">
        <v>2720</v>
      </c>
      <c r="AA1" s="144" t="s">
        <v>2719</v>
      </c>
      <c r="AB1" s="144" t="s">
        <v>2717</v>
      </c>
      <c r="AC1" s="144" t="s">
        <v>2718</v>
      </c>
      <c r="AD1" s="144" t="s">
        <v>2716</v>
      </c>
      <c r="AE1" s="146" t="s">
        <v>2711</v>
      </c>
      <c r="AF1" s="146" t="s">
        <v>2714</v>
      </c>
      <c r="AG1" s="146" t="s">
        <v>2715</v>
      </c>
      <c r="AH1" s="48" t="s">
        <v>14</v>
      </c>
      <c r="AI1" s="453" t="s">
        <v>13</v>
      </c>
      <c r="AJ1" s="59" t="s">
        <v>10</v>
      </c>
      <c r="AK1" s="193" t="s">
        <v>2939</v>
      </c>
      <c r="AL1" s="194" t="s">
        <v>37</v>
      </c>
      <c r="AM1" s="630" t="s">
        <v>34</v>
      </c>
      <c r="AN1" s="631" t="s">
        <v>35</v>
      </c>
      <c r="AO1" s="631" t="s">
        <v>36</v>
      </c>
      <c r="AP1" s="632" t="s">
        <v>38</v>
      </c>
      <c r="AQ1" s="58" t="s">
        <v>9</v>
      </c>
      <c r="AR1" s="649" t="s">
        <v>7283</v>
      </c>
      <c r="AS1" s="647" t="s">
        <v>11</v>
      </c>
      <c r="AT1" s="647" t="s">
        <v>7284</v>
      </c>
      <c r="AU1" s="644" t="s">
        <v>32</v>
      </c>
      <c r="AV1" s="645" t="s">
        <v>33</v>
      </c>
      <c r="AW1" s="53" t="s">
        <v>2944</v>
      </c>
      <c r="AX1" s="595" t="s">
        <v>2723</v>
      </c>
      <c r="AY1" s="595" t="s">
        <v>5436</v>
      </c>
      <c r="AZ1" s="218" t="s">
        <v>12</v>
      </c>
      <c r="BA1" s="57" t="s">
        <v>19</v>
      </c>
      <c r="BB1" s="57" t="s">
        <v>2943</v>
      </c>
      <c r="BC1" s="57" t="s">
        <v>5232</v>
      </c>
      <c r="BD1" s="57" t="s">
        <v>5233</v>
      </c>
      <c r="BE1" s="57" t="s">
        <v>5234</v>
      </c>
      <c r="BF1" s="378" t="s">
        <v>20</v>
      </c>
      <c r="BG1" s="378" t="s">
        <v>7510</v>
      </c>
      <c r="BH1" s="378" t="s">
        <v>7508</v>
      </c>
      <c r="BI1" s="149" t="s">
        <v>4808</v>
      </c>
      <c r="BJ1" s="150" t="s">
        <v>15</v>
      </c>
      <c r="BK1" s="149" t="s">
        <v>6597</v>
      </c>
      <c r="BL1" s="715" t="s">
        <v>7494</v>
      </c>
      <c r="BM1" s="716" t="s">
        <v>6586</v>
      </c>
      <c r="BN1" s="716" t="s">
        <v>18</v>
      </c>
      <c r="BO1" s="55" t="s">
        <v>23</v>
      </c>
      <c r="BP1" s="55" t="s">
        <v>21</v>
      </c>
      <c r="BQ1" s="349" t="s">
        <v>22</v>
      </c>
      <c r="BR1" s="46" t="s">
        <v>24</v>
      </c>
      <c r="BS1" s="578" t="s">
        <v>25</v>
      </c>
      <c r="BT1" s="578" t="s">
        <v>26</v>
      </c>
      <c r="BU1" s="578" t="s">
        <v>28</v>
      </c>
      <c r="BV1" s="579" t="s">
        <v>39</v>
      </c>
      <c r="BW1" s="579" t="s">
        <v>40</v>
      </c>
    </row>
    <row r="2" spans="1:75" hidden="1">
      <c r="A2">
        <v>1</v>
      </c>
      <c r="B2" s="148" t="str">
        <f t="shared" ref="B2:B65" ca="1" si="0">IFERROR(TEXT(AL2,"00"),"99")&amp;IFERROR(TEXT(W2,"00"),"99")&amp;IFERROR(TEXT(S2,"00"),"99")&amp;IFERROR(TEXT(BQ2,"000"),"999")</f>
        <v>999999162</v>
      </c>
      <c r="C2" s="148" t="str">
        <f t="shared" ref="C2:C65" ca="1" si="1">IFERROR(TEXT(AL2,"00"),"99")&amp;IFERROR(TEXT(V2,"00"),"99")&amp;IFERROR(TEXT(R2,"000"),"999")</f>
        <v>9999999</v>
      </c>
      <c r="D2" s="586">
        <f t="shared" ref="D2:D33" si="2">IF(NOT(ISBLANK(I2)),1,0)</f>
        <v>1</v>
      </c>
      <c r="E2" s="586">
        <f>IF(NOT(ISBLANK(L2)),1,0)</f>
        <v>0</v>
      </c>
      <c r="F2" s="586">
        <f t="shared" ref="F2:F65" si="3">IF(NOT(ISBLANK(O2)),1,0)</f>
        <v>1</v>
      </c>
      <c r="G2" s="344" t="str">
        <f>IF(ISBLANK(H2), IF(OR(NOT(ISBLANK(L2)),NOT(ISBLANK(I2)), NOT(ISBLANK(O2))),"no oldname but should be",""),IF(H2=I2,"api",IF(H2=O2,"csv","no match or acs")))</f>
        <v>api</v>
      </c>
      <c r="H2" s="114" t="s">
        <v>1593</v>
      </c>
      <c r="I2" s="114" t="s">
        <v>1593</v>
      </c>
      <c r="N2" s="56" t="s">
        <v>1594</v>
      </c>
      <c r="O2" t="s">
        <v>1594</v>
      </c>
      <c r="Q2" s="61" t="s">
        <v>189</v>
      </c>
      <c r="R2" s="137">
        <f ca="1">IFERROR(_xlfn.XLOOKUP(T2, sortorder!P:P,sortorder!Q:Q),999)</f>
        <v>999</v>
      </c>
      <c r="S2" s="137">
        <f ca="1">IFERROR(_xlfn.XLOOKUP(T2, sortorder!P:P,sortorder!O:O),99)</f>
        <v>99</v>
      </c>
      <c r="T2" s="119" t="s">
        <v>189</v>
      </c>
      <c r="U2" s="56" t="s">
        <v>189</v>
      </c>
      <c r="V2" s="142">
        <f ca="1">IFERROR(_xlfn.XLOOKUP(X2, sortorder!E:E,sortorder!D:D),99)</f>
        <v>99</v>
      </c>
      <c r="W2" s="142">
        <f t="shared" ref="W2:W65" ca="1" si="4">V2</f>
        <v>99</v>
      </c>
      <c r="X2" s="22" t="s">
        <v>1595</v>
      </c>
      <c r="Y2" s="370">
        <f t="shared" ref="Y2:AG11" si="5">IF(ISERROR(SEARCH(Y$1,$Q2)),0,1)</f>
        <v>0</v>
      </c>
      <c r="Z2" s="370">
        <f t="shared" si="5"/>
        <v>0</v>
      </c>
      <c r="AA2" s="370">
        <f t="shared" si="5"/>
        <v>0</v>
      </c>
      <c r="AB2" s="370">
        <f t="shared" si="5"/>
        <v>0</v>
      </c>
      <c r="AC2" s="370">
        <f t="shared" si="5"/>
        <v>0</v>
      </c>
      <c r="AD2" s="370">
        <f t="shared" si="5"/>
        <v>0</v>
      </c>
      <c r="AE2" s="370">
        <f t="shared" si="5"/>
        <v>0</v>
      </c>
      <c r="AF2" s="370">
        <f t="shared" si="5"/>
        <v>0</v>
      </c>
      <c r="AG2" s="370">
        <f t="shared" si="5"/>
        <v>0</v>
      </c>
      <c r="AH2" s="22" t="s">
        <v>1051</v>
      </c>
      <c r="AI2" s="132" t="e">
        <f ca="1">_xlfn.XLOOKUP(I2,'api2.3'!B:B,'api2.3'!D:D,"")</f>
        <v>#NAME?</v>
      </c>
      <c r="AJ2" s="22" t="s">
        <v>44</v>
      </c>
      <c r="AK2" s="22" t="s">
        <v>44</v>
      </c>
      <c r="AL2" s="371" t="e">
        <f ca="1">_xlfn.XLOOKUP(AK2,sortorder!$I$15:$I$20,sortorder!$J$15:$J$20)</f>
        <v>#NAME?</v>
      </c>
      <c r="AM2" s="633" t="s">
        <v>416</v>
      </c>
      <c r="AN2" s="633" t="s">
        <v>416</v>
      </c>
      <c r="AO2" s="633" t="s">
        <v>417</v>
      </c>
      <c r="AP2" s="634">
        <v>0</v>
      </c>
      <c r="AQ2" s="22" t="s">
        <v>43</v>
      </c>
      <c r="AR2" s="22" t="str">
        <f t="shared" ref="AR2:AR65" si="6">IF(AA2=1,"pctile",IF(Y2=1,"ratio",IF(AC2=1,"avg","raw")))</f>
        <v>raw</v>
      </c>
      <c r="AS2" s="22" t="s">
        <v>43</v>
      </c>
      <c r="AT2" s="22" t="b">
        <f t="shared" ref="AT2:AT65" si="7">AR2=AS2</f>
        <v>1</v>
      </c>
      <c r="AU2" s="633" t="s">
        <v>286</v>
      </c>
      <c r="AV2" s="633" t="s">
        <v>43</v>
      </c>
      <c r="AW2" s="22">
        <v>1</v>
      </c>
      <c r="AX2" s="596" t="s">
        <v>2142</v>
      </c>
      <c r="AY2" s="479" t="b">
        <v>1</v>
      </c>
      <c r="AZ2" s="22" t="s">
        <v>5629</v>
      </c>
      <c r="BA2" s="22">
        <v>2</v>
      </c>
      <c r="BB2" s="22">
        <v>0</v>
      </c>
      <c r="BC2" s="22" t="b">
        <v>0</v>
      </c>
      <c r="BD2" s="22" t="b">
        <v>1</v>
      </c>
      <c r="BE2" s="22" t="b">
        <v>1</v>
      </c>
      <c r="BF2" s="22"/>
      <c r="BG2" s="23" t="b">
        <f>BH2=BI2</f>
        <v>1</v>
      </c>
      <c r="BH2" s="739" t="s">
        <v>7507</v>
      </c>
      <c r="BI2" s="22" t="s">
        <v>7507</v>
      </c>
      <c r="BJ2" s="39" t="s">
        <v>5650</v>
      </c>
      <c r="BK2" s="39" t="s">
        <v>5650</v>
      </c>
      <c r="BL2" s="714" t="s">
        <v>7436</v>
      </c>
      <c r="BM2" s="561" t="s">
        <v>2798</v>
      </c>
      <c r="BN2" s="479" t="s">
        <v>1084</v>
      </c>
      <c r="BO2" s="56" t="s">
        <v>5650</v>
      </c>
      <c r="BQ2" s="206">
        <v>162</v>
      </c>
      <c r="BS2" s="580" t="s">
        <v>1596</v>
      </c>
      <c r="BT2" s="580" t="s">
        <v>1597</v>
      </c>
      <c r="BU2" s="580" t="s">
        <v>1594</v>
      </c>
    </row>
    <row r="3" spans="1:75" hidden="1">
      <c r="A3">
        <v>2</v>
      </c>
      <c r="B3" s="148" t="str">
        <f t="shared" ca="1" si="0"/>
        <v>999999163</v>
      </c>
      <c r="C3" s="148" t="str">
        <f t="shared" ca="1" si="1"/>
        <v>9999999</v>
      </c>
      <c r="D3" s="586">
        <f t="shared" si="2"/>
        <v>1</v>
      </c>
      <c r="E3" s="586">
        <f>IF(NOT(ISBLANK(L3)),1,0)</f>
        <v>0</v>
      </c>
      <c r="F3" s="586">
        <f t="shared" si="3"/>
        <v>1</v>
      </c>
      <c r="G3" s="344" t="str">
        <f>IF(ISBLANK(H3), IF(OR(NOT(ISBLANK(L3)),NOT(ISBLANK(I3)), NOT(ISBLANK(O3))),"no oldname but should be",""),IF(H3=I3,"api",IF(H3=O3,"csv","no match or acs")))</f>
        <v>api</v>
      </c>
      <c r="H3" s="114" t="s">
        <v>1598</v>
      </c>
      <c r="I3" s="114" t="s">
        <v>1598</v>
      </c>
      <c r="N3" s="56" t="s">
        <v>1599</v>
      </c>
      <c r="O3" t="s">
        <v>1599</v>
      </c>
      <c r="P3" s="590"/>
      <c r="Q3" s="61" t="s">
        <v>1096</v>
      </c>
      <c r="R3" s="137">
        <f ca="1">IFERROR(_xlfn.XLOOKUP(T3, sortorder!P:P,sortorder!Q:Q),999)</f>
        <v>999</v>
      </c>
      <c r="S3" s="137">
        <f ca="1">IFERROR(_xlfn.XLOOKUP(T3, sortorder!P:P,sortorder!O:O),99)</f>
        <v>99</v>
      </c>
      <c r="T3" s="61" t="s">
        <v>1096</v>
      </c>
      <c r="U3" s="56" t="s">
        <v>1096</v>
      </c>
      <c r="V3" s="142">
        <f ca="1">IFERROR(_xlfn.XLOOKUP(X3, sortorder!E:E,sortorder!D:D),99)</f>
        <v>99</v>
      </c>
      <c r="W3" s="142">
        <f t="shared" ca="1" si="4"/>
        <v>99</v>
      </c>
      <c r="X3" s="61" t="s">
        <v>1595</v>
      </c>
      <c r="Y3" s="370">
        <f t="shared" si="5"/>
        <v>0</v>
      </c>
      <c r="Z3" s="370">
        <f t="shared" si="5"/>
        <v>0</v>
      </c>
      <c r="AA3" s="370">
        <f t="shared" si="5"/>
        <v>0</v>
      </c>
      <c r="AB3" s="370">
        <f t="shared" si="5"/>
        <v>0</v>
      </c>
      <c r="AC3" s="370">
        <f t="shared" si="5"/>
        <v>0</v>
      </c>
      <c r="AD3" s="370">
        <f t="shared" si="5"/>
        <v>0</v>
      </c>
      <c r="AE3" s="370">
        <f t="shared" si="5"/>
        <v>0</v>
      </c>
      <c r="AF3" s="370">
        <f t="shared" si="5"/>
        <v>0</v>
      </c>
      <c r="AG3" s="370">
        <f t="shared" si="5"/>
        <v>1</v>
      </c>
      <c r="AH3" s="22" t="s">
        <v>1051</v>
      </c>
      <c r="AI3" s="132" t="e">
        <f ca="1">_xlfn.XLOOKUP(I3,'api2.3'!B:B,'api2.3'!D:D,"")</f>
        <v>#NAME?</v>
      </c>
      <c r="AJ3" s="22" t="s">
        <v>44</v>
      </c>
      <c r="AK3" s="22" t="s">
        <v>44</v>
      </c>
      <c r="AL3" s="371" t="e">
        <f ca="1">_xlfn.XLOOKUP(AK3,sortorder!$I$15:$I$20,sortorder!$J$15:$J$20)</f>
        <v>#NAME?</v>
      </c>
      <c r="AM3" s="633" t="s">
        <v>416</v>
      </c>
      <c r="AN3" s="633" t="s">
        <v>416</v>
      </c>
      <c r="AO3" s="633" t="s">
        <v>417</v>
      </c>
      <c r="AP3" s="634">
        <v>0</v>
      </c>
      <c r="AQ3" s="22" t="s">
        <v>43</v>
      </c>
      <c r="AR3" s="22" t="str">
        <f t="shared" si="6"/>
        <v>raw</v>
      </c>
      <c r="AS3" s="22" t="s">
        <v>43</v>
      </c>
      <c r="AT3" s="22" t="b">
        <f t="shared" si="7"/>
        <v>1</v>
      </c>
      <c r="AU3" s="633" t="s">
        <v>286</v>
      </c>
      <c r="AV3" s="633" t="s">
        <v>43</v>
      </c>
      <c r="AW3" s="22">
        <v>1</v>
      </c>
      <c r="AX3" s="596" t="s">
        <v>2142</v>
      </c>
      <c r="AY3" s="479" t="b">
        <v>1</v>
      </c>
      <c r="AZ3" s="22" t="s">
        <v>5629</v>
      </c>
      <c r="BA3" s="22">
        <v>2</v>
      </c>
      <c r="BB3" s="22">
        <v>0</v>
      </c>
      <c r="BC3" s="22" t="b">
        <v>0</v>
      </c>
      <c r="BD3" s="22" t="b">
        <v>1</v>
      </c>
      <c r="BE3" s="22" t="b">
        <v>1</v>
      </c>
      <c r="BF3" s="22"/>
      <c r="BG3" s="23" t="b">
        <f t="shared" ref="BG3:BG24" si="8">BH3=BI3</f>
        <v>1</v>
      </c>
      <c r="BH3" s="739" t="s">
        <v>4812</v>
      </c>
      <c r="BI3" s="61" t="s">
        <v>4812</v>
      </c>
      <c r="BJ3" s="61" t="s">
        <v>5651</v>
      </c>
      <c r="BK3" s="61" t="s">
        <v>5651</v>
      </c>
      <c r="BL3" s="714" t="s">
        <v>1093</v>
      </c>
      <c r="BM3" s="561" t="s">
        <v>2798</v>
      </c>
      <c r="BN3" s="479" t="s">
        <v>1093</v>
      </c>
      <c r="BO3" s="56" t="s">
        <v>5651</v>
      </c>
      <c r="BQ3" s="206">
        <v>163</v>
      </c>
      <c r="BS3" s="580" t="s">
        <v>1596</v>
      </c>
      <c r="BT3" s="580" t="s">
        <v>1600</v>
      </c>
      <c r="BU3" s="580" t="s">
        <v>1599</v>
      </c>
    </row>
    <row r="4" spans="1:75" hidden="1">
      <c r="A4">
        <v>3</v>
      </c>
      <c r="B4" s="148" t="str">
        <f t="shared" ca="1" si="0"/>
        <v>999999167</v>
      </c>
      <c r="C4" s="148" t="str">
        <f t="shared" ca="1" si="1"/>
        <v>9999999</v>
      </c>
      <c r="D4" s="586">
        <f t="shared" si="2"/>
        <v>1</v>
      </c>
      <c r="E4" s="586">
        <f>IF(NOT(ISBLANK(L5)),1,0)</f>
        <v>1</v>
      </c>
      <c r="F4" s="586">
        <f t="shared" si="3"/>
        <v>1</v>
      </c>
      <c r="G4" s="344" t="str">
        <f>IF(ISBLANK(H4), IF(OR(NOT(ISBLANK(L5)),NOT(ISBLANK(I4)), NOT(ISBLANK(O4))),"no oldname but should be",""),IF(H4=I4,"api",IF(H4=O4,"csv","no match or acs")))</f>
        <v>api</v>
      </c>
      <c r="H4" s="173" t="s">
        <v>1601</v>
      </c>
      <c r="I4" s="173" t="s">
        <v>1601</v>
      </c>
      <c r="K4" t="s">
        <v>1602</v>
      </c>
      <c r="L4" t="s">
        <v>3211</v>
      </c>
      <c r="N4" s="56" t="s">
        <v>1603</v>
      </c>
      <c r="O4" t="s">
        <v>1603</v>
      </c>
      <c r="P4" s="56" t="s">
        <v>1603</v>
      </c>
      <c r="Q4" s="61" t="s">
        <v>155</v>
      </c>
      <c r="R4" s="137">
        <f ca="1">IFERROR(_xlfn.XLOOKUP(T4, sortorder!P:P,sortorder!Q:Q),999)</f>
        <v>999</v>
      </c>
      <c r="S4" s="137">
        <f ca="1">IFERROR(_xlfn.XLOOKUP(T4, sortorder!P:P,sortorder!O:O),99)</f>
        <v>99</v>
      </c>
      <c r="T4" s="119" t="s">
        <v>155</v>
      </c>
      <c r="U4" s="56" t="s">
        <v>155</v>
      </c>
      <c r="V4" s="142">
        <f ca="1">IFERROR(_xlfn.XLOOKUP(X4, sortorder!E:E,sortorder!D:D),99)</f>
        <v>99</v>
      </c>
      <c r="W4" s="142">
        <f t="shared" ca="1" si="4"/>
        <v>99</v>
      </c>
      <c r="X4" s="22" t="s">
        <v>1595</v>
      </c>
      <c r="Y4" s="370">
        <f t="shared" si="5"/>
        <v>0</v>
      </c>
      <c r="Z4" s="370">
        <f t="shared" si="5"/>
        <v>0</v>
      </c>
      <c r="AA4" s="370">
        <f t="shared" si="5"/>
        <v>0</v>
      </c>
      <c r="AB4" s="370">
        <f t="shared" si="5"/>
        <v>0</v>
      </c>
      <c r="AC4" s="370">
        <f t="shared" si="5"/>
        <v>0</v>
      </c>
      <c r="AD4" s="370">
        <f t="shared" si="5"/>
        <v>0</v>
      </c>
      <c r="AE4" s="370">
        <f t="shared" si="5"/>
        <v>0</v>
      </c>
      <c r="AF4" s="370">
        <f t="shared" si="5"/>
        <v>0</v>
      </c>
      <c r="AG4" s="370">
        <f t="shared" si="5"/>
        <v>0</v>
      </c>
      <c r="AH4" s="22" t="s">
        <v>1051</v>
      </c>
      <c r="AI4" s="132" t="e">
        <f ca="1">_xlfn.XLOOKUP(I4,'api2.3'!B:B,'api2.3'!D:D,"")</f>
        <v>#NAME?</v>
      </c>
      <c r="AJ4" s="22" t="s">
        <v>44</v>
      </c>
      <c r="AK4" s="22" t="s">
        <v>44</v>
      </c>
      <c r="AL4" s="371" t="e">
        <f ca="1">_xlfn.XLOOKUP(AK4,sortorder!$I$15:$I$20,sortorder!$J$15:$J$20)</f>
        <v>#NAME?</v>
      </c>
      <c r="AP4" s="634">
        <v>0</v>
      </c>
      <c r="AQ4" s="22" t="s">
        <v>43</v>
      </c>
      <c r="AR4" s="22" t="str">
        <f t="shared" si="6"/>
        <v>raw</v>
      </c>
      <c r="AS4" s="22" t="s">
        <v>43</v>
      </c>
      <c r="AT4" s="22" t="b">
        <f t="shared" si="7"/>
        <v>1</v>
      </c>
      <c r="AU4" s="633" t="s">
        <v>286</v>
      </c>
      <c r="AV4" s="633" t="s">
        <v>43</v>
      </c>
      <c r="AW4" s="22">
        <v>1</v>
      </c>
      <c r="AX4" s="596" t="s">
        <v>597</v>
      </c>
      <c r="AY4" s="479" t="b">
        <v>1</v>
      </c>
      <c r="AZ4" s="22" t="s">
        <v>5629</v>
      </c>
      <c r="BA4" s="22">
        <v>2</v>
      </c>
      <c r="BB4" s="22">
        <v>0</v>
      </c>
      <c r="BC4" s="22" t="b">
        <v>0</v>
      </c>
      <c r="BD4" s="22" t="b">
        <v>1</v>
      </c>
      <c r="BE4" s="22" t="b">
        <v>1</v>
      </c>
      <c r="BF4" s="22"/>
      <c r="BG4" s="23" t="b">
        <f t="shared" si="8"/>
        <v>1</v>
      </c>
      <c r="BH4" s="739" t="s">
        <v>4875</v>
      </c>
      <c r="BI4" s="22" t="s">
        <v>4875</v>
      </c>
      <c r="BJ4" t="s">
        <v>1604</v>
      </c>
      <c r="BK4" t="s">
        <v>1604</v>
      </c>
      <c r="BL4" s="714" t="s">
        <v>1605</v>
      </c>
      <c r="BM4" s="561" t="s">
        <v>2798</v>
      </c>
      <c r="BN4" s="479" t="s">
        <v>1104</v>
      </c>
      <c r="BO4" s="56" t="s">
        <v>1104</v>
      </c>
      <c r="BQ4" s="206">
        <v>167</v>
      </c>
      <c r="BS4" s="580" t="s">
        <v>1606</v>
      </c>
      <c r="BT4" s="580" t="s">
        <v>1607</v>
      </c>
      <c r="BU4" s="580" t="s">
        <v>1603</v>
      </c>
    </row>
    <row r="5" spans="1:75" hidden="1">
      <c r="A5">
        <v>4</v>
      </c>
      <c r="B5" s="148" t="str">
        <f t="shared" ca="1" si="0"/>
        <v>999999169</v>
      </c>
      <c r="C5" s="148" t="str">
        <f t="shared" ca="1" si="1"/>
        <v>9999999</v>
      </c>
      <c r="D5" s="586">
        <f t="shared" si="2"/>
        <v>1</v>
      </c>
      <c r="E5" s="586">
        <f>IF(NOT(ISBLANK(#REF!)),1,0)</f>
        <v>1</v>
      </c>
      <c r="F5" s="586">
        <f t="shared" si="3"/>
        <v>1</v>
      </c>
      <c r="G5" s="344" t="str">
        <f>IF(ISBLANK(H5), IF(OR(NOT(ISBLANK(#REF!)),NOT(ISBLANK(I5)), NOT(ISBLANK(O5))),"no oldname but should be",""),IF(H5=I5,"api",IF(H5=O5,"csv","no match or acs")))</f>
        <v>api</v>
      </c>
      <c r="H5" s="173" t="s">
        <v>1624</v>
      </c>
      <c r="I5" s="173" t="s">
        <v>1624</v>
      </c>
      <c r="K5" t="s">
        <v>1625</v>
      </c>
      <c r="L5" t="s">
        <v>3759</v>
      </c>
      <c r="N5" s="56" t="s">
        <v>1626</v>
      </c>
      <c r="O5" t="s">
        <v>1626</v>
      </c>
      <c r="P5" s="56" t="s">
        <v>1626</v>
      </c>
      <c r="Q5" s="61" t="s">
        <v>150</v>
      </c>
      <c r="R5" s="137">
        <f ca="1">IFERROR(_xlfn.XLOOKUP(T5, sortorder!P:P,sortorder!Q:Q),999)</f>
        <v>999</v>
      </c>
      <c r="S5" s="137">
        <f ca="1">IFERROR(_xlfn.XLOOKUP(T5, sortorder!P:P,sortorder!O:O),99)</f>
        <v>99</v>
      </c>
      <c r="T5" s="119" t="s">
        <v>150</v>
      </c>
      <c r="U5" s="56" t="s">
        <v>150</v>
      </c>
      <c r="V5" s="142">
        <f ca="1">IFERROR(_xlfn.XLOOKUP(X5, sortorder!E:E,sortorder!D:D),99)</f>
        <v>99</v>
      </c>
      <c r="W5" s="142">
        <f t="shared" ca="1" si="4"/>
        <v>99</v>
      </c>
      <c r="X5" s="22" t="s">
        <v>1595</v>
      </c>
      <c r="Y5" s="370">
        <f t="shared" si="5"/>
        <v>0</v>
      </c>
      <c r="Z5" s="370">
        <f t="shared" si="5"/>
        <v>0</v>
      </c>
      <c r="AA5" s="370">
        <f t="shared" si="5"/>
        <v>0</v>
      </c>
      <c r="AB5" s="370">
        <f t="shared" si="5"/>
        <v>0</v>
      </c>
      <c r="AC5" s="370">
        <f t="shared" si="5"/>
        <v>0</v>
      </c>
      <c r="AD5" s="370">
        <f t="shared" si="5"/>
        <v>0</v>
      </c>
      <c r="AE5" s="370">
        <f t="shared" si="5"/>
        <v>0</v>
      </c>
      <c r="AF5" s="370">
        <f t="shared" si="5"/>
        <v>0</v>
      </c>
      <c r="AG5" s="370">
        <f t="shared" si="5"/>
        <v>0</v>
      </c>
      <c r="AH5" s="22" t="s">
        <v>1051</v>
      </c>
      <c r="AI5" s="132" t="e">
        <f ca="1">_xlfn.XLOOKUP(I5,'api2.3'!B:B,'api2.3'!D:D,"")</f>
        <v>#NAME?</v>
      </c>
      <c r="AJ5" s="22" t="s">
        <v>44</v>
      </c>
      <c r="AK5" s="22" t="s">
        <v>44</v>
      </c>
      <c r="AL5" s="371" t="e">
        <f ca="1">_xlfn.XLOOKUP(AK5,sortorder!$I$15:$I$20,sortorder!$J$15:$J$20)</f>
        <v>#NAME?</v>
      </c>
      <c r="AP5" s="634">
        <v>0</v>
      </c>
      <c r="AQ5" s="22" t="s">
        <v>43</v>
      </c>
      <c r="AR5" s="22" t="str">
        <f t="shared" si="6"/>
        <v>raw</v>
      </c>
      <c r="AS5" s="22" t="s">
        <v>43</v>
      </c>
      <c r="AT5" s="22" t="b">
        <f t="shared" si="7"/>
        <v>1</v>
      </c>
      <c r="AU5" s="633" t="s">
        <v>286</v>
      </c>
      <c r="AV5" s="633" t="s">
        <v>43</v>
      </c>
      <c r="AW5" s="22">
        <v>1</v>
      </c>
      <c r="AX5" s="596" t="s">
        <v>1055</v>
      </c>
      <c r="AY5" s="479" t="b">
        <v>1</v>
      </c>
      <c r="AZ5" s="22" t="s">
        <v>5629</v>
      </c>
      <c r="BA5" s="22">
        <v>2</v>
      </c>
      <c r="BB5" s="22">
        <v>0</v>
      </c>
      <c r="BC5" s="22" t="b">
        <v>0</v>
      </c>
      <c r="BD5" s="22" t="b">
        <v>1</v>
      </c>
      <c r="BE5" s="22" t="b">
        <v>1</v>
      </c>
      <c r="BF5" s="22"/>
      <c r="BG5" s="23" t="b">
        <f t="shared" si="8"/>
        <v>1</v>
      </c>
      <c r="BH5" s="739" t="s">
        <v>4876</v>
      </c>
      <c r="BI5" s="22" t="s">
        <v>4876</v>
      </c>
      <c r="BJ5" t="s">
        <v>1627</v>
      </c>
      <c r="BK5" t="s">
        <v>1627</v>
      </c>
      <c r="BL5" s="714" t="s">
        <v>1628</v>
      </c>
      <c r="BM5" s="561" t="s">
        <v>2798</v>
      </c>
      <c r="BN5" s="479" t="s">
        <v>1629</v>
      </c>
      <c r="BO5" s="56" t="s">
        <v>1149</v>
      </c>
      <c r="BQ5" s="206">
        <v>169</v>
      </c>
      <c r="BS5" s="580" t="s">
        <v>1630</v>
      </c>
      <c r="BT5" s="580" t="s">
        <v>55</v>
      </c>
      <c r="BU5" s="580" t="s">
        <v>1626</v>
      </c>
    </row>
    <row r="6" spans="1:75" hidden="1">
      <c r="A6">
        <v>5</v>
      </c>
      <c r="B6" s="148" t="str">
        <f t="shared" ca="1" si="0"/>
        <v>999999168</v>
      </c>
      <c r="C6" s="148" t="str">
        <f t="shared" ca="1" si="1"/>
        <v>9999999</v>
      </c>
      <c r="D6" s="586">
        <f t="shared" si="2"/>
        <v>1</v>
      </c>
      <c r="E6" s="586">
        <f t="shared" ref="E6:E69" si="9">IF(NOT(ISBLANK(L6)),1,0)</f>
        <v>0</v>
      </c>
      <c r="F6" s="586">
        <f t="shared" si="3"/>
        <v>1</v>
      </c>
      <c r="G6" s="344" t="str">
        <f t="shared" ref="G6:G69" si="10">IF(ISBLANK(H6), IF(OR(NOT(ISBLANK(L6)),NOT(ISBLANK(I6)), NOT(ISBLANK(O6))),"no oldname but should be",""),IF(H6=I6,"api",IF(H6=O6,"csv","no match or acs")))</f>
        <v>api</v>
      </c>
      <c r="H6" t="s">
        <v>1653</v>
      </c>
      <c r="I6" t="s">
        <v>1653</v>
      </c>
      <c r="K6" t="s">
        <v>1654</v>
      </c>
      <c r="N6" s="56" t="s">
        <v>1655</v>
      </c>
      <c r="O6" t="s">
        <v>1655</v>
      </c>
      <c r="P6" s="56" t="s">
        <v>1655</v>
      </c>
      <c r="Q6" s="61" t="s">
        <v>389</v>
      </c>
      <c r="R6" s="137">
        <f ca="1">IFERROR(_xlfn.XLOOKUP(T6, sortorder!P:P,sortorder!Q:Q),999)</f>
        <v>999</v>
      </c>
      <c r="S6" s="137">
        <f ca="1">IFERROR(_xlfn.XLOOKUP(T6, sortorder!P:P,sortorder!O:O),99)</f>
        <v>99</v>
      </c>
      <c r="T6" s="119" t="s">
        <v>389</v>
      </c>
      <c r="U6" s="56" t="s">
        <v>389</v>
      </c>
      <c r="V6" s="142">
        <f ca="1">IFERROR(_xlfn.XLOOKUP(X6, sortorder!E:E,sortorder!D:D),99)</f>
        <v>99</v>
      </c>
      <c r="W6" s="142">
        <f t="shared" ca="1" si="4"/>
        <v>99</v>
      </c>
      <c r="X6" s="22" t="s">
        <v>1595</v>
      </c>
      <c r="Y6" s="370">
        <f t="shared" si="5"/>
        <v>0</v>
      </c>
      <c r="Z6" s="370">
        <f t="shared" si="5"/>
        <v>0</v>
      </c>
      <c r="AA6" s="370">
        <f t="shared" si="5"/>
        <v>0</v>
      </c>
      <c r="AB6" s="370">
        <f t="shared" si="5"/>
        <v>0</v>
      </c>
      <c r="AC6" s="370">
        <f t="shared" si="5"/>
        <v>0</v>
      </c>
      <c r="AD6" s="370">
        <f t="shared" si="5"/>
        <v>0</v>
      </c>
      <c r="AE6" s="370">
        <f t="shared" si="5"/>
        <v>0</v>
      </c>
      <c r="AF6" s="370">
        <f t="shared" si="5"/>
        <v>0</v>
      </c>
      <c r="AG6" s="370">
        <f t="shared" si="5"/>
        <v>0</v>
      </c>
      <c r="AH6" s="22" t="s">
        <v>1051</v>
      </c>
      <c r="AI6" s="132" t="e">
        <f ca="1">_xlfn.XLOOKUP(I6,'api2.3'!B:B,'api2.3'!D:D,"")</f>
        <v>#NAME?</v>
      </c>
      <c r="AJ6" s="22" t="s">
        <v>44</v>
      </c>
      <c r="AK6" s="22" t="s">
        <v>44</v>
      </c>
      <c r="AL6" s="371" t="e">
        <f ca="1">_xlfn.XLOOKUP(AK6,sortorder!$I$15:$I$20,sortorder!$J$15:$J$20)</f>
        <v>#NAME?</v>
      </c>
      <c r="AP6" s="634">
        <v>0</v>
      </c>
      <c r="AQ6" s="22" t="s">
        <v>43</v>
      </c>
      <c r="AR6" s="22" t="str">
        <f t="shared" si="6"/>
        <v>raw</v>
      </c>
      <c r="AS6" s="22" t="s">
        <v>43</v>
      </c>
      <c r="AT6" s="22" t="b">
        <f t="shared" si="7"/>
        <v>1</v>
      </c>
      <c r="AU6" s="633" t="s">
        <v>286</v>
      </c>
      <c r="AV6" s="633" t="s">
        <v>43</v>
      </c>
      <c r="AW6" s="22">
        <v>1</v>
      </c>
      <c r="AX6" s="596" t="s">
        <v>983</v>
      </c>
      <c r="AY6" s="479" t="b">
        <v>1</v>
      </c>
      <c r="AZ6" s="22" t="s">
        <v>5629</v>
      </c>
      <c r="BA6" s="22">
        <v>2</v>
      </c>
      <c r="BB6" s="22">
        <v>0</v>
      </c>
      <c r="BC6" s="22" t="b">
        <v>0</v>
      </c>
      <c r="BD6" s="22" t="b">
        <v>1</v>
      </c>
      <c r="BE6" s="22" t="b">
        <v>1</v>
      </c>
      <c r="BF6" s="22"/>
      <c r="BG6" s="23" t="b">
        <f t="shared" si="8"/>
        <v>1</v>
      </c>
      <c r="BH6" s="739" t="s">
        <v>4877</v>
      </c>
      <c r="BI6" s="22" t="s">
        <v>4877</v>
      </c>
      <c r="BJ6" t="s">
        <v>1656</v>
      </c>
      <c r="BK6" t="s">
        <v>1656</v>
      </c>
      <c r="BL6" s="714" t="s">
        <v>1657</v>
      </c>
      <c r="BM6" s="561" t="s">
        <v>2798</v>
      </c>
      <c r="BN6" s="479" t="s">
        <v>1198</v>
      </c>
      <c r="BO6" s="56" t="s">
        <v>1198</v>
      </c>
      <c r="BQ6" s="206">
        <v>168</v>
      </c>
      <c r="BS6" s="580" t="s">
        <v>1658</v>
      </c>
      <c r="BT6" s="580" t="s">
        <v>1659</v>
      </c>
      <c r="BU6" s="580" t="s">
        <v>1655</v>
      </c>
    </row>
    <row r="7" spans="1:75" hidden="1">
      <c r="A7">
        <v>6</v>
      </c>
      <c r="B7" s="148" t="str">
        <f t="shared" ca="1" si="0"/>
        <v>999999170</v>
      </c>
      <c r="C7" s="148" t="str">
        <f t="shared" ca="1" si="1"/>
        <v>9999999</v>
      </c>
      <c r="D7" s="619">
        <f t="shared" si="2"/>
        <v>1</v>
      </c>
      <c r="E7" s="586">
        <f t="shared" si="9"/>
        <v>1</v>
      </c>
      <c r="F7" s="586">
        <f t="shared" si="3"/>
        <v>1</v>
      </c>
      <c r="G7" s="344" t="str">
        <f t="shared" si="10"/>
        <v>api</v>
      </c>
      <c r="H7" s="114" t="s">
        <v>1609</v>
      </c>
      <c r="I7" s="114" t="s">
        <v>1609</v>
      </c>
      <c r="J7" s="184"/>
      <c r="K7" s="114" t="s">
        <v>1610</v>
      </c>
      <c r="L7" s="188" t="s">
        <v>3443</v>
      </c>
      <c r="M7" s="184"/>
      <c r="N7" s="184" t="s">
        <v>1611</v>
      </c>
      <c r="O7" s="114" t="s">
        <v>1611</v>
      </c>
      <c r="P7" s="184" t="s">
        <v>1611</v>
      </c>
      <c r="Q7" s="115" t="s">
        <v>51</v>
      </c>
      <c r="R7" s="137">
        <f ca="1">IFERROR(_xlfn.XLOOKUP(T7, sortorder!P:P,sortorder!Q:Q),999)</f>
        <v>999</v>
      </c>
      <c r="S7" s="137">
        <f ca="1">IFERROR(_xlfn.XLOOKUP(T7, sortorder!P:P,sortorder!O:O),99)</f>
        <v>99</v>
      </c>
      <c r="T7" s="183" t="s">
        <v>51</v>
      </c>
      <c r="U7" s="184" t="s">
        <v>51</v>
      </c>
      <c r="V7" s="142">
        <f ca="1">IFERROR(_xlfn.XLOOKUP(X7, sortorder!E:E,sortorder!D:D),99)</f>
        <v>99</v>
      </c>
      <c r="W7" s="142">
        <f t="shared" ca="1" si="4"/>
        <v>99</v>
      </c>
      <c r="X7" s="616" t="s">
        <v>1595</v>
      </c>
      <c r="Y7" s="370">
        <f t="shared" si="5"/>
        <v>0</v>
      </c>
      <c r="Z7" s="370">
        <f t="shared" si="5"/>
        <v>0</v>
      </c>
      <c r="AA7" s="370">
        <f t="shared" si="5"/>
        <v>0</v>
      </c>
      <c r="AB7" s="370">
        <f t="shared" si="5"/>
        <v>0</v>
      </c>
      <c r="AC7" s="370">
        <f t="shared" si="5"/>
        <v>0</v>
      </c>
      <c r="AD7" s="370">
        <f t="shared" si="5"/>
        <v>0</v>
      </c>
      <c r="AE7" s="370">
        <f t="shared" si="5"/>
        <v>0</v>
      </c>
      <c r="AF7" s="370">
        <f t="shared" si="5"/>
        <v>0</v>
      </c>
      <c r="AG7" s="370">
        <f t="shared" si="5"/>
        <v>0</v>
      </c>
      <c r="AH7" s="616" t="s">
        <v>1051</v>
      </c>
      <c r="AI7" s="132" t="e">
        <f ca="1">_xlfn.XLOOKUP(I7,'api2.3'!B:B,'api2.3'!D:D,"")</f>
        <v>#NAME?</v>
      </c>
      <c r="AJ7" s="616" t="s">
        <v>44</v>
      </c>
      <c r="AK7" s="616" t="s">
        <v>44</v>
      </c>
      <c r="AL7" s="371" t="e">
        <f ca="1">_xlfn.XLOOKUP(AK7,sortorder!$I$15:$I$20,sortorder!$J$15:$J$20)</f>
        <v>#NAME?</v>
      </c>
      <c r="AM7" s="635"/>
      <c r="AN7" s="635"/>
      <c r="AO7" s="635"/>
      <c r="AP7" s="636">
        <v>0</v>
      </c>
      <c r="AQ7" s="616" t="s">
        <v>43</v>
      </c>
      <c r="AR7" s="22" t="str">
        <f t="shared" si="6"/>
        <v>raw</v>
      </c>
      <c r="AS7" s="616" t="s">
        <v>43</v>
      </c>
      <c r="AT7" s="22" t="b">
        <f t="shared" si="7"/>
        <v>1</v>
      </c>
      <c r="AU7" s="635" t="s">
        <v>286</v>
      </c>
      <c r="AV7" s="635" t="s">
        <v>43</v>
      </c>
      <c r="AW7" s="616">
        <v>1</v>
      </c>
      <c r="AX7" s="596" t="s">
        <v>41</v>
      </c>
      <c r="AY7" s="479" t="b">
        <v>1</v>
      </c>
      <c r="AZ7" s="616" t="s">
        <v>5629</v>
      </c>
      <c r="BA7" s="616">
        <v>2</v>
      </c>
      <c r="BB7" s="616">
        <v>0</v>
      </c>
      <c r="BC7" s="616" t="b">
        <v>0</v>
      </c>
      <c r="BD7" s="616" t="b">
        <v>1</v>
      </c>
      <c r="BE7" s="616" t="b">
        <v>1</v>
      </c>
      <c r="BF7" s="616"/>
      <c r="BG7" s="23" t="b">
        <f t="shared" si="8"/>
        <v>1</v>
      </c>
      <c r="BH7" s="740" t="s">
        <v>4878</v>
      </c>
      <c r="BI7" s="616" t="s">
        <v>4878</v>
      </c>
      <c r="BJ7" s="114" t="s">
        <v>1612</v>
      </c>
      <c r="BK7" s="114" t="s">
        <v>1612</v>
      </c>
      <c r="BL7" s="714" t="s">
        <v>1613</v>
      </c>
      <c r="BM7" s="561" t="s">
        <v>2798</v>
      </c>
      <c r="BN7" s="479" t="s">
        <v>1120</v>
      </c>
      <c r="BO7" s="184" t="s">
        <v>1120</v>
      </c>
      <c r="BP7" s="184"/>
      <c r="BQ7" s="243">
        <v>170</v>
      </c>
      <c r="BR7" s="114"/>
      <c r="BS7" s="582" t="s">
        <v>1614</v>
      </c>
      <c r="BT7" s="582" t="s">
        <v>1615</v>
      </c>
      <c r="BU7" s="582" t="s">
        <v>1611</v>
      </c>
      <c r="BV7" s="582"/>
      <c r="BW7" s="582"/>
    </row>
    <row r="8" spans="1:75" hidden="1">
      <c r="A8">
        <v>7</v>
      </c>
      <c r="B8" s="148" t="str">
        <f t="shared" ca="1" si="0"/>
        <v>999999171</v>
      </c>
      <c r="C8" s="148" t="str">
        <f t="shared" ca="1" si="1"/>
        <v>9999999</v>
      </c>
      <c r="D8" s="586">
        <f t="shared" si="2"/>
        <v>1</v>
      </c>
      <c r="E8" s="586">
        <f t="shared" si="9"/>
        <v>1</v>
      </c>
      <c r="F8" s="586">
        <f t="shared" si="3"/>
        <v>1</v>
      </c>
      <c r="G8" s="344" t="str">
        <f t="shared" si="10"/>
        <v>api</v>
      </c>
      <c r="H8" t="s">
        <v>1646</v>
      </c>
      <c r="I8" t="s">
        <v>1646</v>
      </c>
      <c r="K8" t="s">
        <v>1647</v>
      </c>
      <c r="L8" t="s">
        <v>3117</v>
      </c>
      <c r="N8" s="56" t="s">
        <v>1648</v>
      </c>
      <c r="O8" t="s">
        <v>1648</v>
      </c>
      <c r="P8" s="56" t="s">
        <v>1648</v>
      </c>
      <c r="Q8" s="61" t="s">
        <v>176</v>
      </c>
      <c r="R8" s="137">
        <f ca="1">IFERROR(_xlfn.XLOOKUP(T8, sortorder!P:P,sortorder!Q:Q),999)</f>
        <v>999</v>
      </c>
      <c r="S8" s="137">
        <f ca="1">IFERROR(_xlfn.XLOOKUP(T8, sortorder!P:P,sortorder!O:O),99)</f>
        <v>99</v>
      </c>
      <c r="T8" s="119" t="s">
        <v>176</v>
      </c>
      <c r="U8" s="56" t="s">
        <v>176</v>
      </c>
      <c r="V8" s="142">
        <f ca="1">IFERROR(_xlfn.XLOOKUP(X8, sortorder!E:E,sortorder!D:D),99)</f>
        <v>99</v>
      </c>
      <c r="W8" s="142">
        <f t="shared" ca="1" si="4"/>
        <v>99</v>
      </c>
      <c r="X8" s="22" t="s">
        <v>1595</v>
      </c>
      <c r="Y8" s="370">
        <f t="shared" si="5"/>
        <v>0</v>
      </c>
      <c r="Z8" s="370">
        <f t="shared" si="5"/>
        <v>0</v>
      </c>
      <c r="AA8" s="370">
        <f t="shared" si="5"/>
        <v>0</v>
      </c>
      <c r="AB8" s="370">
        <f t="shared" si="5"/>
        <v>0</v>
      </c>
      <c r="AC8" s="370">
        <f t="shared" si="5"/>
        <v>0</v>
      </c>
      <c r="AD8" s="370">
        <f t="shared" si="5"/>
        <v>0</v>
      </c>
      <c r="AE8" s="370">
        <f t="shared" si="5"/>
        <v>0</v>
      </c>
      <c r="AF8" s="370">
        <f t="shared" si="5"/>
        <v>0</v>
      </c>
      <c r="AG8" s="370">
        <f t="shared" si="5"/>
        <v>0</v>
      </c>
      <c r="AH8" s="22" t="s">
        <v>1051</v>
      </c>
      <c r="AI8" s="132" t="e">
        <f ca="1">_xlfn.XLOOKUP(I8,'api2.3'!B:B,'api2.3'!D:D,"")</f>
        <v>#NAME?</v>
      </c>
      <c r="AJ8" s="22" t="s">
        <v>44</v>
      </c>
      <c r="AK8" s="22" t="s">
        <v>44</v>
      </c>
      <c r="AL8" s="371" t="e">
        <f ca="1">_xlfn.XLOOKUP(AK8,sortorder!$I$15:$I$20,sortorder!$J$15:$J$20)</f>
        <v>#NAME?</v>
      </c>
      <c r="AP8" s="634">
        <v>0</v>
      </c>
      <c r="AQ8" s="22" t="s">
        <v>43</v>
      </c>
      <c r="AR8" s="22" t="str">
        <f t="shared" si="6"/>
        <v>raw</v>
      </c>
      <c r="AS8" s="22" t="s">
        <v>43</v>
      </c>
      <c r="AT8" s="22" t="b">
        <f t="shared" si="7"/>
        <v>1</v>
      </c>
      <c r="AU8" s="633" t="s">
        <v>286</v>
      </c>
      <c r="AV8" s="633" t="s">
        <v>43</v>
      </c>
      <c r="AW8" s="22">
        <v>1</v>
      </c>
      <c r="AX8" s="596" t="s">
        <v>2142</v>
      </c>
      <c r="AY8" s="479" t="b">
        <v>1</v>
      </c>
      <c r="AZ8" s="22" t="s">
        <v>5629</v>
      </c>
      <c r="BA8" s="22">
        <v>2</v>
      </c>
      <c r="BB8" s="22">
        <v>0</v>
      </c>
      <c r="BC8" s="22" t="b">
        <v>0</v>
      </c>
      <c r="BD8" s="22" t="b">
        <v>1</v>
      </c>
      <c r="BE8" s="22" t="b">
        <v>1</v>
      </c>
      <c r="BF8" s="22"/>
      <c r="BG8" s="23" t="b">
        <f t="shared" si="8"/>
        <v>1</v>
      </c>
      <c r="BH8" s="739" t="s">
        <v>4880</v>
      </c>
      <c r="BI8" s="22" t="s">
        <v>4880</v>
      </c>
      <c r="BJ8" t="s">
        <v>1649</v>
      </c>
      <c r="BK8" t="s">
        <v>1649</v>
      </c>
      <c r="BL8" s="714" t="s">
        <v>1650</v>
      </c>
      <c r="BM8" s="561" t="s">
        <v>2798</v>
      </c>
      <c r="BN8" s="479" t="s">
        <v>1185</v>
      </c>
      <c r="BO8" s="56" t="s">
        <v>1185</v>
      </c>
      <c r="BQ8" s="206">
        <v>171</v>
      </c>
      <c r="BS8" s="580" t="s">
        <v>1651</v>
      </c>
      <c r="BT8" s="580" t="s">
        <v>1652</v>
      </c>
      <c r="BU8" s="580" t="s">
        <v>1648</v>
      </c>
    </row>
    <row r="9" spans="1:75" hidden="1">
      <c r="A9">
        <v>8</v>
      </c>
      <c r="B9" s="148" t="str">
        <f t="shared" ca="1" si="0"/>
        <v>999999172</v>
      </c>
      <c r="C9" s="148" t="str">
        <f t="shared" ca="1" si="1"/>
        <v>9999999</v>
      </c>
      <c r="D9" s="586">
        <f t="shared" si="2"/>
        <v>1</v>
      </c>
      <c r="E9" s="586">
        <f t="shared" si="9"/>
        <v>1</v>
      </c>
      <c r="F9" s="586">
        <f t="shared" si="3"/>
        <v>1</v>
      </c>
      <c r="G9" s="344" t="str">
        <f t="shared" si="10"/>
        <v>api</v>
      </c>
      <c r="H9" t="s">
        <v>1631</v>
      </c>
      <c r="I9" s="114" t="s">
        <v>1631</v>
      </c>
      <c r="K9" t="s">
        <v>1632</v>
      </c>
      <c r="L9" t="s">
        <v>3122</v>
      </c>
      <c r="N9" s="56" t="s">
        <v>1633</v>
      </c>
      <c r="O9" t="s">
        <v>1633</v>
      </c>
      <c r="P9" s="56" t="s">
        <v>1633</v>
      </c>
      <c r="Q9" s="61" t="s">
        <v>168</v>
      </c>
      <c r="R9" s="137">
        <f ca="1">IFERROR(_xlfn.XLOOKUP(T9, sortorder!P:P,sortorder!Q:Q),999)</f>
        <v>999</v>
      </c>
      <c r="S9" s="137">
        <f ca="1">IFERROR(_xlfn.XLOOKUP(T9, sortorder!P:P,sortorder!O:O),99)</f>
        <v>99</v>
      </c>
      <c r="T9" s="119" t="s">
        <v>168</v>
      </c>
      <c r="U9" s="56" t="s">
        <v>168</v>
      </c>
      <c r="V9" s="142">
        <f ca="1">IFERROR(_xlfn.XLOOKUP(X9, sortorder!E:E,sortorder!D:D),99)</f>
        <v>99</v>
      </c>
      <c r="W9" s="142">
        <f t="shared" ca="1" si="4"/>
        <v>99</v>
      </c>
      <c r="X9" s="22" t="s">
        <v>1595</v>
      </c>
      <c r="Y9" s="370">
        <f t="shared" si="5"/>
        <v>0</v>
      </c>
      <c r="Z9" s="370">
        <f t="shared" si="5"/>
        <v>0</v>
      </c>
      <c r="AA9" s="370">
        <f t="shared" si="5"/>
        <v>0</v>
      </c>
      <c r="AB9" s="370">
        <f t="shared" si="5"/>
        <v>0</v>
      </c>
      <c r="AC9" s="370">
        <f t="shared" si="5"/>
        <v>0</v>
      </c>
      <c r="AD9" s="370">
        <f t="shared" si="5"/>
        <v>0</v>
      </c>
      <c r="AE9" s="370">
        <f t="shared" si="5"/>
        <v>0</v>
      </c>
      <c r="AF9" s="370">
        <f t="shared" si="5"/>
        <v>0</v>
      </c>
      <c r="AG9" s="370">
        <f t="shared" si="5"/>
        <v>0</v>
      </c>
      <c r="AH9" s="22" t="s">
        <v>1051</v>
      </c>
      <c r="AI9" s="132" t="e">
        <f ca="1">_xlfn.XLOOKUP(I9,'api2.3'!B:B,'api2.3'!D:D,"")</f>
        <v>#NAME?</v>
      </c>
      <c r="AJ9" s="22" t="s">
        <v>44</v>
      </c>
      <c r="AK9" s="22" t="s">
        <v>44</v>
      </c>
      <c r="AL9" s="371" t="e">
        <f ca="1">_xlfn.XLOOKUP(AK9,sortorder!$I$15:$I$20,sortorder!$J$15:$J$20)</f>
        <v>#NAME?</v>
      </c>
      <c r="AP9" s="634">
        <v>0</v>
      </c>
      <c r="AQ9" s="22" t="s">
        <v>43</v>
      </c>
      <c r="AR9" s="22" t="str">
        <f t="shared" si="6"/>
        <v>raw</v>
      </c>
      <c r="AS9" s="22" t="s">
        <v>43</v>
      </c>
      <c r="AT9" s="22" t="b">
        <f t="shared" si="7"/>
        <v>1</v>
      </c>
      <c r="AU9" s="633" t="s">
        <v>286</v>
      </c>
      <c r="AV9" s="633" t="s">
        <v>43</v>
      </c>
      <c r="AW9" s="22">
        <v>1</v>
      </c>
      <c r="AX9" s="596" t="s">
        <v>2142</v>
      </c>
      <c r="AY9" s="479" t="b">
        <v>1</v>
      </c>
      <c r="AZ9" s="22" t="s">
        <v>5629</v>
      </c>
      <c r="BA9" s="22">
        <v>2</v>
      </c>
      <c r="BB9" s="22">
        <v>0</v>
      </c>
      <c r="BC9" s="22" t="b">
        <v>0</v>
      </c>
      <c r="BD9" s="22" t="b">
        <v>1</v>
      </c>
      <c r="BE9" s="22" t="b">
        <v>1</v>
      </c>
      <c r="BF9" s="22"/>
      <c r="BG9" s="23" t="b">
        <f t="shared" si="8"/>
        <v>1</v>
      </c>
      <c r="BH9" s="739" t="s">
        <v>4881</v>
      </c>
      <c r="BI9" s="22" t="s">
        <v>4881</v>
      </c>
      <c r="BJ9" t="s">
        <v>1634</v>
      </c>
      <c r="BK9" t="s">
        <v>1634</v>
      </c>
      <c r="BL9" s="714" t="s">
        <v>1635</v>
      </c>
      <c r="BM9" s="561" t="s">
        <v>2798</v>
      </c>
      <c r="BN9" s="479" t="s">
        <v>1162</v>
      </c>
      <c r="BO9" s="56" t="s">
        <v>1162</v>
      </c>
      <c r="BQ9" s="206">
        <v>172</v>
      </c>
      <c r="BS9" s="580" t="s">
        <v>1636</v>
      </c>
      <c r="BT9" s="580" t="s">
        <v>1637</v>
      </c>
      <c r="BU9" s="580" t="s">
        <v>1633</v>
      </c>
    </row>
    <row r="10" spans="1:75" ht="15.75" hidden="1" customHeight="1">
      <c r="A10">
        <v>9</v>
      </c>
      <c r="B10" s="148" t="str">
        <f t="shared" ca="1" si="0"/>
        <v>999999166</v>
      </c>
      <c r="C10" s="148" t="str">
        <f t="shared" ca="1" si="1"/>
        <v>9999999</v>
      </c>
      <c r="D10" s="586">
        <f t="shared" si="2"/>
        <v>1</v>
      </c>
      <c r="E10" s="586">
        <f t="shared" si="9"/>
        <v>1</v>
      </c>
      <c r="F10" s="586">
        <f t="shared" si="3"/>
        <v>1</v>
      </c>
      <c r="G10" s="344" t="str">
        <f t="shared" si="10"/>
        <v>api</v>
      </c>
      <c r="H10" s="114" t="s">
        <v>1639</v>
      </c>
      <c r="I10" s="114" t="s">
        <v>1639</v>
      </c>
      <c r="K10" t="s">
        <v>1640</v>
      </c>
      <c r="L10" t="s">
        <v>1640</v>
      </c>
      <c r="M10" s="184"/>
      <c r="N10" s="56" t="s">
        <v>1641</v>
      </c>
      <c r="O10" t="s">
        <v>1641</v>
      </c>
      <c r="P10" s="56" t="s">
        <v>1641</v>
      </c>
      <c r="Q10" s="61" t="s">
        <v>164</v>
      </c>
      <c r="R10" s="137">
        <f ca="1">IFERROR(_xlfn.XLOOKUP(T10, sortorder!P:P,sortorder!Q:Q),999)</f>
        <v>999</v>
      </c>
      <c r="S10" s="137">
        <f ca="1">IFERROR(_xlfn.XLOOKUP(T10, sortorder!P:P,sortorder!O:O),99)</f>
        <v>99</v>
      </c>
      <c r="T10" s="119" t="s">
        <v>164</v>
      </c>
      <c r="U10" s="56" t="s">
        <v>164</v>
      </c>
      <c r="V10" s="142">
        <f ca="1">IFERROR(_xlfn.XLOOKUP(X10, sortorder!E:E,sortorder!D:D),99)</f>
        <v>99</v>
      </c>
      <c r="W10" s="142">
        <f t="shared" ca="1" si="4"/>
        <v>99</v>
      </c>
      <c r="X10" s="22" t="s">
        <v>1595</v>
      </c>
      <c r="Y10" s="370">
        <f t="shared" si="5"/>
        <v>0</v>
      </c>
      <c r="Z10" s="370">
        <f t="shared" si="5"/>
        <v>0</v>
      </c>
      <c r="AA10" s="370">
        <f t="shared" si="5"/>
        <v>0</v>
      </c>
      <c r="AB10" s="370">
        <f t="shared" si="5"/>
        <v>0</v>
      </c>
      <c r="AC10" s="370">
        <f t="shared" si="5"/>
        <v>0</v>
      </c>
      <c r="AD10" s="370">
        <f t="shared" si="5"/>
        <v>0</v>
      </c>
      <c r="AE10" s="370">
        <f t="shared" si="5"/>
        <v>0</v>
      </c>
      <c r="AF10" s="370">
        <f t="shared" si="5"/>
        <v>0</v>
      </c>
      <c r="AG10" s="370">
        <f t="shared" si="5"/>
        <v>0</v>
      </c>
      <c r="AH10" s="22" t="s">
        <v>1051</v>
      </c>
      <c r="AI10" s="132" t="e">
        <f ca="1">_xlfn.XLOOKUP(I10,'api2.3'!B:B,'api2.3'!D:D,"")</f>
        <v>#NAME?</v>
      </c>
      <c r="AJ10" s="22" t="s">
        <v>44</v>
      </c>
      <c r="AK10" s="22" t="s">
        <v>44</v>
      </c>
      <c r="AL10" s="371" t="e">
        <f ca="1">_xlfn.XLOOKUP(AK10,sortorder!$I$15:$I$20,sortorder!$J$15:$J$20)</f>
        <v>#NAME?</v>
      </c>
      <c r="AP10" s="634">
        <v>0</v>
      </c>
      <c r="AQ10" s="22" t="s">
        <v>43</v>
      </c>
      <c r="AR10" s="22" t="str">
        <f t="shared" si="6"/>
        <v>raw</v>
      </c>
      <c r="AS10" s="22" t="s">
        <v>43</v>
      </c>
      <c r="AT10" s="22" t="b">
        <f t="shared" si="7"/>
        <v>1</v>
      </c>
      <c r="AU10" s="633" t="s">
        <v>286</v>
      </c>
      <c r="AV10" s="633" t="s">
        <v>43</v>
      </c>
      <c r="AW10" s="22">
        <v>1</v>
      </c>
      <c r="AX10" s="596" t="s">
        <v>2142</v>
      </c>
      <c r="AY10" s="479" t="b">
        <v>1</v>
      </c>
      <c r="AZ10" s="22" t="s">
        <v>5629</v>
      </c>
      <c r="BA10" s="22">
        <v>2</v>
      </c>
      <c r="BB10" s="22">
        <v>0</v>
      </c>
      <c r="BC10" s="22" t="b">
        <v>0</v>
      </c>
      <c r="BD10" s="22" t="b">
        <v>1</v>
      </c>
      <c r="BE10" s="22" t="b">
        <v>1</v>
      </c>
      <c r="BF10" s="22"/>
      <c r="BG10" s="23" t="b">
        <f t="shared" si="8"/>
        <v>1</v>
      </c>
      <c r="BH10" s="739" t="s">
        <v>5053</v>
      </c>
      <c r="BI10" s="22" t="s">
        <v>5053</v>
      </c>
      <c r="BJ10" t="s">
        <v>1642</v>
      </c>
      <c r="BK10" t="s">
        <v>1642</v>
      </c>
      <c r="BL10" s="714" t="s">
        <v>1643</v>
      </c>
      <c r="BM10" s="561" t="s">
        <v>2798</v>
      </c>
      <c r="BN10" s="479" t="s">
        <v>1178</v>
      </c>
      <c r="BO10" s="56" t="s">
        <v>1178</v>
      </c>
      <c r="BQ10" s="206">
        <v>166</v>
      </c>
      <c r="BS10" s="580" t="s">
        <v>1644</v>
      </c>
      <c r="BT10" s="580" t="s">
        <v>1645</v>
      </c>
      <c r="BU10" s="580" t="s">
        <v>1641</v>
      </c>
    </row>
    <row r="11" spans="1:75" hidden="1">
      <c r="A11">
        <v>10</v>
      </c>
      <c r="B11" s="148" t="str">
        <f t="shared" ca="1" si="0"/>
        <v>999999164</v>
      </c>
      <c r="C11" s="148" t="str">
        <f t="shared" ca="1" si="1"/>
        <v>9999999</v>
      </c>
      <c r="D11" s="586">
        <f t="shared" si="2"/>
        <v>1</v>
      </c>
      <c r="E11" s="586">
        <f t="shared" si="9"/>
        <v>0</v>
      </c>
      <c r="F11" s="586">
        <f t="shared" si="3"/>
        <v>1</v>
      </c>
      <c r="G11" s="344" t="str">
        <f t="shared" si="10"/>
        <v>api</v>
      </c>
      <c r="H11" s="593" t="s">
        <v>5698</v>
      </c>
      <c r="I11" s="593" t="s">
        <v>5698</v>
      </c>
      <c r="O11" s="599" t="s">
        <v>5623</v>
      </c>
      <c r="P11" s="599" t="s">
        <v>7098</v>
      </c>
      <c r="Q11" s="599" t="s">
        <v>5627</v>
      </c>
      <c r="R11" s="137">
        <f ca="1">IFERROR(_xlfn.XLOOKUP(T11, sortorder!P:P,sortorder!Q:Q),999)</f>
        <v>999</v>
      </c>
      <c r="S11" s="137">
        <f ca="1">IFERROR(_xlfn.XLOOKUP(T11, sortorder!P:P,sortorder!O:O),99)</f>
        <v>99</v>
      </c>
      <c r="T11" s="392" t="s">
        <v>5627</v>
      </c>
      <c r="U11" s="56" t="s">
        <v>5627</v>
      </c>
      <c r="V11" s="142">
        <f ca="1">IFERROR(_xlfn.XLOOKUP(X11, sortorder!E:E,sortorder!D:D),99)</f>
        <v>99</v>
      </c>
      <c r="W11" s="142">
        <f t="shared" ca="1" si="4"/>
        <v>99</v>
      </c>
      <c r="X11" s="599" t="s">
        <v>7094</v>
      </c>
      <c r="Y11" s="370">
        <f t="shared" si="5"/>
        <v>0</v>
      </c>
      <c r="Z11" s="370">
        <f t="shared" si="5"/>
        <v>0</v>
      </c>
      <c r="AA11" s="370">
        <f t="shared" si="5"/>
        <v>0</v>
      </c>
      <c r="AB11" s="370">
        <f t="shared" si="5"/>
        <v>0</v>
      </c>
      <c r="AC11" s="370">
        <f t="shared" si="5"/>
        <v>0</v>
      </c>
      <c r="AD11" s="370">
        <f t="shared" si="5"/>
        <v>0</v>
      </c>
      <c r="AE11" s="370">
        <f t="shared" si="5"/>
        <v>0</v>
      </c>
      <c r="AF11" s="370">
        <f t="shared" si="5"/>
        <v>0</v>
      </c>
      <c r="AG11" s="370">
        <f t="shared" si="5"/>
        <v>0</v>
      </c>
      <c r="AH11" s="22" t="s">
        <v>1051</v>
      </c>
      <c r="AI11" s="132" t="e">
        <f ca="1">_xlfn.XLOOKUP(I11,'api2.3'!B:B,'api2.3'!D:D,"")</f>
        <v>#NAME?</v>
      </c>
      <c r="AJ11" s="22" t="s">
        <v>44</v>
      </c>
      <c r="AK11" s="22" t="s">
        <v>44</v>
      </c>
      <c r="AL11" s="371" t="e">
        <f ca="1">_xlfn.XLOOKUP(AK11,sortorder!$I$15:$I$20,sortorder!$J$15:$J$20)</f>
        <v>#NAME?</v>
      </c>
      <c r="AM11" s="633" t="s">
        <v>1742</v>
      </c>
      <c r="AN11" s="633" t="s">
        <v>1742</v>
      </c>
      <c r="AO11" s="633" t="s">
        <v>1743</v>
      </c>
      <c r="AP11" s="634">
        <v>0</v>
      </c>
      <c r="AQ11" s="22" t="s">
        <v>43</v>
      </c>
      <c r="AR11" s="22" t="str">
        <f t="shared" si="6"/>
        <v>raw</v>
      </c>
      <c r="AS11" s="22" t="s">
        <v>43</v>
      </c>
      <c r="AT11" s="22" t="b">
        <f t="shared" si="7"/>
        <v>1</v>
      </c>
      <c r="AU11" s="633" t="s">
        <v>286</v>
      </c>
      <c r="AV11" s="633" t="s">
        <v>43</v>
      </c>
      <c r="AW11" s="22">
        <v>1</v>
      </c>
      <c r="AX11" s="596" t="s">
        <v>2142</v>
      </c>
      <c r="AY11" s="479" t="b">
        <v>1</v>
      </c>
      <c r="AZ11" s="22" t="s">
        <v>5629</v>
      </c>
      <c r="BA11" s="22">
        <v>2</v>
      </c>
      <c r="BB11" s="22">
        <v>0</v>
      </c>
      <c r="BC11" s="22" t="b">
        <v>0</v>
      </c>
      <c r="BD11" s="22" t="b">
        <v>1</v>
      </c>
      <c r="BE11" s="22" t="b">
        <v>1</v>
      </c>
      <c r="BF11" s="22"/>
      <c r="BG11" s="23" t="b">
        <f t="shared" si="8"/>
        <v>1</v>
      </c>
      <c r="BH11" s="741" t="s">
        <v>5625</v>
      </c>
      <c r="BI11" s="614" t="s">
        <v>5625</v>
      </c>
      <c r="BJ11" s="599" t="s">
        <v>5652</v>
      </c>
      <c r="BK11" s="599" t="s">
        <v>5652</v>
      </c>
      <c r="BL11" s="714" t="s">
        <v>7485</v>
      </c>
      <c r="BM11" s="561" t="s">
        <v>2798</v>
      </c>
      <c r="BN11" s="479" t="s">
        <v>5652</v>
      </c>
      <c r="BO11" s="56" t="s">
        <v>5652</v>
      </c>
      <c r="BQ11" s="206">
        <v>164</v>
      </c>
    </row>
    <row r="12" spans="1:75" hidden="1">
      <c r="A12">
        <v>11</v>
      </c>
      <c r="B12" s="148" t="str">
        <f t="shared" ca="1" si="0"/>
        <v>999999165</v>
      </c>
      <c r="C12" s="148" t="str">
        <f t="shared" ca="1" si="1"/>
        <v>9999999</v>
      </c>
      <c r="D12" s="586">
        <f t="shared" si="2"/>
        <v>1</v>
      </c>
      <c r="E12" s="586">
        <f t="shared" si="9"/>
        <v>0</v>
      </c>
      <c r="F12" s="586">
        <f t="shared" si="3"/>
        <v>1</v>
      </c>
      <c r="G12" s="344" t="str">
        <f t="shared" si="10"/>
        <v>api</v>
      </c>
      <c r="H12" s="593" t="s">
        <v>5697</v>
      </c>
      <c r="I12" s="593" t="s">
        <v>5697</v>
      </c>
      <c r="O12" s="599" t="s">
        <v>5624</v>
      </c>
      <c r="P12" s="599" t="s">
        <v>7098</v>
      </c>
      <c r="Q12" s="587" t="s">
        <v>5664</v>
      </c>
      <c r="R12" s="137">
        <f ca="1">IFERROR(_xlfn.XLOOKUP(T12, sortorder!P:P,sortorder!Q:Q),999)</f>
        <v>999</v>
      </c>
      <c r="S12" s="137">
        <f ca="1">IFERROR(_xlfn.XLOOKUP(T12, sortorder!P:P,sortorder!O:O),99)</f>
        <v>99</v>
      </c>
      <c r="T12" s="381" t="s">
        <v>5664</v>
      </c>
      <c r="U12" s="56" t="s">
        <v>5664</v>
      </c>
      <c r="V12" s="142">
        <f ca="1">IFERROR(_xlfn.XLOOKUP(X12, sortorder!E:E,sortorder!D:D),99)</f>
        <v>99</v>
      </c>
      <c r="W12" s="142">
        <f t="shared" ca="1" si="4"/>
        <v>99</v>
      </c>
      <c r="X12" s="599" t="s">
        <v>7094</v>
      </c>
      <c r="Y12" s="370">
        <f t="shared" ref="Y12:AG21" si="11">IF(ISERROR(SEARCH(Y$1,$Q12)),0,1)</f>
        <v>0</v>
      </c>
      <c r="Z12" s="370">
        <f t="shared" si="11"/>
        <v>0</v>
      </c>
      <c r="AA12" s="370">
        <f t="shared" si="11"/>
        <v>0</v>
      </c>
      <c r="AB12" s="370">
        <f t="shared" si="11"/>
        <v>0</v>
      </c>
      <c r="AC12" s="370">
        <f t="shared" si="11"/>
        <v>0</v>
      </c>
      <c r="AD12" s="370">
        <f t="shared" si="11"/>
        <v>0</v>
      </c>
      <c r="AE12" s="370">
        <f t="shared" si="11"/>
        <v>0</v>
      </c>
      <c r="AF12" s="370">
        <f t="shared" si="11"/>
        <v>0</v>
      </c>
      <c r="AG12" s="370">
        <f t="shared" si="11"/>
        <v>1</v>
      </c>
      <c r="AH12" s="22" t="s">
        <v>1051</v>
      </c>
      <c r="AI12" s="132" t="e">
        <f ca="1">_xlfn.XLOOKUP(I12,'api2.3'!B:B,'api2.3'!D:D,"")</f>
        <v>#NAME?</v>
      </c>
      <c r="AJ12" s="22" t="s">
        <v>44</v>
      </c>
      <c r="AK12" s="22" t="s">
        <v>44</v>
      </c>
      <c r="AL12" s="371" t="e">
        <f ca="1">_xlfn.XLOOKUP(AK12,sortorder!$I$15:$I$20,sortorder!$J$15:$J$20)</f>
        <v>#NAME?</v>
      </c>
      <c r="AM12" s="633" t="s">
        <v>1742</v>
      </c>
      <c r="AN12" s="633" t="s">
        <v>1742</v>
      </c>
      <c r="AO12" s="633" t="s">
        <v>1743</v>
      </c>
      <c r="AP12" s="634">
        <v>0</v>
      </c>
      <c r="AQ12" s="22" t="s">
        <v>43</v>
      </c>
      <c r="AR12" s="22" t="str">
        <f t="shared" si="6"/>
        <v>raw</v>
      </c>
      <c r="AS12" s="22" t="s">
        <v>43</v>
      </c>
      <c r="AT12" s="22" t="b">
        <f t="shared" si="7"/>
        <v>1</v>
      </c>
      <c r="AU12" s="633" t="s">
        <v>286</v>
      </c>
      <c r="AV12" s="633" t="s">
        <v>43</v>
      </c>
      <c r="AW12" s="22">
        <v>1</v>
      </c>
      <c r="AX12" s="596" t="s">
        <v>2142</v>
      </c>
      <c r="AY12" s="479" t="b">
        <v>1</v>
      </c>
      <c r="AZ12" s="22" t="s">
        <v>5629</v>
      </c>
      <c r="BA12" s="22">
        <v>2</v>
      </c>
      <c r="BB12" s="22">
        <v>0</v>
      </c>
      <c r="BC12" s="22" t="b">
        <v>0</v>
      </c>
      <c r="BD12" s="22" t="b">
        <v>1</v>
      </c>
      <c r="BE12" s="22" t="b">
        <v>1</v>
      </c>
      <c r="BF12" s="22"/>
      <c r="BG12" s="23" t="b">
        <f t="shared" si="8"/>
        <v>1</v>
      </c>
      <c r="BH12" s="741" t="s">
        <v>5626</v>
      </c>
      <c r="BI12" s="614" t="s">
        <v>5626</v>
      </c>
      <c r="BJ12" s="599" t="s">
        <v>5653</v>
      </c>
      <c r="BK12" s="599" t="s">
        <v>5653</v>
      </c>
      <c r="BL12" s="714" t="s">
        <v>7486</v>
      </c>
      <c r="BM12" s="561" t="s">
        <v>2798</v>
      </c>
      <c r="BN12" s="479" t="s">
        <v>5653</v>
      </c>
      <c r="BO12" s="56" t="s">
        <v>5653</v>
      </c>
      <c r="BQ12" s="206">
        <v>165</v>
      </c>
    </row>
    <row r="13" spans="1:75" hidden="1">
      <c r="A13">
        <v>12</v>
      </c>
      <c r="B13" s="148" t="str">
        <f t="shared" ca="1" si="0"/>
        <v>999999999</v>
      </c>
      <c r="C13" s="148" t="str">
        <f t="shared" ca="1" si="1"/>
        <v>9999999</v>
      </c>
      <c r="D13" s="586">
        <f t="shared" si="2"/>
        <v>0</v>
      </c>
      <c r="E13" s="586">
        <f t="shared" si="9"/>
        <v>0</v>
      </c>
      <c r="F13" s="586">
        <f t="shared" si="3"/>
        <v>0</v>
      </c>
      <c r="G13" s="344" t="str">
        <f t="shared" si="10"/>
        <v/>
      </c>
      <c r="P13" s="118"/>
      <c r="Q13" s="61" t="s">
        <v>2332</v>
      </c>
      <c r="R13" s="137">
        <f ca="1">IFERROR(_xlfn.XLOOKUP(T13, sortorder!P:P,sortorder!Q:Q),999)</f>
        <v>999</v>
      </c>
      <c r="S13" s="137">
        <f ca="1">IFERROR(_xlfn.XLOOKUP(T13, sortorder!P:P,sortorder!O:O),99)</f>
        <v>99</v>
      </c>
      <c r="T13" s="119" t="s">
        <v>189</v>
      </c>
      <c r="U13" s="56" t="s">
        <v>189</v>
      </c>
      <c r="V13" s="142">
        <f ca="1">IFERROR(_xlfn.XLOOKUP(X13, sortorder!E:E,sortorder!D:D),99)</f>
        <v>99</v>
      </c>
      <c r="W13" s="142">
        <f t="shared" ca="1" si="4"/>
        <v>99</v>
      </c>
      <c r="X13" s="21" t="s">
        <v>2333</v>
      </c>
      <c r="Y13" s="132">
        <f t="shared" si="11"/>
        <v>1</v>
      </c>
      <c r="Z13" s="132">
        <f t="shared" si="11"/>
        <v>0</v>
      </c>
      <c r="AA13" s="132">
        <f t="shared" si="11"/>
        <v>0</v>
      </c>
      <c r="AB13" s="132">
        <f t="shared" si="11"/>
        <v>0</v>
      </c>
      <c r="AC13" s="132">
        <f t="shared" si="11"/>
        <v>1</v>
      </c>
      <c r="AD13" s="132">
        <f t="shared" si="11"/>
        <v>0</v>
      </c>
      <c r="AE13" s="132">
        <f t="shared" si="11"/>
        <v>0</v>
      </c>
      <c r="AF13" s="132">
        <f t="shared" si="11"/>
        <v>0</v>
      </c>
      <c r="AG13" s="132">
        <f t="shared" si="11"/>
        <v>0</v>
      </c>
      <c r="AI13" s="132" t="e">
        <f ca="1">_xlfn.XLOOKUP(I13,'api2.3'!B:B,'api2.3'!D:D,"")</f>
        <v>#NAME?</v>
      </c>
      <c r="AJ13" t="s">
        <v>44</v>
      </c>
      <c r="AK13" s="38" t="s">
        <v>44</v>
      </c>
      <c r="AL13" s="195" t="e">
        <f ca="1">_xlfn.XLOOKUP(AK13,sortorder!$I$15:$I$20,sortorder!$J$15:$J$20)</f>
        <v>#NAME?</v>
      </c>
      <c r="AM13" s="633" t="s">
        <v>416</v>
      </c>
      <c r="AN13" s="633" t="s">
        <v>416</v>
      </c>
      <c r="AO13" s="633" t="s">
        <v>417</v>
      </c>
      <c r="AP13" s="637">
        <v>1</v>
      </c>
      <c r="AQ13" t="s">
        <v>2334</v>
      </c>
      <c r="AR13" s="22" t="str">
        <f t="shared" si="6"/>
        <v>ratio</v>
      </c>
      <c r="AS13" t="s">
        <v>1706</v>
      </c>
      <c r="AT13" s="22" t="b">
        <f t="shared" si="7"/>
        <v>1</v>
      </c>
      <c r="AU13" s="633" t="s">
        <v>1706</v>
      </c>
      <c r="AV13" s="633" t="s">
        <v>1706</v>
      </c>
      <c r="AX13" s="596" t="s">
        <v>2798</v>
      </c>
      <c r="AY13" s="479" t="b">
        <v>0</v>
      </c>
      <c r="AZ13" t="s">
        <v>2947</v>
      </c>
      <c r="BA13">
        <v>2</v>
      </c>
      <c r="BB13">
        <v>1</v>
      </c>
      <c r="BC13" t="b">
        <v>0</v>
      </c>
      <c r="BD13" t="b">
        <v>0</v>
      </c>
      <c r="BE13" t="b">
        <v>0</v>
      </c>
      <c r="BG13" s="23" t="b">
        <f t="shared" si="8"/>
        <v>1</v>
      </c>
      <c r="BH13" s="468" t="str">
        <f>CONCATENATE(VLOOKUP(AQ13,named_strings!A:B,2,),VLOOKUP(T13,Q:BH,44,))</f>
        <v>Ratio to US avg Demog.Ind.</v>
      </c>
      <c r="BI13" t="s">
        <v>4813</v>
      </c>
      <c r="BJ13" t="s">
        <v>2335</v>
      </c>
      <c r="BK13" t="s">
        <v>2335</v>
      </c>
      <c r="BL13" s="714">
        <v>0</v>
      </c>
      <c r="BM13" s="561" t="s">
        <v>2798</v>
      </c>
      <c r="BN13" s="479" t="s">
        <v>2798</v>
      </c>
      <c r="BQ13" s="209">
        <v>999</v>
      </c>
      <c r="BV13" s="580" t="s">
        <v>404</v>
      </c>
      <c r="BW13" s="580" t="s">
        <v>55</v>
      </c>
    </row>
    <row r="14" spans="1:75" hidden="1">
      <c r="A14">
        <v>13</v>
      </c>
      <c r="B14" s="148" t="str">
        <f t="shared" ca="1" si="0"/>
        <v>999999999</v>
      </c>
      <c r="C14" s="148" t="str">
        <f t="shared" ca="1" si="1"/>
        <v>9999999</v>
      </c>
      <c r="D14" s="586">
        <f t="shared" si="2"/>
        <v>0</v>
      </c>
      <c r="E14" s="586">
        <f t="shared" si="9"/>
        <v>0</v>
      </c>
      <c r="F14" s="586">
        <f t="shared" si="3"/>
        <v>0</v>
      </c>
      <c r="G14" s="344" t="str">
        <f t="shared" si="10"/>
        <v/>
      </c>
      <c r="I14" s="114"/>
      <c r="P14" s="118"/>
      <c r="Q14" s="61" t="s">
        <v>2336</v>
      </c>
      <c r="R14" s="137">
        <f ca="1">IFERROR(_xlfn.XLOOKUP(T14, sortorder!P:P,sortorder!Q:Q),999)</f>
        <v>999</v>
      </c>
      <c r="S14" s="137">
        <f ca="1">IFERROR(_xlfn.XLOOKUP(T14, sortorder!P:P,sortorder!O:O),99)</f>
        <v>99</v>
      </c>
      <c r="T14" s="61" t="s">
        <v>1096</v>
      </c>
      <c r="U14" s="56" t="s">
        <v>1096</v>
      </c>
      <c r="V14" s="142">
        <f ca="1">IFERROR(_xlfn.XLOOKUP(X14, sortorder!E:E,sortorder!D:D),99)</f>
        <v>99</v>
      </c>
      <c r="W14" s="142">
        <f t="shared" ca="1" si="4"/>
        <v>99</v>
      </c>
      <c r="X14" s="61" t="s">
        <v>2333</v>
      </c>
      <c r="Y14" s="132">
        <f t="shared" si="11"/>
        <v>1</v>
      </c>
      <c r="Z14" s="132">
        <f t="shared" si="11"/>
        <v>0</v>
      </c>
      <c r="AA14" s="132">
        <f t="shared" si="11"/>
        <v>0</v>
      </c>
      <c r="AB14" s="132">
        <f t="shared" si="11"/>
        <v>0</v>
      </c>
      <c r="AC14" s="132">
        <f t="shared" si="11"/>
        <v>1</v>
      </c>
      <c r="AD14" s="132">
        <f t="shared" si="11"/>
        <v>0</v>
      </c>
      <c r="AE14" s="132">
        <f t="shared" si="11"/>
        <v>0</v>
      </c>
      <c r="AF14" s="132">
        <f t="shared" si="11"/>
        <v>0</v>
      </c>
      <c r="AG14" s="132">
        <f t="shared" si="11"/>
        <v>1</v>
      </c>
      <c r="AI14" s="132" t="e">
        <f ca="1">_xlfn.XLOOKUP(I14,'api2.3'!B:B,'api2.3'!D:D,"")</f>
        <v>#NAME?</v>
      </c>
      <c r="AJ14" t="s">
        <v>44</v>
      </c>
      <c r="AK14" s="38" t="s">
        <v>44</v>
      </c>
      <c r="AL14" s="195" t="e">
        <f ca="1">_xlfn.XLOOKUP(AK14,sortorder!$I$15:$I$20,sortorder!$J$15:$J$20)</f>
        <v>#NAME?</v>
      </c>
      <c r="AM14" s="633" t="s">
        <v>416</v>
      </c>
      <c r="AN14" s="633" t="s">
        <v>416</v>
      </c>
      <c r="AO14" s="633" t="s">
        <v>417</v>
      </c>
      <c r="AP14" s="637">
        <v>1</v>
      </c>
      <c r="AQ14" t="s">
        <v>2334</v>
      </c>
      <c r="AR14" s="22" t="str">
        <f t="shared" si="6"/>
        <v>ratio</v>
      </c>
      <c r="AS14" t="s">
        <v>1706</v>
      </c>
      <c r="AT14" s="22" t="b">
        <f t="shared" si="7"/>
        <v>1</v>
      </c>
      <c r="AU14" s="633" t="s">
        <v>1706</v>
      </c>
      <c r="AV14" s="633" t="s">
        <v>1706</v>
      </c>
      <c r="AX14" s="596" t="s">
        <v>2798</v>
      </c>
      <c r="AY14" s="479" t="b">
        <v>0</v>
      </c>
      <c r="AZ14" t="s">
        <v>2947</v>
      </c>
      <c r="BA14">
        <v>2</v>
      </c>
      <c r="BB14">
        <v>1</v>
      </c>
      <c r="BC14" t="b">
        <v>0</v>
      </c>
      <c r="BD14" t="b">
        <v>0</v>
      </c>
      <c r="BE14" t="b">
        <v>0</v>
      </c>
      <c r="BG14" s="23" t="b">
        <f t="shared" si="8"/>
        <v>1</v>
      </c>
      <c r="BH14" s="468" t="str">
        <f>CONCATENATE(VLOOKUP(AQ14,named_strings!A:B,2,),VLOOKUP(T14,Q:BH,44,))</f>
        <v>Ratio to US avg Suppl Demog.Ind.</v>
      </c>
      <c r="BI14" s="61" t="s">
        <v>4814</v>
      </c>
      <c r="BJ14" s="61" t="s">
        <v>2337</v>
      </c>
      <c r="BK14" s="61" t="s">
        <v>2337</v>
      </c>
      <c r="BL14" s="714">
        <v>0</v>
      </c>
      <c r="BM14" s="561" t="s">
        <v>2798</v>
      </c>
      <c r="BN14" s="479">
        <v>0</v>
      </c>
      <c r="BQ14" s="209">
        <v>999</v>
      </c>
      <c r="BV14" s="580" t="s">
        <v>404</v>
      </c>
      <c r="BW14" s="580" t="s">
        <v>55</v>
      </c>
    </row>
    <row r="15" spans="1:75" hidden="1">
      <c r="A15">
        <v>14</v>
      </c>
      <c r="B15" s="148" t="str">
        <f t="shared" ca="1" si="0"/>
        <v>999999999</v>
      </c>
      <c r="C15" s="148" t="str">
        <f t="shared" ca="1" si="1"/>
        <v>9999999</v>
      </c>
      <c r="D15" s="586">
        <f t="shared" si="2"/>
        <v>0</v>
      </c>
      <c r="E15" s="586">
        <f t="shared" si="9"/>
        <v>0</v>
      </c>
      <c r="F15" s="586">
        <f t="shared" si="3"/>
        <v>0</v>
      </c>
      <c r="G15" s="344" t="str">
        <f t="shared" si="10"/>
        <v/>
      </c>
      <c r="Q15" s="61" t="s">
        <v>2338</v>
      </c>
      <c r="R15" s="137">
        <f ca="1">IFERROR(_xlfn.XLOOKUP(T15, sortorder!P:P,sortorder!Q:Q),999)</f>
        <v>999</v>
      </c>
      <c r="S15" s="137">
        <f ca="1">IFERROR(_xlfn.XLOOKUP(T15, sortorder!P:P,sortorder!O:O),99)</f>
        <v>99</v>
      </c>
      <c r="T15" s="119" t="s">
        <v>155</v>
      </c>
      <c r="U15" s="56" t="s">
        <v>155</v>
      </c>
      <c r="V15" s="142">
        <f ca="1">IFERROR(_xlfn.XLOOKUP(X15, sortorder!E:E,sortorder!D:D),99)</f>
        <v>99</v>
      </c>
      <c r="W15" s="142">
        <f t="shared" ca="1" si="4"/>
        <v>99</v>
      </c>
      <c r="X15" s="21" t="s">
        <v>2333</v>
      </c>
      <c r="Y15" s="132">
        <f t="shared" si="11"/>
        <v>1</v>
      </c>
      <c r="Z15" s="132">
        <f t="shared" si="11"/>
        <v>0</v>
      </c>
      <c r="AA15" s="132">
        <f t="shared" si="11"/>
        <v>0</v>
      </c>
      <c r="AB15" s="132">
        <f t="shared" si="11"/>
        <v>0</v>
      </c>
      <c r="AC15" s="132">
        <f t="shared" si="11"/>
        <v>1</v>
      </c>
      <c r="AD15" s="132">
        <f t="shared" si="11"/>
        <v>0</v>
      </c>
      <c r="AE15" s="132">
        <f t="shared" si="11"/>
        <v>0</v>
      </c>
      <c r="AF15" s="132">
        <f t="shared" si="11"/>
        <v>0</v>
      </c>
      <c r="AG15" s="132">
        <f t="shared" si="11"/>
        <v>0</v>
      </c>
      <c r="AI15" s="132" t="e">
        <f ca="1">_xlfn.XLOOKUP(I15,'api2.3'!B:B,'api2.3'!D:D,"")</f>
        <v>#NAME?</v>
      </c>
      <c r="AJ15" t="s">
        <v>44</v>
      </c>
      <c r="AK15" s="38" t="s">
        <v>44</v>
      </c>
      <c r="AL15" s="195" t="e">
        <f ca="1">_xlfn.XLOOKUP(AK15,sortorder!$I$15:$I$20,sortorder!$J$15:$J$20)</f>
        <v>#NAME?</v>
      </c>
      <c r="AM15" s="633" t="s">
        <v>416</v>
      </c>
      <c r="AN15" s="633" t="s">
        <v>416</v>
      </c>
      <c r="AO15" s="633" t="s">
        <v>417</v>
      </c>
      <c r="AP15" s="637">
        <v>1</v>
      </c>
      <c r="AQ15" t="s">
        <v>2334</v>
      </c>
      <c r="AR15" s="22" t="str">
        <f t="shared" si="6"/>
        <v>ratio</v>
      </c>
      <c r="AS15" t="s">
        <v>1706</v>
      </c>
      <c r="AT15" s="22" t="b">
        <f t="shared" si="7"/>
        <v>1</v>
      </c>
      <c r="AU15" s="633" t="s">
        <v>1706</v>
      </c>
      <c r="AV15" s="633" t="s">
        <v>1706</v>
      </c>
      <c r="AX15" s="596" t="s">
        <v>2798</v>
      </c>
      <c r="AY15" s="479" t="b">
        <v>0</v>
      </c>
      <c r="AZ15" t="s">
        <v>2947</v>
      </c>
      <c r="BA15">
        <v>2</v>
      </c>
      <c r="BB15">
        <v>1</v>
      </c>
      <c r="BC15" t="b">
        <v>0</v>
      </c>
      <c r="BD15" t="b">
        <v>0</v>
      </c>
      <c r="BE15" t="b">
        <v>0</v>
      </c>
      <c r="BG15" s="23" t="b">
        <f t="shared" si="8"/>
        <v>1</v>
      </c>
      <c r="BH15" s="468" t="str">
        <f>CONCATENATE(VLOOKUP(AQ15,named_strings!A:B,2,),VLOOKUP(T15,Q:BH,44,))</f>
        <v>Ratio to US avg %Low-inc.</v>
      </c>
      <c r="BI15" t="s">
        <v>4882</v>
      </c>
      <c r="BJ15" t="s">
        <v>2339</v>
      </c>
      <c r="BK15" t="s">
        <v>2339</v>
      </c>
      <c r="BL15" s="714">
        <v>0</v>
      </c>
      <c r="BM15" s="561" t="s">
        <v>2798</v>
      </c>
      <c r="BN15" s="479">
        <v>0</v>
      </c>
      <c r="BQ15" s="209">
        <v>999</v>
      </c>
      <c r="BV15" s="580" t="s">
        <v>404</v>
      </c>
      <c r="BW15" s="580" t="s">
        <v>55</v>
      </c>
    </row>
    <row r="16" spans="1:75" hidden="1">
      <c r="A16">
        <v>15</v>
      </c>
      <c r="B16" s="148" t="str">
        <f t="shared" ca="1" si="0"/>
        <v>999999999</v>
      </c>
      <c r="C16" s="148" t="str">
        <f t="shared" ca="1" si="1"/>
        <v>9999999</v>
      </c>
      <c r="D16" s="586">
        <f t="shared" si="2"/>
        <v>0</v>
      </c>
      <c r="E16" s="586">
        <f t="shared" si="9"/>
        <v>0</v>
      </c>
      <c r="F16" s="586">
        <f t="shared" si="3"/>
        <v>0</v>
      </c>
      <c r="G16" s="344" t="str">
        <f t="shared" si="10"/>
        <v/>
      </c>
      <c r="Q16" s="61" t="s">
        <v>2340</v>
      </c>
      <c r="R16" s="137">
        <f ca="1">IFERROR(_xlfn.XLOOKUP(T16, sortorder!P:P,sortorder!Q:Q),999)</f>
        <v>999</v>
      </c>
      <c r="S16" s="137">
        <f ca="1">IFERROR(_xlfn.XLOOKUP(T16, sortorder!P:P,sortorder!O:O),99)</f>
        <v>99</v>
      </c>
      <c r="T16" s="119" t="s">
        <v>150</v>
      </c>
      <c r="U16" s="56" t="s">
        <v>150</v>
      </c>
      <c r="V16" s="142">
        <f ca="1">IFERROR(_xlfn.XLOOKUP(X16, sortorder!E:E,sortorder!D:D),99)</f>
        <v>99</v>
      </c>
      <c r="W16" s="142">
        <f t="shared" ca="1" si="4"/>
        <v>99</v>
      </c>
      <c r="X16" s="21" t="s">
        <v>2333</v>
      </c>
      <c r="Y16" s="132">
        <f t="shared" si="11"/>
        <v>1</v>
      </c>
      <c r="Z16" s="132">
        <f t="shared" si="11"/>
        <v>0</v>
      </c>
      <c r="AA16" s="132">
        <f t="shared" si="11"/>
        <v>0</v>
      </c>
      <c r="AB16" s="132">
        <f t="shared" si="11"/>
        <v>0</v>
      </c>
      <c r="AC16" s="132">
        <f t="shared" si="11"/>
        <v>1</v>
      </c>
      <c r="AD16" s="132">
        <f t="shared" si="11"/>
        <v>0</v>
      </c>
      <c r="AE16" s="132">
        <f t="shared" si="11"/>
        <v>0</v>
      </c>
      <c r="AF16" s="132">
        <f t="shared" si="11"/>
        <v>0</v>
      </c>
      <c r="AG16" s="132">
        <f t="shared" si="11"/>
        <v>0</v>
      </c>
      <c r="AI16" s="132" t="e">
        <f ca="1">_xlfn.XLOOKUP(I16,'api2.3'!B:B,'api2.3'!D:D,"")</f>
        <v>#NAME?</v>
      </c>
      <c r="AJ16" t="s">
        <v>44</v>
      </c>
      <c r="AK16" s="38" t="s">
        <v>44</v>
      </c>
      <c r="AL16" s="195" t="e">
        <f ca="1">_xlfn.XLOOKUP(AK16,sortorder!$I$15:$I$20,sortorder!$J$15:$J$20)</f>
        <v>#NAME?</v>
      </c>
      <c r="AM16" s="633" t="s">
        <v>416</v>
      </c>
      <c r="AN16" s="633" t="s">
        <v>416</v>
      </c>
      <c r="AO16" s="633" t="s">
        <v>417</v>
      </c>
      <c r="AP16" s="637">
        <v>1</v>
      </c>
      <c r="AQ16" t="s">
        <v>2334</v>
      </c>
      <c r="AR16" s="22" t="str">
        <f t="shared" si="6"/>
        <v>ratio</v>
      </c>
      <c r="AS16" t="s">
        <v>1706</v>
      </c>
      <c r="AT16" s="22" t="b">
        <f t="shared" si="7"/>
        <v>1</v>
      </c>
      <c r="AU16" s="633" t="s">
        <v>1706</v>
      </c>
      <c r="AV16" s="633" t="s">
        <v>1706</v>
      </c>
      <c r="AX16" s="596" t="s">
        <v>2798</v>
      </c>
      <c r="AY16" s="479" t="b">
        <v>0</v>
      </c>
      <c r="AZ16" t="s">
        <v>2947</v>
      </c>
      <c r="BA16">
        <v>2</v>
      </c>
      <c r="BB16">
        <v>1</v>
      </c>
      <c r="BC16" t="b">
        <v>0</v>
      </c>
      <c r="BD16" t="b">
        <v>0</v>
      </c>
      <c r="BE16" t="b">
        <v>0</v>
      </c>
      <c r="BG16" s="23" t="b">
        <f t="shared" si="8"/>
        <v>1</v>
      </c>
      <c r="BH16" s="468" t="str">
        <f>CONCATENATE(VLOOKUP(AQ16,named_strings!A:B,2,),VLOOKUP(T16,Q:BH,44,))</f>
        <v>Ratio to US avg %Limited English</v>
      </c>
      <c r="BI16" t="s">
        <v>4883</v>
      </c>
      <c r="BJ16" t="s">
        <v>2341</v>
      </c>
      <c r="BK16" t="s">
        <v>2341</v>
      </c>
      <c r="BL16" s="714">
        <v>0</v>
      </c>
      <c r="BM16" s="561" t="s">
        <v>2798</v>
      </c>
      <c r="BN16" s="479">
        <v>0</v>
      </c>
      <c r="BQ16" s="209">
        <v>999</v>
      </c>
      <c r="BV16" s="580" t="s">
        <v>404</v>
      </c>
      <c r="BW16" s="580" t="s">
        <v>55</v>
      </c>
    </row>
    <row r="17" spans="1:75" hidden="1">
      <c r="A17">
        <v>16</v>
      </c>
      <c r="B17" s="148" t="str">
        <f t="shared" ca="1" si="0"/>
        <v>999999999</v>
      </c>
      <c r="C17" s="148" t="str">
        <f t="shared" ca="1" si="1"/>
        <v>9999999</v>
      </c>
      <c r="D17" s="586">
        <f t="shared" si="2"/>
        <v>0</v>
      </c>
      <c r="E17" s="586">
        <f t="shared" si="9"/>
        <v>0</v>
      </c>
      <c r="F17" s="586">
        <f t="shared" si="3"/>
        <v>0</v>
      </c>
      <c r="G17" s="344" t="str">
        <f t="shared" si="10"/>
        <v/>
      </c>
      <c r="I17" s="114"/>
      <c r="L17" s="114"/>
      <c r="M17" s="184"/>
      <c r="Q17" s="61" t="s">
        <v>2342</v>
      </c>
      <c r="R17" s="137">
        <f ca="1">IFERROR(_xlfn.XLOOKUP(T17, sortorder!P:P,sortorder!Q:Q),999)</f>
        <v>999</v>
      </c>
      <c r="S17" s="137">
        <f ca="1">IFERROR(_xlfn.XLOOKUP(T17, sortorder!P:P,sortorder!O:O),99)</f>
        <v>99</v>
      </c>
      <c r="T17" s="119" t="s">
        <v>389</v>
      </c>
      <c r="U17" s="56" t="s">
        <v>389</v>
      </c>
      <c r="V17" s="142">
        <f ca="1">IFERROR(_xlfn.XLOOKUP(X17, sortorder!E:E,sortorder!D:D),99)</f>
        <v>99</v>
      </c>
      <c r="W17" s="142">
        <f t="shared" ca="1" si="4"/>
        <v>99</v>
      </c>
      <c r="X17" s="185" t="s">
        <v>2333</v>
      </c>
      <c r="Y17" s="132">
        <f t="shared" si="11"/>
        <v>1</v>
      </c>
      <c r="Z17" s="132">
        <f t="shared" si="11"/>
        <v>0</v>
      </c>
      <c r="AA17" s="132">
        <f t="shared" si="11"/>
        <v>0</v>
      </c>
      <c r="AB17" s="132">
        <f t="shared" si="11"/>
        <v>0</v>
      </c>
      <c r="AC17" s="132">
        <f t="shared" si="11"/>
        <v>1</v>
      </c>
      <c r="AD17" s="132">
        <f t="shared" si="11"/>
        <v>0</v>
      </c>
      <c r="AE17" s="132">
        <f t="shared" si="11"/>
        <v>0</v>
      </c>
      <c r="AF17" s="132">
        <f t="shared" si="11"/>
        <v>0</v>
      </c>
      <c r="AG17" s="132">
        <f t="shared" si="11"/>
        <v>0</v>
      </c>
      <c r="AI17" s="132" t="e">
        <f ca="1">_xlfn.XLOOKUP(I17,'api2.3'!B:B,'api2.3'!D:D,"")</f>
        <v>#NAME?</v>
      </c>
      <c r="AJ17" t="s">
        <v>44</v>
      </c>
      <c r="AK17" s="38" t="s">
        <v>44</v>
      </c>
      <c r="AL17" s="195" t="e">
        <f ca="1">_xlfn.XLOOKUP(AK17,sortorder!$I$15:$I$20,sortorder!$J$15:$J$20)</f>
        <v>#NAME?</v>
      </c>
      <c r="AM17" s="633" t="s">
        <v>416</v>
      </c>
      <c r="AN17" s="633" t="s">
        <v>416</v>
      </c>
      <c r="AO17" s="633" t="s">
        <v>417</v>
      </c>
      <c r="AP17" s="637">
        <v>1</v>
      </c>
      <c r="AQ17" t="s">
        <v>2334</v>
      </c>
      <c r="AR17" s="22" t="str">
        <f t="shared" si="6"/>
        <v>ratio</v>
      </c>
      <c r="AS17" t="s">
        <v>1706</v>
      </c>
      <c r="AT17" s="22" t="b">
        <f t="shared" si="7"/>
        <v>1</v>
      </c>
      <c r="AU17" s="633" t="s">
        <v>1706</v>
      </c>
      <c r="AV17" s="633" t="s">
        <v>1706</v>
      </c>
      <c r="AX17" s="596" t="s">
        <v>2798</v>
      </c>
      <c r="AY17" s="479" t="b">
        <v>0</v>
      </c>
      <c r="AZ17" t="s">
        <v>2947</v>
      </c>
      <c r="BA17">
        <v>2</v>
      </c>
      <c r="BB17">
        <v>1</v>
      </c>
      <c r="BC17" t="b">
        <v>0</v>
      </c>
      <c r="BD17" t="b">
        <v>0</v>
      </c>
      <c r="BE17" t="b">
        <v>0</v>
      </c>
      <c r="BG17" s="23" t="b">
        <f t="shared" si="8"/>
        <v>1</v>
      </c>
      <c r="BH17" s="468" t="str">
        <f>CONCATENATE(VLOOKUP(AQ17,named_strings!A:B,2,),VLOOKUP(T17,Q:BH,44,))</f>
        <v>Ratio to US avg %Unemployed</v>
      </c>
      <c r="BI17" t="s">
        <v>4884</v>
      </c>
      <c r="BJ17" t="s">
        <v>2343</v>
      </c>
      <c r="BK17" t="s">
        <v>2343</v>
      </c>
      <c r="BL17" s="714">
        <v>0</v>
      </c>
      <c r="BM17" s="561" t="s">
        <v>2798</v>
      </c>
      <c r="BN17" s="479">
        <v>0</v>
      </c>
      <c r="BQ17" s="209">
        <v>999</v>
      </c>
      <c r="BV17" s="580" t="s">
        <v>404</v>
      </c>
      <c r="BW17" s="580" t="s">
        <v>55</v>
      </c>
    </row>
    <row r="18" spans="1:75" hidden="1">
      <c r="A18">
        <v>17</v>
      </c>
      <c r="B18" s="148" t="str">
        <f t="shared" ca="1" si="0"/>
        <v>999999999</v>
      </c>
      <c r="C18" s="148" t="str">
        <f t="shared" ca="1" si="1"/>
        <v>9999999</v>
      </c>
      <c r="D18" s="586">
        <f t="shared" si="2"/>
        <v>0</v>
      </c>
      <c r="E18" s="586">
        <f t="shared" si="9"/>
        <v>0</v>
      </c>
      <c r="F18" s="586">
        <f t="shared" si="3"/>
        <v>0</v>
      </c>
      <c r="G18" s="344" t="str">
        <f t="shared" si="10"/>
        <v/>
      </c>
      <c r="Q18" s="61" t="s">
        <v>7500</v>
      </c>
      <c r="R18" s="137">
        <f ca="1">IFERROR(_xlfn.XLOOKUP(T18, sortorder!P:P,sortorder!Q:Q),999)</f>
        <v>999</v>
      </c>
      <c r="S18" s="137">
        <f ca="1">IFERROR(_xlfn.XLOOKUP(T18, sortorder!P:P,sortorder!O:O),99)</f>
        <v>99</v>
      </c>
      <c r="T18" s="119" t="s">
        <v>4763</v>
      </c>
      <c r="V18" s="142">
        <f ca="1">IFERROR(_xlfn.XLOOKUP(X18, sortorder!E:E,sortorder!D:D),99)</f>
        <v>99</v>
      </c>
      <c r="W18" s="142">
        <f t="shared" ca="1" si="4"/>
        <v>99</v>
      </c>
      <c r="X18" s="21" t="s">
        <v>2333</v>
      </c>
      <c r="Y18" s="132">
        <f t="shared" si="11"/>
        <v>1</v>
      </c>
      <c r="Z18" s="132">
        <f t="shared" si="11"/>
        <v>0</v>
      </c>
      <c r="AA18" s="132">
        <f t="shared" si="11"/>
        <v>0</v>
      </c>
      <c r="AB18" s="132">
        <f t="shared" si="11"/>
        <v>0</v>
      </c>
      <c r="AC18" s="132">
        <f t="shared" si="11"/>
        <v>1</v>
      </c>
      <c r="AD18" s="132">
        <f t="shared" si="11"/>
        <v>0</v>
      </c>
      <c r="AE18" s="132">
        <f t="shared" si="11"/>
        <v>0</v>
      </c>
      <c r="AF18" s="132">
        <f t="shared" si="11"/>
        <v>0</v>
      </c>
      <c r="AG18" s="132">
        <f t="shared" si="11"/>
        <v>0</v>
      </c>
      <c r="AI18" s="132" t="e">
        <f ca="1">_xlfn.XLOOKUP(I18,'api2.3'!B:B,'api2.3'!D:D,"")</f>
        <v>#NAME?</v>
      </c>
      <c r="AJ18" t="s">
        <v>44</v>
      </c>
      <c r="AK18" s="38" t="s">
        <v>44</v>
      </c>
      <c r="AL18" s="195" t="e">
        <f ca="1">_xlfn.XLOOKUP(AK18,sortorder!$I$15:$I$20,sortorder!$J$15:$J$20)</f>
        <v>#NAME?</v>
      </c>
      <c r="AM18" s="633" t="s">
        <v>416</v>
      </c>
      <c r="AN18" s="633" t="s">
        <v>416</v>
      </c>
      <c r="AO18" s="633" t="s">
        <v>417</v>
      </c>
      <c r="AP18" s="637">
        <v>1</v>
      </c>
      <c r="AQ18" t="s">
        <v>2334</v>
      </c>
      <c r="AR18" s="22" t="str">
        <f t="shared" si="6"/>
        <v>ratio</v>
      </c>
      <c r="AS18" t="s">
        <v>1706</v>
      </c>
      <c r="AT18" s="22" t="b">
        <f t="shared" si="7"/>
        <v>1</v>
      </c>
      <c r="AU18" s="633" t="s">
        <v>1706</v>
      </c>
      <c r="AV18" s="633" t="s">
        <v>1706</v>
      </c>
      <c r="AX18" s="596" t="s">
        <v>2798</v>
      </c>
      <c r="AY18" s="479" t="b">
        <v>0</v>
      </c>
      <c r="AZ18" t="s">
        <v>2947</v>
      </c>
      <c r="BA18">
        <v>2</v>
      </c>
      <c r="BB18">
        <v>1</v>
      </c>
      <c r="BC18" t="b">
        <v>0</v>
      </c>
      <c r="BD18" t="b">
        <v>0</v>
      </c>
      <c r="BE18" t="b">
        <v>0</v>
      </c>
      <c r="BG18" s="23" t="b">
        <f t="shared" si="8"/>
        <v>1</v>
      </c>
      <c r="BH18" s="468" t="str">
        <f>CONCATENATE(VLOOKUP(AQ18,named_strings!A:B,2,),VLOOKUP(T18,Q:BH,44,))</f>
        <v>Ratio to US avg % with Disabilities</v>
      </c>
      <c r="BI18" s="114" t="s">
        <v>7501</v>
      </c>
      <c r="BJ18" s="114" t="s">
        <v>7501</v>
      </c>
      <c r="BK18" s="114" t="s">
        <v>7501</v>
      </c>
      <c r="BL18" s="714">
        <v>0</v>
      </c>
      <c r="BM18" s="561" t="s">
        <v>2798</v>
      </c>
      <c r="BN18" s="479">
        <v>0</v>
      </c>
      <c r="BQ18" s="209">
        <v>999</v>
      </c>
      <c r="BV18" s="580" t="s">
        <v>404</v>
      </c>
      <c r="BW18" s="580" t="s">
        <v>55</v>
      </c>
    </row>
    <row r="19" spans="1:75" hidden="1">
      <c r="A19">
        <v>18</v>
      </c>
      <c r="B19" s="148" t="str">
        <f t="shared" ca="1" si="0"/>
        <v>999999999</v>
      </c>
      <c r="C19" s="148" t="str">
        <f t="shared" ca="1" si="1"/>
        <v>9999999</v>
      </c>
      <c r="D19" s="586">
        <f t="shared" si="2"/>
        <v>0</v>
      </c>
      <c r="E19" s="586">
        <f t="shared" si="9"/>
        <v>0</v>
      </c>
      <c r="F19" s="586">
        <f t="shared" si="3"/>
        <v>0</v>
      </c>
      <c r="G19" s="344" t="str">
        <f t="shared" si="10"/>
        <v/>
      </c>
      <c r="I19" s="173"/>
      <c r="Q19" s="61" t="s">
        <v>2344</v>
      </c>
      <c r="R19" s="137">
        <f ca="1">IFERROR(_xlfn.XLOOKUP(T19, sortorder!P:P,sortorder!Q:Q),999)</f>
        <v>999</v>
      </c>
      <c r="S19" s="137">
        <f ca="1">IFERROR(_xlfn.XLOOKUP(T19, sortorder!P:P,sortorder!O:O),99)</f>
        <v>99</v>
      </c>
      <c r="T19" s="119" t="s">
        <v>51</v>
      </c>
      <c r="U19" s="56" t="s">
        <v>51</v>
      </c>
      <c r="V19" s="142">
        <f ca="1">IFERROR(_xlfn.XLOOKUP(X19, sortorder!E:E,sortorder!D:D),99)</f>
        <v>99</v>
      </c>
      <c r="W19" s="142">
        <f t="shared" ca="1" si="4"/>
        <v>99</v>
      </c>
      <c r="X19" s="21" t="s">
        <v>2333</v>
      </c>
      <c r="Y19" s="132">
        <f t="shared" si="11"/>
        <v>1</v>
      </c>
      <c r="Z19" s="132">
        <f t="shared" si="11"/>
        <v>0</v>
      </c>
      <c r="AA19" s="132">
        <f t="shared" si="11"/>
        <v>0</v>
      </c>
      <c r="AB19" s="132">
        <f t="shared" si="11"/>
        <v>0</v>
      </c>
      <c r="AC19" s="132">
        <f t="shared" si="11"/>
        <v>1</v>
      </c>
      <c r="AD19" s="132">
        <f t="shared" si="11"/>
        <v>0</v>
      </c>
      <c r="AE19" s="132">
        <f t="shared" si="11"/>
        <v>0</v>
      </c>
      <c r="AF19" s="132">
        <f t="shared" si="11"/>
        <v>0</v>
      </c>
      <c r="AG19" s="132">
        <f t="shared" si="11"/>
        <v>0</v>
      </c>
      <c r="AI19" s="132" t="e">
        <f ca="1">_xlfn.XLOOKUP(I19,'api2.3'!B:B,'api2.3'!D:D,"")</f>
        <v>#NAME?</v>
      </c>
      <c r="AJ19" t="s">
        <v>44</v>
      </c>
      <c r="AK19" s="38" t="s">
        <v>44</v>
      </c>
      <c r="AL19" s="195" t="e">
        <f ca="1">_xlfn.XLOOKUP(AK19,sortorder!$I$15:$I$20,sortorder!$J$15:$J$20)</f>
        <v>#NAME?</v>
      </c>
      <c r="AM19" s="633" t="s">
        <v>416</v>
      </c>
      <c r="AN19" s="633" t="s">
        <v>416</v>
      </c>
      <c r="AO19" s="633" t="s">
        <v>417</v>
      </c>
      <c r="AP19" s="637">
        <v>1</v>
      </c>
      <c r="AQ19" t="s">
        <v>2334</v>
      </c>
      <c r="AR19" s="22" t="str">
        <f t="shared" si="6"/>
        <v>ratio</v>
      </c>
      <c r="AS19" t="s">
        <v>1706</v>
      </c>
      <c r="AT19" s="22" t="b">
        <f t="shared" si="7"/>
        <v>1</v>
      </c>
      <c r="AU19" s="633" t="s">
        <v>1706</v>
      </c>
      <c r="AV19" s="633" t="s">
        <v>1706</v>
      </c>
      <c r="AX19" s="596" t="s">
        <v>2798</v>
      </c>
      <c r="AY19" s="479" t="b">
        <v>0</v>
      </c>
      <c r="AZ19" t="s">
        <v>2947</v>
      </c>
      <c r="BA19">
        <v>2</v>
      </c>
      <c r="BB19">
        <v>1</v>
      </c>
      <c r="BC19" t="b">
        <v>0</v>
      </c>
      <c r="BD19" t="b">
        <v>0</v>
      </c>
      <c r="BE19" t="b">
        <v>0</v>
      </c>
      <c r="BG19" s="23" t="b">
        <f t="shared" si="8"/>
        <v>1</v>
      </c>
      <c r="BH19" s="468" t="str">
        <f>CONCATENATE(VLOOKUP(AQ19,named_strings!A:B,2,),VLOOKUP(T19,Q:BH,44,))</f>
        <v>Ratio to US avg %&lt; High School</v>
      </c>
      <c r="BI19" t="s">
        <v>4885</v>
      </c>
      <c r="BJ19" t="s">
        <v>2345</v>
      </c>
      <c r="BK19" t="s">
        <v>2345</v>
      </c>
      <c r="BL19" s="714">
        <v>0</v>
      </c>
      <c r="BM19" s="561" t="s">
        <v>2798</v>
      </c>
      <c r="BN19" s="479">
        <v>0</v>
      </c>
      <c r="BQ19" s="209">
        <v>999</v>
      </c>
      <c r="BV19" s="580" t="s">
        <v>404</v>
      </c>
      <c r="BW19" s="580" t="s">
        <v>55</v>
      </c>
    </row>
    <row r="20" spans="1:75" hidden="1">
      <c r="A20">
        <v>19</v>
      </c>
      <c r="B20" s="148" t="str">
        <f t="shared" ca="1" si="0"/>
        <v>999999999</v>
      </c>
      <c r="C20" s="148" t="str">
        <f t="shared" ca="1" si="1"/>
        <v>9999999</v>
      </c>
      <c r="D20" s="586">
        <f t="shared" si="2"/>
        <v>0</v>
      </c>
      <c r="E20" s="586">
        <f t="shared" si="9"/>
        <v>0</v>
      </c>
      <c r="F20" s="586">
        <f t="shared" si="3"/>
        <v>0</v>
      </c>
      <c r="G20" s="344" t="str">
        <f t="shared" si="10"/>
        <v/>
      </c>
      <c r="H20" s="114"/>
      <c r="I20" s="114"/>
      <c r="Q20" s="61" t="s">
        <v>2348</v>
      </c>
      <c r="R20" s="137">
        <f ca="1">IFERROR(_xlfn.XLOOKUP(T20, sortorder!P:P,sortorder!Q:Q),999)</f>
        <v>999</v>
      </c>
      <c r="S20" s="137">
        <f ca="1">IFERROR(_xlfn.XLOOKUP(T20, sortorder!P:P,sortorder!O:O),99)</f>
        <v>99</v>
      </c>
      <c r="T20" s="119" t="s">
        <v>176</v>
      </c>
      <c r="U20" s="56" t="s">
        <v>176</v>
      </c>
      <c r="V20" s="142">
        <f ca="1">IFERROR(_xlfn.XLOOKUP(X20, sortorder!E:E,sortorder!D:D),99)</f>
        <v>99</v>
      </c>
      <c r="W20" s="142">
        <f t="shared" ca="1" si="4"/>
        <v>99</v>
      </c>
      <c r="X20" s="185" t="s">
        <v>2333</v>
      </c>
      <c r="Y20" s="132">
        <f t="shared" si="11"/>
        <v>1</v>
      </c>
      <c r="Z20" s="132">
        <f t="shared" si="11"/>
        <v>0</v>
      </c>
      <c r="AA20" s="132">
        <f t="shared" si="11"/>
        <v>0</v>
      </c>
      <c r="AB20" s="132">
        <f t="shared" si="11"/>
        <v>0</v>
      </c>
      <c r="AC20" s="132">
        <f t="shared" si="11"/>
        <v>1</v>
      </c>
      <c r="AD20" s="132">
        <f t="shared" si="11"/>
        <v>0</v>
      </c>
      <c r="AE20" s="132">
        <f t="shared" si="11"/>
        <v>0</v>
      </c>
      <c r="AF20" s="132">
        <f t="shared" si="11"/>
        <v>0</v>
      </c>
      <c r="AG20" s="132">
        <f t="shared" si="11"/>
        <v>0</v>
      </c>
      <c r="AI20" s="132" t="e">
        <f ca="1">_xlfn.XLOOKUP(I20,'api2.3'!B:B,'api2.3'!D:D,"")</f>
        <v>#NAME?</v>
      </c>
      <c r="AJ20" t="s">
        <v>44</v>
      </c>
      <c r="AK20" s="38" t="s">
        <v>44</v>
      </c>
      <c r="AL20" s="195" t="e">
        <f ca="1">_xlfn.XLOOKUP(AK20,sortorder!$I$15:$I$20,sortorder!$J$15:$J$20)</f>
        <v>#NAME?</v>
      </c>
      <c r="AM20" s="633" t="s">
        <v>416</v>
      </c>
      <c r="AN20" s="633" t="s">
        <v>416</v>
      </c>
      <c r="AO20" s="633" t="s">
        <v>417</v>
      </c>
      <c r="AP20" s="637">
        <v>1</v>
      </c>
      <c r="AQ20" t="s">
        <v>2334</v>
      </c>
      <c r="AR20" s="22" t="str">
        <f t="shared" si="6"/>
        <v>ratio</v>
      </c>
      <c r="AS20" t="s">
        <v>1706</v>
      </c>
      <c r="AT20" s="22" t="b">
        <f t="shared" si="7"/>
        <v>1</v>
      </c>
      <c r="AU20" s="633" t="s">
        <v>1706</v>
      </c>
      <c r="AV20" s="633" t="s">
        <v>1706</v>
      </c>
      <c r="AX20" s="596" t="s">
        <v>2798</v>
      </c>
      <c r="AY20" s="479" t="b">
        <v>0</v>
      </c>
      <c r="AZ20" t="s">
        <v>2947</v>
      </c>
      <c r="BA20">
        <v>2</v>
      </c>
      <c r="BB20">
        <v>1</v>
      </c>
      <c r="BC20" t="b">
        <v>0</v>
      </c>
      <c r="BD20" t="b">
        <v>0</v>
      </c>
      <c r="BE20" t="b">
        <v>0</v>
      </c>
      <c r="BG20" s="23" t="b">
        <f t="shared" si="8"/>
        <v>1</v>
      </c>
      <c r="BH20" s="468" t="str">
        <f>CONCATENATE(VLOOKUP(AQ20,named_strings!A:B,2,),VLOOKUP(T20,Q:BH,44,))</f>
        <v>Ratio to US avg %&lt; age 5</v>
      </c>
      <c r="BI20" t="s">
        <v>4886</v>
      </c>
      <c r="BJ20" t="s">
        <v>2349</v>
      </c>
      <c r="BK20" t="s">
        <v>2349</v>
      </c>
      <c r="BL20" s="714">
        <v>0</v>
      </c>
      <c r="BM20" s="561" t="s">
        <v>2798</v>
      </c>
      <c r="BN20" s="479" t="s">
        <v>2798</v>
      </c>
      <c r="BQ20" s="209">
        <v>999</v>
      </c>
      <c r="BV20" s="580" t="s">
        <v>404</v>
      </c>
      <c r="BW20" s="580" t="s">
        <v>55</v>
      </c>
    </row>
    <row r="21" spans="1:75" hidden="1">
      <c r="A21">
        <v>20</v>
      </c>
      <c r="B21" s="148" t="str">
        <f t="shared" ca="1" si="0"/>
        <v>999999999</v>
      </c>
      <c r="C21" s="148" t="str">
        <f t="shared" ca="1" si="1"/>
        <v>9999999</v>
      </c>
      <c r="D21" s="586">
        <f t="shared" si="2"/>
        <v>0</v>
      </c>
      <c r="E21" s="586">
        <f t="shared" si="9"/>
        <v>0</v>
      </c>
      <c r="F21" s="586">
        <f t="shared" si="3"/>
        <v>0</v>
      </c>
      <c r="G21" s="344" t="str">
        <f t="shared" si="10"/>
        <v/>
      </c>
      <c r="I21" s="114"/>
      <c r="L21" s="114"/>
      <c r="M21" s="184"/>
      <c r="Q21" s="115" t="s">
        <v>2350</v>
      </c>
      <c r="R21" s="137">
        <f ca="1">IFERROR(_xlfn.XLOOKUP(T21, sortorder!P:P,sortorder!Q:Q),999)</f>
        <v>999</v>
      </c>
      <c r="S21" s="137">
        <f ca="1">IFERROR(_xlfn.XLOOKUP(T21, sortorder!P:P,sortorder!O:O),99)</f>
        <v>99</v>
      </c>
      <c r="T21" s="119" t="s">
        <v>168</v>
      </c>
      <c r="U21" s="56" t="s">
        <v>168</v>
      </c>
      <c r="V21" s="142">
        <f ca="1">IFERROR(_xlfn.XLOOKUP(X21, sortorder!E:E,sortorder!D:D),99)</f>
        <v>99</v>
      </c>
      <c r="W21" s="142">
        <f t="shared" ca="1" si="4"/>
        <v>99</v>
      </c>
      <c r="X21" s="185" t="s">
        <v>2333</v>
      </c>
      <c r="Y21" s="132">
        <f t="shared" si="11"/>
        <v>1</v>
      </c>
      <c r="Z21" s="132">
        <f t="shared" si="11"/>
        <v>0</v>
      </c>
      <c r="AA21" s="132">
        <f t="shared" si="11"/>
        <v>0</v>
      </c>
      <c r="AB21" s="132">
        <f t="shared" si="11"/>
        <v>0</v>
      </c>
      <c r="AC21" s="132">
        <f t="shared" si="11"/>
        <v>1</v>
      </c>
      <c r="AD21" s="132">
        <f t="shared" si="11"/>
        <v>0</v>
      </c>
      <c r="AE21" s="132">
        <f t="shared" si="11"/>
        <v>0</v>
      </c>
      <c r="AF21" s="132">
        <f t="shared" si="11"/>
        <v>0</v>
      </c>
      <c r="AG21" s="132">
        <f t="shared" si="11"/>
        <v>0</v>
      </c>
      <c r="AI21" s="132" t="e">
        <f ca="1">_xlfn.XLOOKUP(I21,'api2.3'!B:B,'api2.3'!D:D,"")</f>
        <v>#NAME?</v>
      </c>
      <c r="AJ21" t="s">
        <v>44</v>
      </c>
      <c r="AK21" s="38" t="s">
        <v>44</v>
      </c>
      <c r="AL21" s="195" t="e">
        <f ca="1">_xlfn.XLOOKUP(AK21,sortorder!$I$15:$I$20,sortorder!$J$15:$J$20)</f>
        <v>#NAME?</v>
      </c>
      <c r="AM21" s="633" t="s">
        <v>416</v>
      </c>
      <c r="AN21" s="633" t="s">
        <v>416</v>
      </c>
      <c r="AO21" s="633" t="s">
        <v>417</v>
      </c>
      <c r="AP21" s="637">
        <v>1</v>
      </c>
      <c r="AQ21" t="s">
        <v>2334</v>
      </c>
      <c r="AR21" s="22" t="str">
        <f t="shared" si="6"/>
        <v>ratio</v>
      </c>
      <c r="AS21" t="s">
        <v>1706</v>
      </c>
      <c r="AT21" s="22" t="b">
        <f t="shared" si="7"/>
        <v>1</v>
      </c>
      <c r="AU21" s="633" t="s">
        <v>1706</v>
      </c>
      <c r="AV21" s="633" t="s">
        <v>1706</v>
      </c>
      <c r="AX21" s="596" t="s">
        <v>2798</v>
      </c>
      <c r="AY21" s="479" t="b">
        <v>0</v>
      </c>
      <c r="AZ21" t="s">
        <v>2947</v>
      </c>
      <c r="BA21">
        <v>2</v>
      </c>
      <c r="BB21">
        <v>1</v>
      </c>
      <c r="BC21" t="b">
        <v>0</v>
      </c>
      <c r="BD21" t="b">
        <v>0</v>
      </c>
      <c r="BE21" t="b">
        <v>0</v>
      </c>
      <c r="BG21" s="23" t="b">
        <f t="shared" si="8"/>
        <v>1</v>
      </c>
      <c r="BH21" s="468" t="str">
        <f>CONCATENATE(VLOOKUP(AQ21,named_strings!A:B,2,),VLOOKUP(T21,Q:BH,44,))</f>
        <v>Ratio to US avg %&gt; age 64</v>
      </c>
      <c r="BI21" t="s">
        <v>4887</v>
      </c>
      <c r="BJ21" t="s">
        <v>2351</v>
      </c>
      <c r="BK21" t="s">
        <v>2351</v>
      </c>
      <c r="BL21" s="714">
        <v>0</v>
      </c>
      <c r="BM21" s="561" t="s">
        <v>2798</v>
      </c>
      <c r="BN21" s="479" t="s">
        <v>2798</v>
      </c>
      <c r="BQ21" s="209">
        <v>999</v>
      </c>
      <c r="BV21" s="580" t="s">
        <v>404</v>
      </c>
      <c r="BW21" s="580" t="s">
        <v>55</v>
      </c>
    </row>
    <row r="22" spans="1:75" hidden="1">
      <c r="A22">
        <v>21</v>
      </c>
      <c r="B22" s="148" t="str">
        <f t="shared" ca="1" si="0"/>
        <v>999999999</v>
      </c>
      <c r="C22" s="148" t="str">
        <f t="shared" ca="1" si="1"/>
        <v>9999999</v>
      </c>
      <c r="D22" s="586">
        <f t="shared" si="2"/>
        <v>0</v>
      </c>
      <c r="E22" s="586">
        <f t="shared" si="9"/>
        <v>0</v>
      </c>
      <c r="F22" s="586">
        <f t="shared" si="3"/>
        <v>0</v>
      </c>
      <c r="G22" s="344" t="str">
        <f t="shared" si="10"/>
        <v/>
      </c>
      <c r="Q22" s="61" t="s">
        <v>2352</v>
      </c>
      <c r="R22" s="137">
        <f ca="1">IFERROR(_xlfn.XLOOKUP(T22, sortorder!P:P,sortorder!Q:Q),999)</f>
        <v>999</v>
      </c>
      <c r="S22" s="137">
        <f ca="1">IFERROR(_xlfn.XLOOKUP(T22, sortorder!P:P,sortorder!O:O),99)</f>
        <v>99</v>
      </c>
      <c r="T22" s="119" t="s">
        <v>164</v>
      </c>
      <c r="U22" s="56" t="s">
        <v>164</v>
      </c>
      <c r="V22" s="142">
        <f ca="1">IFERROR(_xlfn.XLOOKUP(X22, sortorder!E:E,sortorder!D:D),99)</f>
        <v>99</v>
      </c>
      <c r="W22" s="142">
        <f t="shared" ca="1" si="4"/>
        <v>99</v>
      </c>
      <c r="X22" s="21" t="s">
        <v>2333</v>
      </c>
      <c r="Y22" s="132">
        <f t="shared" ref="Y22:AG31" si="12">IF(ISERROR(SEARCH(Y$1,$Q22)),0,1)</f>
        <v>1</v>
      </c>
      <c r="Z22" s="132">
        <f t="shared" si="12"/>
        <v>0</v>
      </c>
      <c r="AA22" s="132">
        <f t="shared" si="12"/>
        <v>0</v>
      </c>
      <c r="AB22" s="132">
        <f t="shared" si="12"/>
        <v>0</v>
      </c>
      <c r="AC22" s="132">
        <f t="shared" si="12"/>
        <v>1</v>
      </c>
      <c r="AD22" s="132">
        <f t="shared" si="12"/>
        <v>0</v>
      </c>
      <c r="AE22" s="132">
        <f t="shared" si="12"/>
        <v>0</v>
      </c>
      <c r="AF22" s="132">
        <f t="shared" si="12"/>
        <v>0</v>
      </c>
      <c r="AG22" s="132">
        <f t="shared" si="12"/>
        <v>0</v>
      </c>
      <c r="AI22" s="132" t="e">
        <f ca="1">_xlfn.XLOOKUP(I22,'api2.3'!B:B,'api2.3'!D:D,"")</f>
        <v>#NAME?</v>
      </c>
      <c r="AJ22" t="s">
        <v>44</v>
      </c>
      <c r="AK22" s="38" t="s">
        <v>44</v>
      </c>
      <c r="AL22" s="195" t="e">
        <f ca="1">_xlfn.XLOOKUP(AK22,sortorder!$I$15:$I$20,sortorder!$J$15:$J$20)</f>
        <v>#NAME?</v>
      </c>
      <c r="AM22" s="633" t="s">
        <v>416</v>
      </c>
      <c r="AN22" s="633" t="s">
        <v>416</v>
      </c>
      <c r="AO22" s="633" t="s">
        <v>417</v>
      </c>
      <c r="AP22" s="637">
        <v>1</v>
      </c>
      <c r="AQ22" t="s">
        <v>2334</v>
      </c>
      <c r="AR22" s="22" t="str">
        <f t="shared" si="6"/>
        <v>ratio</v>
      </c>
      <c r="AS22" t="s">
        <v>1706</v>
      </c>
      <c r="AT22" s="22" t="b">
        <f t="shared" si="7"/>
        <v>1</v>
      </c>
      <c r="AU22" s="633" t="s">
        <v>1706</v>
      </c>
      <c r="AV22" s="633" t="s">
        <v>1706</v>
      </c>
      <c r="AX22" s="596" t="s">
        <v>2798</v>
      </c>
      <c r="AY22" s="479" t="b">
        <v>0</v>
      </c>
      <c r="AZ22" t="s">
        <v>2947</v>
      </c>
      <c r="BA22">
        <v>2</v>
      </c>
      <c r="BB22">
        <v>1</v>
      </c>
      <c r="BC22" t="b">
        <v>0</v>
      </c>
      <c r="BD22" t="b">
        <v>0</v>
      </c>
      <c r="BE22" t="b">
        <v>0</v>
      </c>
      <c r="BG22" s="23" t="b">
        <f t="shared" si="8"/>
        <v>1</v>
      </c>
      <c r="BH22" s="468" t="str">
        <f>CONCATENATE(VLOOKUP(AQ22,named_strings!A:B,2,),VLOOKUP(T22,Q:BH,44,))</f>
        <v>Ratio to US avg %POC</v>
      </c>
      <c r="BI22" t="s">
        <v>5054</v>
      </c>
      <c r="BJ22" t="s">
        <v>2353</v>
      </c>
      <c r="BK22" t="s">
        <v>2353</v>
      </c>
      <c r="BL22" s="714">
        <v>0</v>
      </c>
      <c r="BM22" s="561" t="s">
        <v>2798</v>
      </c>
      <c r="BN22" s="479">
        <v>0</v>
      </c>
      <c r="BQ22" s="209">
        <v>999</v>
      </c>
      <c r="BV22" s="580" t="s">
        <v>404</v>
      </c>
      <c r="BW22" s="580" t="s">
        <v>55</v>
      </c>
    </row>
    <row r="23" spans="1:75">
      <c r="A23">
        <v>22</v>
      </c>
      <c r="B23" s="148" t="str">
        <f t="shared" ca="1" si="0"/>
        <v>999999999</v>
      </c>
      <c r="C23" s="148" t="str">
        <f t="shared" ca="1" si="1"/>
        <v>9999999</v>
      </c>
      <c r="D23" s="586">
        <f t="shared" si="2"/>
        <v>0</v>
      </c>
      <c r="E23" s="586">
        <f t="shared" si="9"/>
        <v>0</v>
      </c>
      <c r="F23" s="586">
        <f t="shared" si="3"/>
        <v>0</v>
      </c>
      <c r="G23" s="344" t="str">
        <f t="shared" si="10"/>
        <v/>
      </c>
      <c r="L23" s="23"/>
      <c r="P23" s="599" t="s">
        <v>7209</v>
      </c>
      <c r="Q23" s="39" t="s">
        <v>2390</v>
      </c>
      <c r="R23" s="137">
        <f ca="1">IFERROR(_xlfn.XLOOKUP(T23, sortorder!P:P,sortorder!Q:Q),999)</f>
        <v>999</v>
      </c>
      <c r="S23" s="137">
        <f ca="1">IFERROR(_xlfn.XLOOKUP(T23, sortorder!P:P,sortorder!O:O),99)</f>
        <v>99</v>
      </c>
      <c r="T23" s="392" t="s">
        <v>5627</v>
      </c>
      <c r="U23" s="56" t="s">
        <v>5627</v>
      </c>
      <c r="V23" s="142">
        <f ca="1">IFERROR(_xlfn.XLOOKUP(X23, sortorder!E:E,sortorder!D:D),99)</f>
        <v>99</v>
      </c>
      <c r="W23" s="142">
        <f t="shared" ca="1" si="4"/>
        <v>99</v>
      </c>
      <c r="X23" s="39" t="s">
        <v>2391</v>
      </c>
      <c r="Y23" s="132">
        <f t="shared" si="12"/>
        <v>1</v>
      </c>
      <c r="Z23" s="132">
        <f t="shared" si="12"/>
        <v>1</v>
      </c>
      <c r="AA23" s="132">
        <f t="shared" si="12"/>
        <v>0</v>
      </c>
      <c r="AB23" s="132">
        <f t="shared" si="12"/>
        <v>0</v>
      </c>
      <c r="AC23" s="132">
        <f t="shared" si="12"/>
        <v>1</v>
      </c>
      <c r="AD23" s="132">
        <f t="shared" si="12"/>
        <v>0</v>
      </c>
      <c r="AE23" s="132">
        <f t="shared" si="12"/>
        <v>0</v>
      </c>
      <c r="AF23" s="132">
        <f t="shared" si="12"/>
        <v>0</v>
      </c>
      <c r="AG23" s="132">
        <f t="shared" si="12"/>
        <v>0</v>
      </c>
      <c r="AI23" s="132" t="e">
        <f ca="1">_xlfn.XLOOKUP(I23,'api2.3'!B:B,'api2.3'!D:D,"")</f>
        <v>#NAME?</v>
      </c>
      <c r="AJ23" t="s">
        <v>44</v>
      </c>
      <c r="AK23" s="38" t="s">
        <v>44</v>
      </c>
      <c r="AL23" s="195" t="e">
        <f ca="1">_xlfn.XLOOKUP(AK23,sortorder!$I$15:$I$20,sortorder!$J$15:$J$20)</f>
        <v>#NAME?</v>
      </c>
      <c r="AM23" s="633" t="s">
        <v>1742</v>
      </c>
      <c r="AN23" s="633" t="s">
        <v>1742</v>
      </c>
      <c r="AO23" s="633" t="s">
        <v>1743</v>
      </c>
      <c r="AP23" s="638">
        <v>3</v>
      </c>
      <c r="AQ23" t="s">
        <v>2392</v>
      </c>
      <c r="AR23" s="22" t="str">
        <f t="shared" si="6"/>
        <v>ratio</v>
      </c>
      <c r="AS23" t="s">
        <v>1706</v>
      </c>
      <c r="AT23" s="22" t="b">
        <f t="shared" si="7"/>
        <v>1</v>
      </c>
      <c r="AU23" s="633" t="s">
        <v>1706</v>
      </c>
      <c r="AV23" s="633" t="s">
        <v>1706</v>
      </c>
      <c r="AX23" s="596" t="s">
        <v>2798</v>
      </c>
      <c r="AY23" s="479" t="b">
        <v>0</v>
      </c>
      <c r="AZ23" s="217" t="s">
        <v>2947</v>
      </c>
      <c r="BA23">
        <v>2</v>
      </c>
      <c r="BB23">
        <v>1</v>
      </c>
      <c r="BC23" t="b">
        <v>0</v>
      </c>
      <c r="BD23" t="b">
        <v>0</v>
      </c>
      <c r="BE23" t="b">
        <v>0</v>
      </c>
      <c r="BG23" s="23" t="b">
        <f t="shared" si="8"/>
        <v>0</v>
      </c>
      <c r="BH23" s="488" t="str">
        <f>CONCATENATE(VLOOKUP(AQ23,named_strings!A:B,2,),SUBSTITUTE( VLOOKUP(T23,Q:BH,44,), "State ", ""))</f>
        <v>Ratio to State avg Demog.Ind.</v>
      </c>
      <c r="BI23" s="381" t="s">
        <v>4815</v>
      </c>
      <c r="BJ23" s="39" t="s">
        <v>2394</v>
      </c>
      <c r="BK23" s="39" t="s">
        <v>2394</v>
      </c>
      <c r="BL23" s="714">
        <v>0</v>
      </c>
      <c r="BM23" s="561" t="s">
        <v>2798</v>
      </c>
      <c r="BN23" s="479" t="s">
        <v>2798</v>
      </c>
      <c r="BQ23" s="206">
        <v>999</v>
      </c>
    </row>
    <row r="24" spans="1:75" hidden="1">
      <c r="A24">
        <v>23</v>
      </c>
      <c r="B24" s="148" t="str">
        <f t="shared" ca="1" si="0"/>
        <v>999999999</v>
      </c>
      <c r="C24" s="148" t="str">
        <f t="shared" ca="1" si="1"/>
        <v>9999999</v>
      </c>
      <c r="D24" s="586">
        <f t="shared" si="2"/>
        <v>0</v>
      </c>
      <c r="E24" s="586">
        <f t="shared" si="9"/>
        <v>0</v>
      </c>
      <c r="F24" s="586">
        <f t="shared" si="3"/>
        <v>0</v>
      </c>
      <c r="G24" s="344" t="str">
        <f t="shared" si="10"/>
        <v/>
      </c>
      <c r="I24" s="114"/>
      <c r="P24" s="599" t="s">
        <v>7209</v>
      </c>
      <c r="Q24" s="39" t="s">
        <v>2393</v>
      </c>
      <c r="R24" s="137">
        <f ca="1">IFERROR(_xlfn.XLOOKUP(T24, sortorder!P:P,sortorder!Q:Q),999)</f>
        <v>999</v>
      </c>
      <c r="S24" s="137">
        <f ca="1">IFERROR(_xlfn.XLOOKUP(T24, sortorder!P:P,sortorder!O:O),99)</f>
        <v>99</v>
      </c>
      <c r="T24" s="381" t="s">
        <v>5664</v>
      </c>
      <c r="U24" s="56" t="s">
        <v>5664</v>
      </c>
      <c r="V24" s="142">
        <f ca="1">IFERROR(_xlfn.XLOOKUP(X24, sortorder!E:E,sortorder!D:D),99)</f>
        <v>99</v>
      </c>
      <c r="W24" s="142">
        <f t="shared" ca="1" si="4"/>
        <v>99</v>
      </c>
      <c r="X24" s="39" t="s">
        <v>2391</v>
      </c>
      <c r="Y24" s="132">
        <f t="shared" si="12"/>
        <v>1</v>
      </c>
      <c r="Z24" s="132">
        <f t="shared" si="12"/>
        <v>1</v>
      </c>
      <c r="AA24" s="132">
        <f t="shared" si="12"/>
        <v>0</v>
      </c>
      <c r="AB24" s="132">
        <f t="shared" si="12"/>
        <v>0</v>
      </c>
      <c r="AC24" s="132">
        <f t="shared" si="12"/>
        <v>1</v>
      </c>
      <c r="AD24" s="132">
        <f t="shared" si="12"/>
        <v>0</v>
      </c>
      <c r="AE24" s="132">
        <f t="shared" si="12"/>
        <v>0</v>
      </c>
      <c r="AF24" s="132">
        <f t="shared" si="12"/>
        <v>0</v>
      </c>
      <c r="AG24" s="132">
        <f t="shared" si="12"/>
        <v>1</v>
      </c>
      <c r="AI24" s="132" t="e">
        <f ca="1">_xlfn.XLOOKUP(I24,'api2.3'!B:B,'api2.3'!D:D,"")</f>
        <v>#NAME?</v>
      </c>
      <c r="AJ24" t="s">
        <v>44</v>
      </c>
      <c r="AK24" s="38" t="s">
        <v>44</v>
      </c>
      <c r="AL24" s="195" t="e">
        <f ca="1">_xlfn.XLOOKUP(AK24,sortorder!$I$15:$I$20,sortorder!$J$15:$J$20)</f>
        <v>#NAME?</v>
      </c>
      <c r="AM24" s="633" t="s">
        <v>1742</v>
      </c>
      <c r="AN24" s="633" t="s">
        <v>1742</v>
      </c>
      <c r="AO24" s="633" t="s">
        <v>1743</v>
      </c>
      <c r="AP24" s="638">
        <v>3</v>
      </c>
      <c r="AQ24" t="s">
        <v>2392</v>
      </c>
      <c r="AR24" s="22" t="str">
        <f t="shared" si="6"/>
        <v>ratio</v>
      </c>
      <c r="AS24" t="s">
        <v>1706</v>
      </c>
      <c r="AT24" s="22" t="b">
        <f t="shared" si="7"/>
        <v>1</v>
      </c>
      <c r="AU24" s="633" t="s">
        <v>1706</v>
      </c>
      <c r="AV24" s="633" t="s">
        <v>1706</v>
      </c>
      <c r="AX24" s="596" t="s">
        <v>2798</v>
      </c>
      <c r="AY24" s="479" t="b">
        <v>0</v>
      </c>
      <c r="AZ24" s="217" t="s">
        <v>2947</v>
      </c>
      <c r="BA24">
        <v>2</v>
      </c>
      <c r="BB24">
        <v>1</v>
      </c>
      <c r="BC24" t="b">
        <v>0</v>
      </c>
      <c r="BD24" t="b">
        <v>0</v>
      </c>
      <c r="BE24" t="b">
        <v>0</v>
      </c>
      <c r="BG24" s="23" t="b">
        <f t="shared" ref="BG24:BG32" si="13">BH24=BI24</f>
        <v>1</v>
      </c>
      <c r="BH24" s="488" t="str">
        <f>CONCATENATE(VLOOKUP(AQ24,named_strings!A:B,2,),SUBSTITUTE( VLOOKUP(T24,Q:BH,44,), "State ", ""))</f>
        <v>Ratio to State avg Suppl Demog.Ind.</v>
      </c>
      <c r="BI24" s="381" t="s">
        <v>4815</v>
      </c>
      <c r="BJ24" s="39" t="s">
        <v>2394</v>
      </c>
      <c r="BK24" s="39" t="s">
        <v>2394</v>
      </c>
      <c r="BL24" s="714">
        <v>0</v>
      </c>
      <c r="BM24" s="561" t="s">
        <v>2798</v>
      </c>
      <c r="BN24" s="479" t="s">
        <v>2798</v>
      </c>
      <c r="BQ24" s="206">
        <v>999</v>
      </c>
    </row>
    <row r="25" spans="1:75" hidden="1">
      <c r="A25">
        <v>24</v>
      </c>
      <c r="B25" s="148" t="str">
        <f t="shared" ca="1" si="0"/>
        <v>999999999</v>
      </c>
      <c r="C25" s="148" t="str">
        <f t="shared" ca="1" si="1"/>
        <v>9999999</v>
      </c>
      <c r="D25" s="586">
        <f t="shared" si="2"/>
        <v>0</v>
      </c>
      <c r="E25" s="586">
        <f t="shared" si="9"/>
        <v>0</v>
      </c>
      <c r="F25" s="586">
        <f t="shared" si="3"/>
        <v>0</v>
      </c>
      <c r="G25" s="344" t="str">
        <f t="shared" si="10"/>
        <v/>
      </c>
      <c r="Q25" s="61" t="s">
        <v>2395</v>
      </c>
      <c r="R25" s="137">
        <f ca="1">IFERROR(_xlfn.XLOOKUP(T25, sortorder!P:P,sortorder!Q:Q),999)</f>
        <v>999</v>
      </c>
      <c r="S25" s="137">
        <f ca="1">IFERROR(_xlfn.XLOOKUP(T25, sortorder!P:P,sortorder!O:O),99)</f>
        <v>99</v>
      </c>
      <c r="T25" s="119" t="s">
        <v>155</v>
      </c>
      <c r="U25" s="56" t="s">
        <v>155</v>
      </c>
      <c r="V25" s="142">
        <f ca="1">IFERROR(_xlfn.XLOOKUP(X25, sortorder!E:E,sortorder!D:D),99)</f>
        <v>99</v>
      </c>
      <c r="W25" s="142">
        <f t="shared" ca="1" si="4"/>
        <v>99</v>
      </c>
      <c r="X25" s="21" t="s">
        <v>2391</v>
      </c>
      <c r="Y25" s="132">
        <f t="shared" si="12"/>
        <v>1</v>
      </c>
      <c r="Z25" s="132">
        <f t="shared" si="12"/>
        <v>1</v>
      </c>
      <c r="AA25" s="132">
        <f t="shared" si="12"/>
        <v>0</v>
      </c>
      <c r="AB25" s="132">
        <f t="shared" si="12"/>
        <v>0</v>
      </c>
      <c r="AC25" s="132">
        <f t="shared" si="12"/>
        <v>1</v>
      </c>
      <c r="AD25" s="132">
        <f t="shared" si="12"/>
        <v>0</v>
      </c>
      <c r="AE25" s="132">
        <f t="shared" si="12"/>
        <v>0</v>
      </c>
      <c r="AF25" s="132">
        <f t="shared" si="12"/>
        <v>0</v>
      </c>
      <c r="AG25" s="132">
        <f t="shared" si="12"/>
        <v>0</v>
      </c>
      <c r="AI25" s="132" t="e">
        <f ca="1">_xlfn.XLOOKUP(I25,'api2.3'!B:B,'api2.3'!D:D,"")</f>
        <v>#NAME?</v>
      </c>
      <c r="AJ25" t="s">
        <v>44</v>
      </c>
      <c r="AK25" s="38" t="s">
        <v>44</v>
      </c>
      <c r="AL25" s="195" t="e">
        <f ca="1">_xlfn.XLOOKUP(AK25,sortorder!$I$15:$I$20,sortorder!$J$15:$J$20)</f>
        <v>#NAME?</v>
      </c>
      <c r="AM25" s="633" t="s">
        <v>1742</v>
      </c>
      <c r="AN25" s="633" t="s">
        <v>1742</v>
      </c>
      <c r="AO25" s="633" t="s">
        <v>1743</v>
      </c>
      <c r="AP25" s="637">
        <v>3</v>
      </c>
      <c r="AQ25" t="s">
        <v>2392</v>
      </c>
      <c r="AR25" s="22" t="str">
        <f t="shared" si="6"/>
        <v>ratio</v>
      </c>
      <c r="AS25" t="s">
        <v>1706</v>
      </c>
      <c r="AT25" s="22" t="b">
        <f t="shared" si="7"/>
        <v>1</v>
      </c>
      <c r="AU25" s="633" t="s">
        <v>1706</v>
      </c>
      <c r="AV25" s="633" t="s">
        <v>1706</v>
      </c>
      <c r="AX25" s="596" t="s">
        <v>2798</v>
      </c>
      <c r="AY25" s="479" t="b">
        <v>0</v>
      </c>
      <c r="AZ25" t="s">
        <v>2947</v>
      </c>
      <c r="BA25">
        <v>2</v>
      </c>
      <c r="BB25">
        <v>1</v>
      </c>
      <c r="BC25" t="b">
        <v>0</v>
      </c>
      <c r="BD25" t="b">
        <v>0</v>
      </c>
      <c r="BE25" t="b">
        <v>0</v>
      </c>
      <c r="BG25" s="23" t="b">
        <f t="shared" si="13"/>
        <v>1</v>
      </c>
      <c r="BH25" s="468" t="str">
        <f>CONCATENATE(VLOOKUP(AQ25,named_strings!A:B,2,),VLOOKUP(T25,Q:BH,44,))</f>
        <v>Ratio to State avg %Low-inc.</v>
      </c>
      <c r="BI25" t="s">
        <v>4888</v>
      </c>
      <c r="BJ25" t="s">
        <v>2396</v>
      </c>
      <c r="BK25" t="s">
        <v>2396</v>
      </c>
      <c r="BL25" s="714">
        <v>0</v>
      </c>
      <c r="BM25" s="561" t="s">
        <v>2798</v>
      </c>
      <c r="BN25" s="479" t="s">
        <v>2798</v>
      </c>
      <c r="BQ25" s="209">
        <v>999</v>
      </c>
      <c r="BV25" s="580" t="s">
        <v>404</v>
      </c>
      <c r="BW25" s="580" t="s">
        <v>55</v>
      </c>
    </row>
    <row r="26" spans="1:75" hidden="1">
      <c r="A26">
        <v>25</v>
      </c>
      <c r="B26" s="148" t="str">
        <f t="shared" ca="1" si="0"/>
        <v>999999999</v>
      </c>
      <c r="C26" s="148" t="str">
        <f t="shared" ca="1" si="1"/>
        <v>9999999</v>
      </c>
      <c r="D26" s="586">
        <f t="shared" si="2"/>
        <v>0</v>
      </c>
      <c r="E26" s="586">
        <f t="shared" si="9"/>
        <v>0</v>
      </c>
      <c r="F26" s="586">
        <f t="shared" si="3"/>
        <v>0</v>
      </c>
      <c r="G26" s="344" t="str">
        <f t="shared" si="10"/>
        <v/>
      </c>
      <c r="Q26" s="61" t="s">
        <v>2397</v>
      </c>
      <c r="R26" s="137">
        <f ca="1">IFERROR(_xlfn.XLOOKUP(T26, sortorder!P:P,sortorder!Q:Q),999)</f>
        <v>999</v>
      </c>
      <c r="S26" s="137">
        <f ca="1">IFERROR(_xlfn.XLOOKUP(T26, sortorder!P:P,sortorder!O:O),99)</f>
        <v>99</v>
      </c>
      <c r="T26" s="119" t="s">
        <v>150</v>
      </c>
      <c r="U26" s="56" t="s">
        <v>150</v>
      </c>
      <c r="V26" s="142">
        <f ca="1">IFERROR(_xlfn.XLOOKUP(X26, sortorder!E:E,sortorder!D:D),99)</f>
        <v>99</v>
      </c>
      <c r="W26" s="142">
        <f t="shared" ca="1" si="4"/>
        <v>99</v>
      </c>
      <c r="X26" s="21" t="s">
        <v>2391</v>
      </c>
      <c r="Y26" s="132">
        <f t="shared" si="12"/>
        <v>1</v>
      </c>
      <c r="Z26" s="132">
        <f t="shared" si="12"/>
        <v>1</v>
      </c>
      <c r="AA26" s="132">
        <f t="shared" si="12"/>
        <v>0</v>
      </c>
      <c r="AB26" s="132">
        <f t="shared" si="12"/>
        <v>0</v>
      </c>
      <c r="AC26" s="132">
        <f t="shared" si="12"/>
        <v>1</v>
      </c>
      <c r="AD26" s="132">
        <f t="shared" si="12"/>
        <v>0</v>
      </c>
      <c r="AE26" s="132">
        <f t="shared" si="12"/>
        <v>0</v>
      </c>
      <c r="AF26" s="132">
        <f t="shared" si="12"/>
        <v>0</v>
      </c>
      <c r="AG26" s="132">
        <f t="shared" si="12"/>
        <v>0</v>
      </c>
      <c r="AI26" s="132" t="e">
        <f ca="1">_xlfn.XLOOKUP(I26,'api2.3'!B:B,'api2.3'!D:D,"")</f>
        <v>#NAME?</v>
      </c>
      <c r="AJ26" t="s">
        <v>44</v>
      </c>
      <c r="AK26" s="38" t="s">
        <v>44</v>
      </c>
      <c r="AL26" s="195" t="e">
        <f ca="1">_xlfn.XLOOKUP(AK26,sortorder!$I$15:$I$20,sortorder!$J$15:$J$20)</f>
        <v>#NAME?</v>
      </c>
      <c r="AM26" s="633" t="s">
        <v>1742</v>
      </c>
      <c r="AN26" s="633" t="s">
        <v>1742</v>
      </c>
      <c r="AO26" s="633" t="s">
        <v>1743</v>
      </c>
      <c r="AP26" s="637">
        <v>3</v>
      </c>
      <c r="AQ26" t="s">
        <v>2392</v>
      </c>
      <c r="AR26" s="22" t="str">
        <f t="shared" si="6"/>
        <v>ratio</v>
      </c>
      <c r="AS26" t="s">
        <v>1706</v>
      </c>
      <c r="AT26" s="22" t="b">
        <f t="shared" si="7"/>
        <v>1</v>
      </c>
      <c r="AU26" s="633" t="s">
        <v>1706</v>
      </c>
      <c r="AV26" s="633" t="s">
        <v>1706</v>
      </c>
      <c r="AX26" s="596" t="s">
        <v>2798</v>
      </c>
      <c r="AY26" s="479" t="b">
        <v>0</v>
      </c>
      <c r="AZ26" t="s">
        <v>2947</v>
      </c>
      <c r="BA26">
        <v>2</v>
      </c>
      <c r="BB26">
        <v>1</v>
      </c>
      <c r="BC26" t="b">
        <v>0</v>
      </c>
      <c r="BD26" t="b">
        <v>0</v>
      </c>
      <c r="BE26" t="b">
        <v>0</v>
      </c>
      <c r="BG26" s="23" t="b">
        <f t="shared" si="13"/>
        <v>1</v>
      </c>
      <c r="BH26" s="468" t="str">
        <f>CONCATENATE(VLOOKUP(AQ26,named_strings!A:B,2,),VLOOKUP(T26,Q:BH,44,))</f>
        <v>Ratio to State avg %Limited English</v>
      </c>
      <c r="BI26" t="s">
        <v>4889</v>
      </c>
      <c r="BJ26" t="s">
        <v>2398</v>
      </c>
      <c r="BK26" t="s">
        <v>2398</v>
      </c>
      <c r="BL26" s="714">
        <v>0</v>
      </c>
      <c r="BM26" s="561" t="s">
        <v>2798</v>
      </c>
      <c r="BN26" s="479" t="s">
        <v>2798</v>
      </c>
      <c r="BQ26" s="209">
        <v>999</v>
      </c>
      <c r="BV26" s="580" t="s">
        <v>404</v>
      </c>
      <c r="BW26" s="580" t="s">
        <v>55</v>
      </c>
    </row>
    <row r="27" spans="1:75" hidden="1">
      <c r="A27">
        <v>26</v>
      </c>
      <c r="B27" s="148" t="str">
        <f t="shared" ca="1" si="0"/>
        <v>999999999</v>
      </c>
      <c r="C27" s="148" t="str">
        <f t="shared" ca="1" si="1"/>
        <v>9999999</v>
      </c>
      <c r="D27" s="586">
        <f t="shared" si="2"/>
        <v>0</v>
      </c>
      <c r="E27" s="586">
        <f t="shared" si="9"/>
        <v>0</v>
      </c>
      <c r="F27" s="586">
        <f t="shared" si="3"/>
        <v>0</v>
      </c>
      <c r="G27" s="344" t="str">
        <f t="shared" si="10"/>
        <v/>
      </c>
      <c r="Q27" s="61" t="s">
        <v>2399</v>
      </c>
      <c r="R27" s="137">
        <f ca="1">IFERROR(_xlfn.XLOOKUP(T27, sortorder!P:P,sortorder!Q:Q),999)</f>
        <v>999</v>
      </c>
      <c r="S27" s="137">
        <f ca="1">IFERROR(_xlfn.XLOOKUP(T27, sortorder!P:P,sortorder!O:O),99)</f>
        <v>99</v>
      </c>
      <c r="T27" s="119" t="s">
        <v>389</v>
      </c>
      <c r="U27" s="56" t="s">
        <v>389</v>
      </c>
      <c r="V27" s="142">
        <f ca="1">IFERROR(_xlfn.XLOOKUP(X27, sortorder!E:E,sortorder!D:D),99)</f>
        <v>99</v>
      </c>
      <c r="W27" s="142">
        <f t="shared" ca="1" si="4"/>
        <v>99</v>
      </c>
      <c r="X27" s="21" t="s">
        <v>2391</v>
      </c>
      <c r="Y27" s="132">
        <f t="shared" si="12"/>
        <v>1</v>
      </c>
      <c r="Z27" s="132">
        <f t="shared" si="12"/>
        <v>1</v>
      </c>
      <c r="AA27" s="132">
        <f t="shared" si="12"/>
        <v>0</v>
      </c>
      <c r="AB27" s="132">
        <f t="shared" si="12"/>
        <v>0</v>
      </c>
      <c r="AC27" s="132">
        <f t="shared" si="12"/>
        <v>1</v>
      </c>
      <c r="AD27" s="132">
        <f t="shared" si="12"/>
        <v>0</v>
      </c>
      <c r="AE27" s="132">
        <f t="shared" si="12"/>
        <v>0</v>
      </c>
      <c r="AF27" s="132">
        <f t="shared" si="12"/>
        <v>0</v>
      </c>
      <c r="AG27" s="132">
        <f t="shared" si="12"/>
        <v>0</v>
      </c>
      <c r="AI27" s="132" t="e">
        <f ca="1">_xlfn.XLOOKUP(I27,'api2.3'!B:B,'api2.3'!D:D,"")</f>
        <v>#NAME?</v>
      </c>
      <c r="AJ27" t="s">
        <v>44</v>
      </c>
      <c r="AK27" s="38" t="s">
        <v>44</v>
      </c>
      <c r="AL27" s="195" t="e">
        <f ca="1">_xlfn.XLOOKUP(AK27,sortorder!$I$15:$I$20,sortorder!$J$15:$J$20)</f>
        <v>#NAME?</v>
      </c>
      <c r="AM27" s="633" t="s">
        <v>1742</v>
      </c>
      <c r="AN27" s="633" t="s">
        <v>1742</v>
      </c>
      <c r="AO27" s="633" t="s">
        <v>1743</v>
      </c>
      <c r="AP27" s="637">
        <v>3</v>
      </c>
      <c r="AQ27" t="s">
        <v>2392</v>
      </c>
      <c r="AR27" s="22" t="str">
        <f t="shared" si="6"/>
        <v>ratio</v>
      </c>
      <c r="AS27" t="s">
        <v>1706</v>
      </c>
      <c r="AT27" s="22" t="b">
        <f t="shared" si="7"/>
        <v>1</v>
      </c>
      <c r="AU27" s="633" t="s">
        <v>1706</v>
      </c>
      <c r="AV27" s="633" t="s">
        <v>1706</v>
      </c>
      <c r="AX27" s="596" t="s">
        <v>2798</v>
      </c>
      <c r="AY27" s="479" t="b">
        <v>0</v>
      </c>
      <c r="AZ27" t="s">
        <v>2947</v>
      </c>
      <c r="BA27">
        <v>2</v>
      </c>
      <c r="BB27">
        <v>1</v>
      </c>
      <c r="BC27" t="b">
        <v>0</v>
      </c>
      <c r="BD27" t="b">
        <v>0</v>
      </c>
      <c r="BE27" t="b">
        <v>0</v>
      </c>
      <c r="BG27" s="23" t="b">
        <f t="shared" si="13"/>
        <v>1</v>
      </c>
      <c r="BH27" s="468" t="str">
        <f>CONCATENATE(VLOOKUP(AQ27,named_strings!A:B,2,),VLOOKUP(T27,Q:BH,44,))</f>
        <v>Ratio to State avg %Unemployed</v>
      </c>
      <c r="BI27" t="s">
        <v>4890</v>
      </c>
      <c r="BJ27" t="s">
        <v>2400</v>
      </c>
      <c r="BK27" t="s">
        <v>2400</v>
      </c>
      <c r="BL27" s="714">
        <v>0</v>
      </c>
      <c r="BM27" s="561" t="s">
        <v>2798</v>
      </c>
      <c r="BN27" s="479" t="s">
        <v>2798</v>
      </c>
      <c r="BQ27" s="209">
        <v>999</v>
      </c>
      <c r="BV27" s="580" t="s">
        <v>404</v>
      </c>
      <c r="BW27" s="580" t="s">
        <v>55</v>
      </c>
    </row>
    <row r="28" spans="1:75" hidden="1">
      <c r="A28">
        <v>27</v>
      </c>
      <c r="B28" s="148" t="str">
        <f t="shared" ca="1" si="0"/>
        <v>999999999</v>
      </c>
      <c r="C28" s="148" t="str">
        <f t="shared" ca="1" si="1"/>
        <v>9999999</v>
      </c>
      <c r="D28" s="586">
        <f t="shared" si="2"/>
        <v>0</v>
      </c>
      <c r="E28" s="586">
        <f t="shared" si="9"/>
        <v>0</v>
      </c>
      <c r="F28" s="586">
        <f t="shared" si="3"/>
        <v>0</v>
      </c>
      <c r="G28" s="344" t="str">
        <f t="shared" si="10"/>
        <v/>
      </c>
      <c r="Q28" s="61" t="s">
        <v>7503</v>
      </c>
      <c r="R28" s="137">
        <f ca="1">IFERROR(_xlfn.XLOOKUP(T28, sortorder!P:P,sortorder!Q:Q),999)</f>
        <v>999</v>
      </c>
      <c r="S28" s="137">
        <f ca="1">IFERROR(_xlfn.XLOOKUP(T28, sortorder!P:P,sortorder!O:O),99)</f>
        <v>99</v>
      </c>
      <c r="T28" s="119" t="s">
        <v>4763</v>
      </c>
      <c r="V28" s="142">
        <f ca="1">IFERROR(_xlfn.XLOOKUP(X28, sortorder!E:E,sortorder!D:D),99)</f>
        <v>99</v>
      </c>
      <c r="W28" s="142">
        <f t="shared" ca="1" si="4"/>
        <v>99</v>
      </c>
      <c r="X28" s="21" t="s">
        <v>2391</v>
      </c>
      <c r="Y28" s="132">
        <f t="shared" si="12"/>
        <v>1</v>
      </c>
      <c r="Z28" s="132">
        <f t="shared" si="12"/>
        <v>1</v>
      </c>
      <c r="AA28" s="132">
        <f t="shared" si="12"/>
        <v>0</v>
      </c>
      <c r="AB28" s="132">
        <f t="shared" si="12"/>
        <v>0</v>
      </c>
      <c r="AC28" s="132">
        <f t="shared" si="12"/>
        <v>1</v>
      </c>
      <c r="AD28" s="132">
        <f t="shared" si="12"/>
        <v>0</v>
      </c>
      <c r="AE28" s="132">
        <f t="shared" si="12"/>
        <v>0</v>
      </c>
      <c r="AF28" s="132">
        <f t="shared" si="12"/>
        <v>0</v>
      </c>
      <c r="AG28" s="132">
        <f t="shared" si="12"/>
        <v>0</v>
      </c>
      <c r="AI28" s="132" t="e">
        <f ca="1">_xlfn.XLOOKUP(I28,'api2.3'!B:B,'api2.3'!D:D,"")</f>
        <v>#NAME?</v>
      </c>
      <c r="AJ28" t="s">
        <v>44</v>
      </c>
      <c r="AK28" s="38" t="s">
        <v>44</v>
      </c>
      <c r="AL28" s="195" t="e">
        <f ca="1">_xlfn.XLOOKUP(AK28,sortorder!$I$15:$I$20,sortorder!$J$15:$J$20)</f>
        <v>#NAME?</v>
      </c>
      <c r="AM28" s="633" t="s">
        <v>416</v>
      </c>
      <c r="AN28" s="633" t="s">
        <v>416</v>
      </c>
      <c r="AO28" s="633" t="s">
        <v>417</v>
      </c>
      <c r="AP28" s="637">
        <v>1</v>
      </c>
      <c r="AQ28" t="s">
        <v>2392</v>
      </c>
      <c r="AR28" s="22" t="str">
        <f t="shared" si="6"/>
        <v>ratio</v>
      </c>
      <c r="AS28" t="s">
        <v>1706</v>
      </c>
      <c r="AT28" s="22" t="b">
        <f t="shared" si="7"/>
        <v>1</v>
      </c>
      <c r="AU28" s="633" t="s">
        <v>1706</v>
      </c>
      <c r="AV28" s="633" t="s">
        <v>1706</v>
      </c>
      <c r="AY28" s="479" t="b">
        <v>0</v>
      </c>
      <c r="AZ28" t="s">
        <v>2947</v>
      </c>
      <c r="BA28">
        <v>2</v>
      </c>
      <c r="BB28">
        <v>1</v>
      </c>
      <c r="BC28" t="b">
        <v>0</v>
      </c>
      <c r="BD28" t="b">
        <v>0</v>
      </c>
      <c r="BE28" t="b">
        <v>0</v>
      </c>
      <c r="BG28" s="23" t="b">
        <f t="shared" si="13"/>
        <v>1</v>
      </c>
      <c r="BH28" s="468" t="str">
        <f>CONCATENATE(VLOOKUP(AQ28,named_strings!A:B,2,),VLOOKUP(T28,Q:BH,44,))</f>
        <v>Ratio to State avg % with Disabilities</v>
      </c>
      <c r="BI28" s="114" t="s">
        <v>7502</v>
      </c>
      <c r="BJ28" s="114" t="s">
        <v>7502</v>
      </c>
      <c r="BK28" s="114" t="s">
        <v>7502</v>
      </c>
      <c r="BQ28" s="206">
        <v>999</v>
      </c>
    </row>
    <row r="29" spans="1:75" hidden="1">
      <c r="A29">
        <v>28</v>
      </c>
      <c r="B29" s="148" t="str">
        <f t="shared" ca="1" si="0"/>
        <v>999999999</v>
      </c>
      <c r="C29" s="148" t="str">
        <f t="shared" ca="1" si="1"/>
        <v>9999999</v>
      </c>
      <c r="D29" s="586">
        <f t="shared" si="2"/>
        <v>0</v>
      </c>
      <c r="E29" s="586">
        <f t="shared" si="9"/>
        <v>0</v>
      </c>
      <c r="F29" s="586">
        <f t="shared" si="3"/>
        <v>0</v>
      </c>
      <c r="G29" s="344" t="str">
        <f t="shared" si="10"/>
        <v/>
      </c>
      <c r="I29" s="114"/>
      <c r="Q29" s="61" t="s">
        <v>2401</v>
      </c>
      <c r="R29" s="137">
        <f ca="1">IFERROR(_xlfn.XLOOKUP(T29, sortorder!P:P,sortorder!Q:Q),999)</f>
        <v>999</v>
      </c>
      <c r="S29" s="137">
        <f ca="1">IFERROR(_xlfn.XLOOKUP(T29, sortorder!P:P,sortorder!O:O),99)</f>
        <v>99</v>
      </c>
      <c r="T29" s="119" t="s">
        <v>51</v>
      </c>
      <c r="U29" s="56" t="s">
        <v>51</v>
      </c>
      <c r="V29" s="142">
        <f ca="1">IFERROR(_xlfn.XLOOKUP(X29, sortorder!E:E,sortorder!D:D),99)</f>
        <v>99</v>
      </c>
      <c r="W29" s="142">
        <f t="shared" ca="1" si="4"/>
        <v>99</v>
      </c>
      <c r="X29" s="21" t="s">
        <v>2391</v>
      </c>
      <c r="Y29" s="132">
        <f t="shared" si="12"/>
        <v>1</v>
      </c>
      <c r="Z29" s="132">
        <f t="shared" si="12"/>
        <v>1</v>
      </c>
      <c r="AA29" s="132">
        <f t="shared" si="12"/>
        <v>0</v>
      </c>
      <c r="AB29" s="132">
        <f t="shared" si="12"/>
        <v>0</v>
      </c>
      <c r="AC29" s="132">
        <f t="shared" si="12"/>
        <v>1</v>
      </c>
      <c r="AD29" s="132">
        <f t="shared" si="12"/>
        <v>0</v>
      </c>
      <c r="AE29" s="132">
        <f t="shared" si="12"/>
        <v>0</v>
      </c>
      <c r="AF29" s="132">
        <f t="shared" si="12"/>
        <v>0</v>
      </c>
      <c r="AG29" s="132">
        <f t="shared" si="12"/>
        <v>0</v>
      </c>
      <c r="AI29" s="132" t="e">
        <f ca="1">_xlfn.XLOOKUP(I29,'api2.3'!B:B,'api2.3'!D:D,"")</f>
        <v>#NAME?</v>
      </c>
      <c r="AJ29" t="s">
        <v>44</v>
      </c>
      <c r="AK29" s="38" t="s">
        <v>44</v>
      </c>
      <c r="AL29" s="195" t="e">
        <f ca="1">_xlfn.XLOOKUP(AK29,sortorder!$I$15:$I$20,sortorder!$J$15:$J$20)</f>
        <v>#NAME?</v>
      </c>
      <c r="AM29" s="633" t="s">
        <v>1742</v>
      </c>
      <c r="AN29" s="633" t="s">
        <v>1742</v>
      </c>
      <c r="AO29" s="633" t="s">
        <v>1743</v>
      </c>
      <c r="AP29" s="637">
        <v>3</v>
      </c>
      <c r="AQ29" t="s">
        <v>2392</v>
      </c>
      <c r="AR29" s="22" t="str">
        <f t="shared" si="6"/>
        <v>ratio</v>
      </c>
      <c r="AS29" t="s">
        <v>1706</v>
      </c>
      <c r="AT29" s="22" t="b">
        <f t="shared" si="7"/>
        <v>1</v>
      </c>
      <c r="AU29" s="633" t="s">
        <v>1706</v>
      </c>
      <c r="AV29" s="633" t="s">
        <v>1706</v>
      </c>
      <c r="AX29" s="596" t="s">
        <v>2798</v>
      </c>
      <c r="AY29" s="479" t="b">
        <v>0</v>
      </c>
      <c r="AZ29" t="s">
        <v>2947</v>
      </c>
      <c r="BA29">
        <v>2</v>
      </c>
      <c r="BB29">
        <v>1</v>
      </c>
      <c r="BC29" t="b">
        <v>0</v>
      </c>
      <c r="BD29" t="b">
        <v>0</v>
      </c>
      <c r="BE29" t="b">
        <v>0</v>
      </c>
      <c r="BG29" s="23" t="b">
        <f t="shared" si="13"/>
        <v>1</v>
      </c>
      <c r="BH29" s="468" t="str">
        <f>CONCATENATE(VLOOKUP(AQ29,named_strings!A:B,2,),VLOOKUP(T29,Q:BH,44,))</f>
        <v>Ratio to State avg %&lt; High School</v>
      </c>
      <c r="BI29" t="s">
        <v>4891</v>
      </c>
      <c r="BJ29" t="s">
        <v>2402</v>
      </c>
      <c r="BK29" t="s">
        <v>2402</v>
      </c>
      <c r="BL29" s="714">
        <v>0</v>
      </c>
      <c r="BM29" s="561" t="s">
        <v>2798</v>
      </c>
      <c r="BN29" s="479">
        <v>0</v>
      </c>
      <c r="BQ29" s="209">
        <v>999</v>
      </c>
      <c r="BV29" s="580" t="s">
        <v>404</v>
      </c>
      <c r="BW29" s="580" t="s">
        <v>55</v>
      </c>
    </row>
    <row r="30" spans="1:75" hidden="1">
      <c r="A30">
        <v>29</v>
      </c>
      <c r="B30" s="148" t="str">
        <f t="shared" ca="1" si="0"/>
        <v>999999999</v>
      </c>
      <c r="C30" s="148" t="str">
        <f t="shared" ca="1" si="1"/>
        <v>9999999</v>
      </c>
      <c r="D30" s="586">
        <f t="shared" si="2"/>
        <v>0</v>
      </c>
      <c r="E30" s="586">
        <f t="shared" si="9"/>
        <v>0</v>
      </c>
      <c r="F30" s="586">
        <f t="shared" si="3"/>
        <v>0</v>
      </c>
      <c r="G30" s="344" t="str">
        <f t="shared" si="10"/>
        <v/>
      </c>
      <c r="I30" s="114"/>
      <c r="L30" s="114"/>
      <c r="M30" s="184"/>
      <c r="Q30" s="115" t="s">
        <v>2405</v>
      </c>
      <c r="R30" s="137">
        <f ca="1">IFERROR(_xlfn.XLOOKUP(T30, sortorder!P:P,sortorder!Q:Q),999)</f>
        <v>999</v>
      </c>
      <c r="S30" s="137">
        <f ca="1">IFERROR(_xlfn.XLOOKUP(T30, sortorder!P:P,sortorder!O:O),99)</f>
        <v>99</v>
      </c>
      <c r="T30" s="119" t="s">
        <v>176</v>
      </c>
      <c r="U30" s="56" t="s">
        <v>176</v>
      </c>
      <c r="V30" s="142">
        <f ca="1">IFERROR(_xlfn.XLOOKUP(X30, sortorder!E:E,sortorder!D:D),99)</f>
        <v>99</v>
      </c>
      <c r="W30" s="142">
        <f t="shared" ca="1" si="4"/>
        <v>99</v>
      </c>
      <c r="X30" s="21" t="s">
        <v>2391</v>
      </c>
      <c r="Y30" s="132">
        <f t="shared" si="12"/>
        <v>1</v>
      </c>
      <c r="Z30" s="132">
        <f t="shared" si="12"/>
        <v>1</v>
      </c>
      <c r="AA30" s="132">
        <f t="shared" si="12"/>
        <v>0</v>
      </c>
      <c r="AB30" s="132">
        <f t="shared" si="12"/>
        <v>0</v>
      </c>
      <c r="AC30" s="132">
        <f t="shared" si="12"/>
        <v>1</v>
      </c>
      <c r="AD30" s="132">
        <f t="shared" si="12"/>
        <v>0</v>
      </c>
      <c r="AE30" s="132">
        <f t="shared" si="12"/>
        <v>0</v>
      </c>
      <c r="AF30" s="132">
        <f t="shared" si="12"/>
        <v>0</v>
      </c>
      <c r="AG30" s="132">
        <f t="shared" si="12"/>
        <v>0</v>
      </c>
      <c r="AI30" s="132" t="e">
        <f ca="1">_xlfn.XLOOKUP(I30,'api2.3'!B:B,'api2.3'!D:D,"")</f>
        <v>#NAME?</v>
      </c>
      <c r="AJ30" t="s">
        <v>44</v>
      </c>
      <c r="AK30" s="38" t="s">
        <v>44</v>
      </c>
      <c r="AL30" s="195" t="e">
        <f ca="1">_xlfn.XLOOKUP(AK30,sortorder!$I$15:$I$20,sortorder!$J$15:$J$20)</f>
        <v>#NAME?</v>
      </c>
      <c r="AM30" s="633" t="s">
        <v>1742</v>
      </c>
      <c r="AN30" s="633" t="s">
        <v>1742</v>
      </c>
      <c r="AO30" s="633" t="s">
        <v>1743</v>
      </c>
      <c r="AP30" s="637">
        <v>3</v>
      </c>
      <c r="AQ30" t="s">
        <v>2392</v>
      </c>
      <c r="AR30" s="22" t="str">
        <f t="shared" si="6"/>
        <v>ratio</v>
      </c>
      <c r="AS30" t="s">
        <v>1706</v>
      </c>
      <c r="AT30" s="22" t="b">
        <f t="shared" si="7"/>
        <v>1</v>
      </c>
      <c r="AU30" s="633" t="s">
        <v>1706</v>
      </c>
      <c r="AV30" s="633" t="s">
        <v>1706</v>
      </c>
      <c r="AX30" s="596" t="s">
        <v>2798</v>
      </c>
      <c r="AY30" s="479" t="b">
        <v>0</v>
      </c>
      <c r="AZ30" t="s">
        <v>2947</v>
      </c>
      <c r="BA30">
        <v>2</v>
      </c>
      <c r="BB30">
        <v>1</v>
      </c>
      <c r="BC30" t="b">
        <v>0</v>
      </c>
      <c r="BD30" t="b">
        <v>0</v>
      </c>
      <c r="BE30" t="b">
        <v>0</v>
      </c>
      <c r="BG30" s="23" t="b">
        <f t="shared" si="13"/>
        <v>1</v>
      </c>
      <c r="BH30" s="468" t="str">
        <f>CONCATENATE(VLOOKUP(AQ30,named_strings!A:B,2,),VLOOKUP(T30,Q:BH,44,))</f>
        <v>Ratio to State avg %&lt; age 5</v>
      </c>
      <c r="BI30" t="s">
        <v>4892</v>
      </c>
      <c r="BJ30" t="s">
        <v>2406</v>
      </c>
      <c r="BK30" t="s">
        <v>2406</v>
      </c>
      <c r="BL30" s="714">
        <v>0</v>
      </c>
      <c r="BM30" s="561" t="s">
        <v>2798</v>
      </c>
      <c r="BN30" s="479">
        <v>0</v>
      </c>
      <c r="BQ30" s="209">
        <v>999</v>
      </c>
      <c r="BV30" s="580" t="s">
        <v>404</v>
      </c>
      <c r="BW30" s="580" t="s">
        <v>55</v>
      </c>
    </row>
    <row r="31" spans="1:75" hidden="1">
      <c r="A31">
        <v>30</v>
      </c>
      <c r="B31" s="148" t="str">
        <f t="shared" ca="1" si="0"/>
        <v>999999999</v>
      </c>
      <c r="C31" s="148" t="str">
        <f t="shared" ca="1" si="1"/>
        <v>9999999</v>
      </c>
      <c r="D31" s="586">
        <f t="shared" si="2"/>
        <v>0</v>
      </c>
      <c r="E31" s="586">
        <f t="shared" si="9"/>
        <v>0</v>
      </c>
      <c r="F31" s="586">
        <f t="shared" si="3"/>
        <v>0</v>
      </c>
      <c r="G31" s="344" t="str">
        <f t="shared" si="10"/>
        <v/>
      </c>
      <c r="I31" s="114"/>
      <c r="L31" s="114"/>
      <c r="M31" s="184"/>
      <c r="Q31" s="115" t="s">
        <v>2407</v>
      </c>
      <c r="R31" s="137">
        <f ca="1">IFERROR(_xlfn.XLOOKUP(T31, sortorder!P:P,sortorder!Q:Q),999)</f>
        <v>999</v>
      </c>
      <c r="S31" s="137">
        <f ca="1">IFERROR(_xlfn.XLOOKUP(T31, sortorder!P:P,sortorder!O:O),99)</f>
        <v>99</v>
      </c>
      <c r="T31" s="119" t="s">
        <v>168</v>
      </c>
      <c r="U31" s="56" t="s">
        <v>168</v>
      </c>
      <c r="V31" s="142">
        <f ca="1">IFERROR(_xlfn.XLOOKUP(X31, sortorder!E:E,sortorder!D:D),99)</f>
        <v>99</v>
      </c>
      <c r="W31" s="142">
        <f t="shared" ca="1" si="4"/>
        <v>99</v>
      </c>
      <c r="X31" s="21" t="s">
        <v>2391</v>
      </c>
      <c r="Y31" s="132">
        <f t="shared" si="12"/>
        <v>1</v>
      </c>
      <c r="Z31" s="132">
        <f t="shared" si="12"/>
        <v>1</v>
      </c>
      <c r="AA31" s="132">
        <f t="shared" si="12"/>
        <v>0</v>
      </c>
      <c r="AB31" s="132">
        <f t="shared" si="12"/>
        <v>0</v>
      </c>
      <c r="AC31" s="132">
        <f t="shared" si="12"/>
        <v>1</v>
      </c>
      <c r="AD31" s="132">
        <f t="shared" si="12"/>
        <v>0</v>
      </c>
      <c r="AE31" s="132">
        <f t="shared" si="12"/>
        <v>0</v>
      </c>
      <c r="AF31" s="132">
        <f t="shared" si="12"/>
        <v>0</v>
      </c>
      <c r="AG31" s="132">
        <f t="shared" si="12"/>
        <v>0</v>
      </c>
      <c r="AI31" s="132" t="e">
        <f ca="1">_xlfn.XLOOKUP(I31,'api2.3'!B:B,'api2.3'!D:D,"")</f>
        <v>#NAME?</v>
      </c>
      <c r="AJ31" t="s">
        <v>44</v>
      </c>
      <c r="AK31" s="38" t="s">
        <v>44</v>
      </c>
      <c r="AL31" s="195" t="e">
        <f ca="1">_xlfn.XLOOKUP(AK31,sortorder!$I$15:$I$20,sortorder!$J$15:$J$20)</f>
        <v>#NAME?</v>
      </c>
      <c r="AM31" s="633" t="s">
        <v>1742</v>
      </c>
      <c r="AN31" s="633" t="s">
        <v>1742</v>
      </c>
      <c r="AO31" s="633" t="s">
        <v>1743</v>
      </c>
      <c r="AP31" s="637">
        <v>3</v>
      </c>
      <c r="AQ31" t="s">
        <v>2392</v>
      </c>
      <c r="AR31" s="22" t="str">
        <f t="shared" si="6"/>
        <v>ratio</v>
      </c>
      <c r="AS31" t="s">
        <v>1706</v>
      </c>
      <c r="AT31" s="22" t="b">
        <f t="shared" si="7"/>
        <v>1</v>
      </c>
      <c r="AU31" s="633" t="s">
        <v>1706</v>
      </c>
      <c r="AV31" s="633" t="s">
        <v>1706</v>
      </c>
      <c r="AX31" s="596" t="s">
        <v>2798</v>
      </c>
      <c r="AY31" s="479" t="b">
        <v>0</v>
      </c>
      <c r="AZ31" t="s">
        <v>2947</v>
      </c>
      <c r="BA31">
        <v>2</v>
      </c>
      <c r="BB31">
        <v>1</v>
      </c>
      <c r="BC31" t="b">
        <v>0</v>
      </c>
      <c r="BD31" t="b">
        <v>0</v>
      </c>
      <c r="BE31" t="b">
        <v>0</v>
      </c>
      <c r="BG31" s="23" t="b">
        <f t="shared" si="13"/>
        <v>1</v>
      </c>
      <c r="BH31" s="468" t="str">
        <f>CONCATENATE(VLOOKUP(AQ31,named_strings!A:B,2,),VLOOKUP(T31,Q:BH,44,))</f>
        <v>Ratio to State avg %&gt; age 64</v>
      </c>
      <c r="BI31" t="s">
        <v>4893</v>
      </c>
      <c r="BJ31" t="s">
        <v>2408</v>
      </c>
      <c r="BK31" t="s">
        <v>2408</v>
      </c>
      <c r="BL31" s="714">
        <v>0</v>
      </c>
      <c r="BM31" s="561" t="s">
        <v>2798</v>
      </c>
      <c r="BN31" s="479">
        <v>0</v>
      </c>
      <c r="BQ31" s="209">
        <v>999</v>
      </c>
      <c r="BV31" s="580" t="s">
        <v>404</v>
      </c>
      <c r="BW31" s="580" t="s">
        <v>55</v>
      </c>
    </row>
    <row r="32" spans="1:75" hidden="1">
      <c r="A32">
        <v>31</v>
      </c>
      <c r="B32" s="148" t="str">
        <f t="shared" ca="1" si="0"/>
        <v>999999999</v>
      </c>
      <c r="C32" s="148" t="str">
        <f t="shared" ca="1" si="1"/>
        <v>9999999</v>
      </c>
      <c r="D32" s="586">
        <f t="shared" si="2"/>
        <v>0</v>
      </c>
      <c r="E32" s="586">
        <f t="shared" si="9"/>
        <v>0</v>
      </c>
      <c r="F32" s="586">
        <f t="shared" si="3"/>
        <v>0</v>
      </c>
      <c r="G32" s="344" t="str">
        <f t="shared" si="10"/>
        <v/>
      </c>
      <c r="Q32" s="61" t="s">
        <v>2409</v>
      </c>
      <c r="R32" s="137">
        <f ca="1">IFERROR(_xlfn.XLOOKUP(T32, sortorder!P:P,sortorder!Q:Q),999)</f>
        <v>999</v>
      </c>
      <c r="S32" s="137">
        <f ca="1">IFERROR(_xlfn.XLOOKUP(T32, sortorder!P:P,sortorder!O:O),99)</f>
        <v>99</v>
      </c>
      <c r="T32" s="119" t="s">
        <v>164</v>
      </c>
      <c r="U32" s="56" t="s">
        <v>164</v>
      </c>
      <c r="V32" s="142">
        <f ca="1">IFERROR(_xlfn.XLOOKUP(X32, sortorder!E:E,sortorder!D:D),99)</f>
        <v>99</v>
      </c>
      <c r="W32" s="142">
        <f t="shared" ca="1" si="4"/>
        <v>99</v>
      </c>
      <c r="X32" s="21" t="s">
        <v>2391</v>
      </c>
      <c r="Y32" s="132">
        <f t="shared" ref="Y32:AG41" si="14">IF(ISERROR(SEARCH(Y$1,$Q32)),0,1)</f>
        <v>1</v>
      </c>
      <c r="Z32" s="132">
        <f t="shared" si="14"/>
        <v>1</v>
      </c>
      <c r="AA32" s="132">
        <f t="shared" si="14"/>
        <v>0</v>
      </c>
      <c r="AB32" s="132">
        <f t="shared" si="14"/>
        <v>0</v>
      </c>
      <c r="AC32" s="132">
        <f t="shared" si="14"/>
        <v>1</v>
      </c>
      <c r="AD32" s="132">
        <f t="shared" si="14"/>
        <v>0</v>
      </c>
      <c r="AE32" s="132">
        <f t="shared" si="14"/>
        <v>0</v>
      </c>
      <c r="AF32" s="132">
        <f t="shared" si="14"/>
        <v>0</v>
      </c>
      <c r="AG32" s="132">
        <f t="shared" si="14"/>
        <v>0</v>
      </c>
      <c r="AI32" s="132" t="e">
        <f ca="1">_xlfn.XLOOKUP(I32,'api2.3'!B:B,'api2.3'!D:D,"")</f>
        <v>#NAME?</v>
      </c>
      <c r="AJ32" t="s">
        <v>44</v>
      </c>
      <c r="AK32" s="38" t="s">
        <v>44</v>
      </c>
      <c r="AL32" s="195" t="e">
        <f ca="1">_xlfn.XLOOKUP(AK32,sortorder!$I$15:$I$20,sortorder!$J$15:$J$20)</f>
        <v>#NAME?</v>
      </c>
      <c r="AM32" s="633" t="s">
        <v>1742</v>
      </c>
      <c r="AN32" s="633" t="s">
        <v>1742</v>
      </c>
      <c r="AO32" s="633" t="s">
        <v>1743</v>
      </c>
      <c r="AP32" s="637">
        <v>3</v>
      </c>
      <c r="AQ32" t="s">
        <v>2392</v>
      </c>
      <c r="AR32" s="22" t="str">
        <f t="shared" si="6"/>
        <v>ratio</v>
      </c>
      <c r="AS32" t="s">
        <v>1706</v>
      </c>
      <c r="AT32" s="22" t="b">
        <f t="shared" si="7"/>
        <v>1</v>
      </c>
      <c r="AU32" s="633" t="s">
        <v>1706</v>
      </c>
      <c r="AV32" s="633" t="s">
        <v>1706</v>
      </c>
      <c r="AX32" s="596" t="s">
        <v>2798</v>
      </c>
      <c r="AY32" s="479" t="b">
        <v>0</v>
      </c>
      <c r="AZ32" t="s">
        <v>2947</v>
      </c>
      <c r="BA32">
        <v>2</v>
      </c>
      <c r="BB32">
        <v>1</v>
      </c>
      <c r="BC32" t="b">
        <v>0</v>
      </c>
      <c r="BD32" t="b">
        <v>0</v>
      </c>
      <c r="BE32" t="b">
        <v>0</v>
      </c>
      <c r="BG32" s="23" t="b">
        <f t="shared" si="13"/>
        <v>1</v>
      </c>
      <c r="BH32" s="468" t="str">
        <f>CONCATENATE(VLOOKUP(AQ32,named_strings!A:B,2,),VLOOKUP(T32,Q:BH,44,))</f>
        <v>Ratio to State avg %POC</v>
      </c>
      <c r="BI32" t="s">
        <v>5055</v>
      </c>
      <c r="BJ32" t="s">
        <v>2410</v>
      </c>
      <c r="BK32" t="s">
        <v>2410</v>
      </c>
      <c r="BL32" s="714">
        <v>0</v>
      </c>
      <c r="BM32" s="561" t="s">
        <v>2798</v>
      </c>
      <c r="BN32" s="479">
        <v>0</v>
      </c>
      <c r="BQ32" s="209">
        <v>999</v>
      </c>
      <c r="BV32" s="580" t="s">
        <v>404</v>
      </c>
      <c r="BW32" s="580" t="s">
        <v>55</v>
      </c>
    </row>
    <row r="33" spans="1:75" hidden="1">
      <c r="A33">
        <v>32</v>
      </c>
      <c r="B33" s="148" t="str">
        <f t="shared" ca="1" si="0"/>
        <v>999999206</v>
      </c>
      <c r="C33" s="148" t="str">
        <f t="shared" ca="1" si="1"/>
        <v>9999999</v>
      </c>
      <c r="D33" s="586">
        <f t="shared" si="2"/>
        <v>1</v>
      </c>
      <c r="E33" s="586">
        <f t="shared" si="9"/>
        <v>0</v>
      </c>
      <c r="F33" s="586">
        <f t="shared" si="3"/>
        <v>1</v>
      </c>
      <c r="G33" s="344" t="str">
        <f t="shared" si="10"/>
        <v>api</v>
      </c>
      <c r="H33" t="s">
        <v>1073</v>
      </c>
      <c r="I33" t="s">
        <v>1073</v>
      </c>
      <c r="N33" s="56" t="s">
        <v>1074</v>
      </c>
      <c r="O33" t="s">
        <v>1074</v>
      </c>
      <c r="P33" s="118"/>
      <c r="Q33" s="469" t="s">
        <v>1072</v>
      </c>
      <c r="R33" s="137">
        <f ca="1">IFERROR(_xlfn.XLOOKUP(T33, sortorder!P:P,sortorder!Q:Q),999)</f>
        <v>999</v>
      </c>
      <c r="S33" s="137">
        <f ca="1">IFERROR(_xlfn.XLOOKUP(T33, sortorder!P:P,sortorder!O:O),99)</f>
        <v>99</v>
      </c>
      <c r="T33" s="119" t="s">
        <v>189</v>
      </c>
      <c r="U33" s="56" t="s">
        <v>189</v>
      </c>
      <c r="V33" s="142">
        <f ca="1">IFERROR(_xlfn.XLOOKUP(X33, sortorder!E:E,sortorder!D:D),99)</f>
        <v>99</v>
      </c>
      <c r="W33" s="142">
        <f t="shared" ca="1" si="4"/>
        <v>99</v>
      </c>
      <c r="X33" s="353" t="s">
        <v>1075</v>
      </c>
      <c r="Y33" s="132">
        <f t="shared" si="14"/>
        <v>0</v>
      </c>
      <c r="Z33" s="132">
        <f t="shared" si="14"/>
        <v>0</v>
      </c>
      <c r="AA33" s="132">
        <f t="shared" si="14"/>
        <v>1</v>
      </c>
      <c r="AB33" s="132">
        <f t="shared" si="14"/>
        <v>0</v>
      </c>
      <c r="AC33" s="132">
        <f t="shared" si="14"/>
        <v>0</v>
      </c>
      <c r="AD33" s="132">
        <f t="shared" si="14"/>
        <v>0</v>
      </c>
      <c r="AE33" s="132">
        <f t="shared" si="14"/>
        <v>0</v>
      </c>
      <c r="AF33" s="132">
        <f t="shared" si="14"/>
        <v>0</v>
      </c>
      <c r="AG33" s="132">
        <f t="shared" si="14"/>
        <v>0</v>
      </c>
      <c r="AH33" t="s">
        <v>1051</v>
      </c>
      <c r="AI33" s="132" t="e">
        <f ca="1">_xlfn.XLOOKUP(I33,'api2.3'!B:B,'api2.3'!D:D,"")</f>
        <v>#NAME?</v>
      </c>
      <c r="AJ33" t="s">
        <v>44</v>
      </c>
      <c r="AK33" s="38" t="s">
        <v>44</v>
      </c>
      <c r="AL33" s="195" t="e">
        <f ca="1">_xlfn.XLOOKUP(AK33,sortorder!$I$15:$I$20,sortorder!$J$15:$J$20)</f>
        <v>#NAME?</v>
      </c>
      <c r="AM33" s="633" t="s">
        <v>416</v>
      </c>
      <c r="AN33" s="633" t="s">
        <v>416</v>
      </c>
      <c r="AO33" s="633" t="s">
        <v>417</v>
      </c>
      <c r="AP33" s="637">
        <v>1</v>
      </c>
      <c r="AQ33" t="s">
        <v>1076</v>
      </c>
      <c r="AR33" s="22" t="str">
        <f t="shared" si="6"/>
        <v>pctile</v>
      </c>
      <c r="AS33" t="s">
        <v>1086</v>
      </c>
      <c r="AT33" s="22" t="b">
        <f t="shared" si="7"/>
        <v>1</v>
      </c>
      <c r="AU33" s="633" t="s">
        <v>1077</v>
      </c>
      <c r="AV33" s="633" t="s">
        <v>1086</v>
      </c>
      <c r="AX33" s="596" t="s">
        <v>2798</v>
      </c>
      <c r="AY33" s="479" t="b">
        <v>0</v>
      </c>
      <c r="AZ33" t="s">
        <v>1078</v>
      </c>
      <c r="BA33">
        <v>2</v>
      </c>
      <c r="BB33">
        <v>0</v>
      </c>
      <c r="BC33" t="b">
        <v>0</v>
      </c>
      <c r="BD33" t="b">
        <v>0</v>
      </c>
      <c r="BE33" t="b">
        <v>0</v>
      </c>
      <c r="BG33" s="23" t="b">
        <f t="shared" ref="BG33:BG41" si="15">BH33=BI33</f>
        <v>1</v>
      </c>
      <c r="BH33" s="468" t="str">
        <f>CONCATENATE(VLOOKUP(AQ33,named_strings!A:B,2,),VLOOKUP(T33,Q:BH,44,))</f>
        <v>US%ile Demog.Ind.</v>
      </c>
      <c r="BI33" t="s">
        <v>1080</v>
      </c>
      <c r="BJ33" t="s">
        <v>1081</v>
      </c>
      <c r="BK33" t="s">
        <v>1081</v>
      </c>
      <c r="BL33" s="714" t="s">
        <v>1082</v>
      </c>
      <c r="BM33" s="561" t="s">
        <v>2798</v>
      </c>
      <c r="BN33" s="479" t="s">
        <v>1083</v>
      </c>
      <c r="BO33" s="56" t="s">
        <v>1084</v>
      </c>
      <c r="BQ33" s="206">
        <v>206</v>
      </c>
      <c r="BS33" s="580" t="s">
        <v>1085</v>
      </c>
      <c r="BT33" s="580" t="s">
        <v>387</v>
      </c>
      <c r="BU33" s="580" t="s">
        <v>1074</v>
      </c>
      <c r="BV33" s="580" t="s">
        <v>404</v>
      </c>
    </row>
    <row r="34" spans="1:75" hidden="1">
      <c r="A34">
        <v>33</v>
      </c>
      <c r="B34" s="148" t="str">
        <f t="shared" ca="1" si="0"/>
        <v>999999207</v>
      </c>
      <c r="C34" s="148" t="str">
        <f t="shared" ca="1" si="1"/>
        <v>9999999</v>
      </c>
      <c r="D34" s="586">
        <f t="shared" ref="D34:D65" si="16">IF(NOT(ISBLANK(I34)),1,0)</f>
        <v>1</v>
      </c>
      <c r="E34" s="586">
        <f t="shared" si="9"/>
        <v>0</v>
      </c>
      <c r="F34" s="586">
        <f t="shared" si="3"/>
        <v>1</v>
      </c>
      <c r="G34" s="344" t="str">
        <f t="shared" si="10"/>
        <v>api</v>
      </c>
      <c r="H34" t="s">
        <v>1088</v>
      </c>
      <c r="I34" t="s">
        <v>1088</v>
      </c>
      <c r="N34" s="56" t="s">
        <v>1089</v>
      </c>
      <c r="O34" t="s">
        <v>1089</v>
      </c>
      <c r="P34" s="118"/>
      <c r="Q34" s="588" t="s">
        <v>1087</v>
      </c>
      <c r="R34" s="137">
        <f ca="1">IFERROR(_xlfn.XLOOKUP(T34, sortorder!P:P,sortorder!Q:Q),999)</f>
        <v>999</v>
      </c>
      <c r="S34" s="137">
        <f ca="1">IFERROR(_xlfn.XLOOKUP(T34, sortorder!P:P,sortorder!O:O),99)</f>
        <v>99</v>
      </c>
      <c r="T34" s="61" t="s">
        <v>1096</v>
      </c>
      <c r="U34" s="56" t="s">
        <v>1096</v>
      </c>
      <c r="V34" s="142">
        <f ca="1">IFERROR(_xlfn.XLOOKUP(X34, sortorder!E:E,sortorder!D:D),99)</f>
        <v>99</v>
      </c>
      <c r="W34" s="142">
        <f t="shared" ca="1" si="4"/>
        <v>99</v>
      </c>
      <c r="X34" s="61" t="s">
        <v>1075</v>
      </c>
      <c r="Y34" s="132">
        <f t="shared" si="14"/>
        <v>0</v>
      </c>
      <c r="Z34" s="132">
        <f t="shared" si="14"/>
        <v>0</v>
      </c>
      <c r="AA34" s="132">
        <f t="shared" si="14"/>
        <v>1</v>
      </c>
      <c r="AB34" s="132">
        <f t="shared" si="14"/>
        <v>0</v>
      </c>
      <c r="AC34" s="132">
        <f t="shared" si="14"/>
        <v>0</v>
      </c>
      <c r="AD34" s="132">
        <f t="shared" si="14"/>
        <v>0</v>
      </c>
      <c r="AE34" s="132">
        <f t="shared" si="14"/>
        <v>0</v>
      </c>
      <c r="AF34" s="132">
        <f t="shared" si="14"/>
        <v>0</v>
      </c>
      <c r="AG34" s="132">
        <f t="shared" si="14"/>
        <v>1</v>
      </c>
      <c r="AH34" t="s">
        <v>1051</v>
      </c>
      <c r="AI34" s="132" t="e">
        <f ca="1">_xlfn.XLOOKUP(I34,'api2.3'!B:B,'api2.3'!D:D,"")</f>
        <v>#NAME?</v>
      </c>
      <c r="AJ34" t="s">
        <v>44</v>
      </c>
      <c r="AK34" s="38" t="s">
        <v>44</v>
      </c>
      <c r="AL34" s="195" t="e">
        <f ca="1">_xlfn.XLOOKUP(AK34,sortorder!$I$15:$I$20,sortorder!$J$15:$J$20)</f>
        <v>#NAME?</v>
      </c>
      <c r="AM34" s="633" t="s">
        <v>416</v>
      </c>
      <c r="AN34" s="633" t="s">
        <v>416</v>
      </c>
      <c r="AO34" s="633" t="s">
        <v>417</v>
      </c>
      <c r="AP34" s="637">
        <v>1</v>
      </c>
      <c r="AQ34" t="s">
        <v>1076</v>
      </c>
      <c r="AR34" s="22" t="str">
        <f t="shared" si="6"/>
        <v>pctile</v>
      </c>
      <c r="AS34" t="s">
        <v>1086</v>
      </c>
      <c r="AT34" s="22" t="b">
        <f t="shared" si="7"/>
        <v>1</v>
      </c>
      <c r="AU34" s="633" t="s">
        <v>1077</v>
      </c>
      <c r="AV34" s="633" t="s">
        <v>1086</v>
      </c>
      <c r="AX34" s="596" t="s">
        <v>2798</v>
      </c>
      <c r="AY34" s="479" t="b">
        <v>0</v>
      </c>
      <c r="AZ34" t="s">
        <v>1078</v>
      </c>
      <c r="BA34">
        <v>2</v>
      </c>
      <c r="BB34">
        <v>0</v>
      </c>
      <c r="BC34" t="b">
        <v>0</v>
      </c>
      <c r="BD34" t="b">
        <v>0</v>
      </c>
      <c r="BE34" t="b">
        <v>0</v>
      </c>
      <c r="BG34" s="23" t="b">
        <f t="shared" si="15"/>
        <v>1</v>
      </c>
      <c r="BH34" s="468" t="str">
        <f>CONCATENATE(VLOOKUP(AQ34,named_strings!A:B,2,),VLOOKUP(T34,Q:BH,44,))</f>
        <v>US%ile Suppl Demog.Ind.</v>
      </c>
      <c r="BI34" s="61" t="s">
        <v>4816</v>
      </c>
      <c r="BJ34" s="61" t="s">
        <v>1090</v>
      </c>
      <c r="BK34" s="61" t="s">
        <v>1090</v>
      </c>
      <c r="BL34" s="714" t="s">
        <v>1091</v>
      </c>
      <c r="BM34" s="561" t="s">
        <v>2798</v>
      </c>
      <c r="BN34" s="479" t="s">
        <v>1092</v>
      </c>
      <c r="BO34" s="56" t="s">
        <v>1093</v>
      </c>
      <c r="BQ34" s="206">
        <v>207</v>
      </c>
      <c r="BS34" s="580" t="s">
        <v>1094</v>
      </c>
      <c r="BT34" s="580" t="s">
        <v>1095</v>
      </c>
      <c r="BU34" s="580" t="s">
        <v>1089</v>
      </c>
      <c r="BV34" s="580" t="s">
        <v>404</v>
      </c>
    </row>
    <row r="35" spans="1:75" hidden="1">
      <c r="A35">
        <v>34</v>
      </c>
      <c r="B35" s="148" t="str">
        <f t="shared" ca="1" si="0"/>
        <v>999999211</v>
      </c>
      <c r="C35" s="148" t="str">
        <f t="shared" ca="1" si="1"/>
        <v>9999999</v>
      </c>
      <c r="D35" s="586">
        <f t="shared" si="16"/>
        <v>1</v>
      </c>
      <c r="E35" s="586">
        <f t="shared" si="9"/>
        <v>0</v>
      </c>
      <c r="F35" s="586">
        <f t="shared" si="3"/>
        <v>1</v>
      </c>
      <c r="G35" s="344" t="str">
        <f t="shared" si="10"/>
        <v>api</v>
      </c>
      <c r="H35" s="114" t="s">
        <v>1109</v>
      </c>
      <c r="I35" s="114" t="s">
        <v>1109</v>
      </c>
      <c r="N35" s="56" t="s">
        <v>1110</v>
      </c>
      <c r="O35" t="s">
        <v>1110</v>
      </c>
      <c r="P35" s="56" t="s">
        <v>1110</v>
      </c>
      <c r="Q35" s="61" t="s">
        <v>1108</v>
      </c>
      <c r="R35" s="137">
        <f ca="1">IFERROR(_xlfn.XLOOKUP(T35, sortorder!P:P,sortorder!Q:Q),999)</f>
        <v>999</v>
      </c>
      <c r="S35" s="137">
        <f ca="1">IFERROR(_xlfn.XLOOKUP(T35, sortorder!P:P,sortorder!O:O),99)</f>
        <v>99</v>
      </c>
      <c r="T35" s="119" t="s">
        <v>155</v>
      </c>
      <c r="U35" s="56" t="s">
        <v>155</v>
      </c>
      <c r="V35" s="142">
        <f ca="1">IFERROR(_xlfn.XLOOKUP(X35, sortorder!E:E,sortorder!D:D),99)</f>
        <v>99</v>
      </c>
      <c r="W35" s="142">
        <f t="shared" ca="1" si="4"/>
        <v>99</v>
      </c>
      <c r="X35" s="353" t="s">
        <v>1075</v>
      </c>
      <c r="Y35" s="132">
        <f t="shared" si="14"/>
        <v>0</v>
      </c>
      <c r="Z35" s="132">
        <f t="shared" si="14"/>
        <v>0</v>
      </c>
      <c r="AA35" s="132">
        <f t="shared" si="14"/>
        <v>1</v>
      </c>
      <c r="AB35" s="132">
        <f t="shared" si="14"/>
        <v>0</v>
      </c>
      <c r="AC35" s="132">
        <f t="shared" si="14"/>
        <v>0</v>
      </c>
      <c r="AD35" s="132">
        <f t="shared" si="14"/>
        <v>0</v>
      </c>
      <c r="AE35" s="132">
        <f t="shared" si="14"/>
        <v>0</v>
      </c>
      <c r="AF35" s="132">
        <f t="shared" si="14"/>
        <v>0</v>
      </c>
      <c r="AG35" s="132">
        <f t="shared" si="14"/>
        <v>0</v>
      </c>
      <c r="AH35" t="s">
        <v>1051</v>
      </c>
      <c r="AI35" s="132" t="e">
        <f ca="1">_xlfn.XLOOKUP(I35,'api2.3'!B:B,'api2.3'!D:D,"")</f>
        <v>#NAME?</v>
      </c>
      <c r="AJ35" t="s">
        <v>44</v>
      </c>
      <c r="AK35" s="38" t="s">
        <v>44</v>
      </c>
      <c r="AL35" s="195" t="e">
        <f ca="1">_xlfn.XLOOKUP(AK35,sortorder!$I$15:$I$20,sortorder!$J$15:$J$20)</f>
        <v>#NAME?</v>
      </c>
      <c r="AM35" s="633" t="s">
        <v>416</v>
      </c>
      <c r="AN35" s="633" t="s">
        <v>416</v>
      </c>
      <c r="AO35" s="633" t="s">
        <v>417</v>
      </c>
      <c r="AP35" s="637">
        <v>1</v>
      </c>
      <c r="AQ35" t="s">
        <v>1076</v>
      </c>
      <c r="AR35" s="22" t="str">
        <f t="shared" si="6"/>
        <v>pctile</v>
      </c>
      <c r="AS35" t="s">
        <v>1086</v>
      </c>
      <c r="AT35" s="22" t="b">
        <f t="shared" si="7"/>
        <v>1</v>
      </c>
      <c r="AU35" s="633" t="s">
        <v>1077</v>
      </c>
      <c r="AV35" s="633" t="s">
        <v>1086</v>
      </c>
      <c r="AX35" s="596" t="s">
        <v>2798</v>
      </c>
      <c r="AY35" s="479" t="b">
        <v>0</v>
      </c>
      <c r="AZ35" t="s">
        <v>1078</v>
      </c>
      <c r="BA35">
        <v>2</v>
      </c>
      <c r="BB35">
        <v>0</v>
      </c>
      <c r="BC35" t="b">
        <v>0</v>
      </c>
      <c r="BD35" t="b">
        <v>0</v>
      </c>
      <c r="BE35" t="b">
        <v>0</v>
      </c>
      <c r="BG35" s="23" t="b">
        <f t="shared" si="15"/>
        <v>1</v>
      </c>
      <c r="BH35" s="468" t="str">
        <f>CONCATENATE(VLOOKUP(AQ35,named_strings!A:B,2,),VLOOKUP(T35,Q:BH,44,))</f>
        <v>US%ile %Low-inc.</v>
      </c>
      <c r="BI35" t="s">
        <v>4894</v>
      </c>
      <c r="BJ35" t="s">
        <v>1111</v>
      </c>
      <c r="BK35" t="s">
        <v>1111</v>
      </c>
      <c r="BL35" s="714" t="s">
        <v>1112</v>
      </c>
      <c r="BM35" s="561" t="s">
        <v>2798</v>
      </c>
      <c r="BN35" s="479" t="s">
        <v>1113</v>
      </c>
      <c r="BO35" s="56" t="s">
        <v>1104</v>
      </c>
      <c r="BQ35" s="206">
        <v>211</v>
      </c>
      <c r="BS35" s="580" t="s">
        <v>1114</v>
      </c>
      <c r="BT35" s="580" t="s">
        <v>1115</v>
      </c>
      <c r="BU35" s="580" t="s">
        <v>1110</v>
      </c>
      <c r="BV35" s="580" t="s">
        <v>404</v>
      </c>
    </row>
    <row r="36" spans="1:75" hidden="1">
      <c r="A36">
        <v>35</v>
      </c>
      <c r="B36" s="148" t="str">
        <f t="shared" ca="1" si="0"/>
        <v>999999213</v>
      </c>
      <c r="C36" s="148" t="str">
        <f t="shared" ca="1" si="1"/>
        <v>9999999</v>
      </c>
      <c r="D36" s="586">
        <f t="shared" si="16"/>
        <v>1</v>
      </c>
      <c r="E36" s="586">
        <f t="shared" si="9"/>
        <v>0</v>
      </c>
      <c r="F36" s="586">
        <f t="shared" si="3"/>
        <v>1</v>
      </c>
      <c r="G36" s="344" t="str">
        <f t="shared" si="10"/>
        <v>api</v>
      </c>
      <c r="H36" t="s">
        <v>1153</v>
      </c>
      <c r="I36" s="114" t="s">
        <v>1153</v>
      </c>
      <c r="N36" s="56" t="s">
        <v>1154</v>
      </c>
      <c r="O36" t="s">
        <v>1154</v>
      </c>
      <c r="P36" s="56" t="s">
        <v>1154</v>
      </c>
      <c r="Q36" s="61" t="s">
        <v>1152</v>
      </c>
      <c r="R36" s="137">
        <f ca="1">IFERROR(_xlfn.XLOOKUP(T36, sortorder!P:P,sortorder!Q:Q),999)</f>
        <v>999</v>
      </c>
      <c r="S36" s="137">
        <f ca="1">IFERROR(_xlfn.XLOOKUP(T36, sortorder!P:P,sortorder!O:O),99)</f>
        <v>99</v>
      </c>
      <c r="T36" s="119" t="s">
        <v>150</v>
      </c>
      <c r="U36" s="56" t="s">
        <v>150</v>
      </c>
      <c r="V36" s="142">
        <f ca="1">IFERROR(_xlfn.XLOOKUP(X36, sortorder!E:E,sortorder!D:D),99)</f>
        <v>99</v>
      </c>
      <c r="W36" s="142">
        <f t="shared" ca="1" si="4"/>
        <v>99</v>
      </c>
      <c r="X36" s="353" t="s">
        <v>1075</v>
      </c>
      <c r="Y36" s="132">
        <f t="shared" si="14"/>
        <v>0</v>
      </c>
      <c r="Z36" s="132">
        <f t="shared" si="14"/>
        <v>0</v>
      </c>
      <c r="AA36" s="132">
        <f t="shared" si="14"/>
        <v>1</v>
      </c>
      <c r="AB36" s="132">
        <f t="shared" si="14"/>
        <v>0</v>
      </c>
      <c r="AC36" s="132">
        <f t="shared" si="14"/>
        <v>0</v>
      </c>
      <c r="AD36" s="132">
        <f t="shared" si="14"/>
        <v>0</v>
      </c>
      <c r="AE36" s="132">
        <f t="shared" si="14"/>
        <v>0</v>
      </c>
      <c r="AF36" s="132">
        <f t="shared" si="14"/>
        <v>0</v>
      </c>
      <c r="AG36" s="132">
        <f t="shared" si="14"/>
        <v>0</v>
      </c>
      <c r="AH36" t="s">
        <v>1051</v>
      </c>
      <c r="AI36" s="132" t="e">
        <f ca="1">_xlfn.XLOOKUP(I36,'api2.3'!B:B,'api2.3'!D:D,"")</f>
        <v>#NAME?</v>
      </c>
      <c r="AJ36" t="s">
        <v>44</v>
      </c>
      <c r="AK36" s="38" t="s">
        <v>44</v>
      </c>
      <c r="AL36" s="195" t="e">
        <f ca="1">_xlfn.XLOOKUP(AK36,sortorder!$I$15:$I$20,sortorder!$J$15:$J$20)</f>
        <v>#NAME?</v>
      </c>
      <c r="AM36" s="633" t="s">
        <v>416</v>
      </c>
      <c r="AN36" s="633" t="s">
        <v>416</v>
      </c>
      <c r="AO36" s="633" t="s">
        <v>417</v>
      </c>
      <c r="AP36" s="637">
        <v>1</v>
      </c>
      <c r="AQ36" t="s">
        <v>1076</v>
      </c>
      <c r="AR36" s="22" t="str">
        <f t="shared" si="6"/>
        <v>pctile</v>
      </c>
      <c r="AS36" t="s">
        <v>1086</v>
      </c>
      <c r="AT36" s="22" t="b">
        <f t="shared" si="7"/>
        <v>1</v>
      </c>
      <c r="AU36" s="633" t="s">
        <v>1077</v>
      </c>
      <c r="AV36" s="633" t="s">
        <v>1086</v>
      </c>
      <c r="AX36" s="596" t="s">
        <v>2798</v>
      </c>
      <c r="AY36" s="479" t="b">
        <v>0</v>
      </c>
      <c r="AZ36" t="s">
        <v>1078</v>
      </c>
      <c r="BA36">
        <v>2</v>
      </c>
      <c r="BB36">
        <v>0</v>
      </c>
      <c r="BC36" t="b">
        <v>0</v>
      </c>
      <c r="BD36" t="b">
        <v>0</v>
      </c>
      <c r="BE36" t="b">
        <v>0</v>
      </c>
      <c r="BG36" s="23" t="b">
        <f t="shared" si="15"/>
        <v>1</v>
      </c>
      <c r="BH36" s="468" t="str">
        <f>CONCATENATE(VLOOKUP(AQ36,named_strings!A:B,2,),VLOOKUP(T36,Q:BH,44,))</f>
        <v>US%ile %Limited English</v>
      </c>
      <c r="BI36" t="s">
        <v>4895</v>
      </c>
      <c r="BJ36" t="s">
        <v>1155</v>
      </c>
      <c r="BK36" t="s">
        <v>1155</v>
      </c>
      <c r="BL36" s="714" t="s">
        <v>1156</v>
      </c>
      <c r="BM36" s="561" t="s">
        <v>2798</v>
      </c>
      <c r="BN36" s="479" t="s">
        <v>1157</v>
      </c>
      <c r="BO36" s="56" t="s">
        <v>1149</v>
      </c>
      <c r="BQ36" s="206">
        <v>213</v>
      </c>
      <c r="BS36" s="580" t="s">
        <v>1129</v>
      </c>
      <c r="BT36" s="580" t="s">
        <v>55</v>
      </c>
      <c r="BU36" s="580" t="s">
        <v>1154</v>
      </c>
      <c r="BV36" s="580" t="s">
        <v>404</v>
      </c>
    </row>
    <row r="37" spans="1:75" hidden="1">
      <c r="A37">
        <v>36</v>
      </c>
      <c r="B37" s="148" t="str">
        <f t="shared" ca="1" si="0"/>
        <v>999999212</v>
      </c>
      <c r="C37" s="148" t="str">
        <f t="shared" ca="1" si="1"/>
        <v>9999999</v>
      </c>
      <c r="D37" s="586">
        <f t="shared" si="16"/>
        <v>1</v>
      </c>
      <c r="E37" s="586">
        <f t="shared" si="9"/>
        <v>0</v>
      </c>
      <c r="F37" s="586">
        <f t="shared" si="3"/>
        <v>1</v>
      </c>
      <c r="G37" s="344" t="str">
        <f t="shared" si="10"/>
        <v>api</v>
      </c>
      <c r="H37" t="s">
        <v>1201</v>
      </c>
      <c r="I37" s="114" t="s">
        <v>1201</v>
      </c>
      <c r="N37" s="56" t="s">
        <v>1202</v>
      </c>
      <c r="O37" t="s">
        <v>1202</v>
      </c>
      <c r="P37" s="56" t="s">
        <v>1202</v>
      </c>
      <c r="Q37" s="61" t="s">
        <v>1200</v>
      </c>
      <c r="R37" s="137">
        <f ca="1">IFERROR(_xlfn.XLOOKUP(T37, sortorder!P:P,sortorder!Q:Q),999)</f>
        <v>999</v>
      </c>
      <c r="S37" s="137">
        <f ca="1">IFERROR(_xlfn.XLOOKUP(T37, sortorder!P:P,sortorder!O:O),99)</f>
        <v>99</v>
      </c>
      <c r="T37" s="119" t="s">
        <v>389</v>
      </c>
      <c r="U37" s="56" t="s">
        <v>389</v>
      </c>
      <c r="V37" s="142">
        <f ca="1">IFERROR(_xlfn.XLOOKUP(X37, sortorder!E:E,sortorder!D:D),99)</f>
        <v>99</v>
      </c>
      <c r="W37" s="142">
        <f t="shared" ca="1" si="4"/>
        <v>99</v>
      </c>
      <c r="X37" s="353" t="s">
        <v>1075</v>
      </c>
      <c r="Y37" s="132">
        <f t="shared" si="14"/>
        <v>0</v>
      </c>
      <c r="Z37" s="132">
        <f t="shared" si="14"/>
        <v>0</v>
      </c>
      <c r="AA37" s="132">
        <f t="shared" si="14"/>
        <v>1</v>
      </c>
      <c r="AB37" s="132">
        <f t="shared" si="14"/>
        <v>0</v>
      </c>
      <c r="AC37" s="132">
        <f t="shared" si="14"/>
        <v>0</v>
      </c>
      <c r="AD37" s="132">
        <f t="shared" si="14"/>
        <v>0</v>
      </c>
      <c r="AE37" s="132">
        <f t="shared" si="14"/>
        <v>0</v>
      </c>
      <c r="AF37" s="132">
        <f t="shared" si="14"/>
        <v>0</v>
      </c>
      <c r="AG37" s="132">
        <f t="shared" si="14"/>
        <v>0</v>
      </c>
      <c r="AH37" t="s">
        <v>1051</v>
      </c>
      <c r="AI37" s="132" t="e">
        <f ca="1">_xlfn.XLOOKUP(I37,'api2.3'!B:B,'api2.3'!D:D,"")</f>
        <v>#NAME?</v>
      </c>
      <c r="AJ37" t="s">
        <v>44</v>
      </c>
      <c r="AK37" s="38" t="s">
        <v>44</v>
      </c>
      <c r="AL37" s="195" t="e">
        <f ca="1">_xlfn.XLOOKUP(AK37,sortorder!$I$15:$I$20,sortorder!$J$15:$J$20)</f>
        <v>#NAME?</v>
      </c>
      <c r="AM37" s="633" t="s">
        <v>416</v>
      </c>
      <c r="AN37" s="633" t="s">
        <v>416</v>
      </c>
      <c r="AO37" s="633" t="s">
        <v>417</v>
      </c>
      <c r="AP37" s="637">
        <v>1</v>
      </c>
      <c r="AQ37" t="s">
        <v>1076</v>
      </c>
      <c r="AR37" s="22" t="str">
        <f t="shared" si="6"/>
        <v>pctile</v>
      </c>
      <c r="AS37" t="s">
        <v>1086</v>
      </c>
      <c r="AT37" s="22" t="b">
        <f t="shared" si="7"/>
        <v>1</v>
      </c>
      <c r="AU37" s="633" t="s">
        <v>1077</v>
      </c>
      <c r="AV37" s="633" t="s">
        <v>1086</v>
      </c>
      <c r="AX37" s="596" t="s">
        <v>2798</v>
      </c>
      <c r="AY37" s="479" t="b">
        <v>0</v>
      </c>
      <c r="AZ37" t="s">
        <v>1078</v>
      </c>
      <c r="BA37">
        <v>2</v>
      </c>
      <c r="BB37">
        <v>0</v>
      </c>
      <c r="BC37" t="b">
        <v>0</v>
      </c>
      <c r="BD37" t="b">
        <v>0</v>
      </c>
      <c r="BE37" t="b">
        <v>0</v>
      </c>
      <c r="BG37" s="23" t="b">
        <f t="shared" si="15"/>
        <v>1</v>
      </c>
      <c r="BH37" s="468" t="str">
        <f>CONCATENATE(VLOOKUP(AQ37,named_strings!A:B,2,),VLOOKUP(T37,Q:BH,44,))</f>
        <v>US%ile %Unemployed</v>
      </c>
      <c r="BI37" t="s">
        <v>4896</v>
      </c>
      <c r="BJ37" t="s">
        <v>1203</v>
      </c>
      <c r="BK37" t="s">
        <v>1203</v>
      </c>
      <c r="BL37" s="714" t="s">
        <v>6986</v>
      </c>
      <c r="BM37" s="561" t="s">
        <v>2798</v>
      </c>
      <c r="BN37" s="479" t="s">
        <v>1204</v>
      </c>
      <c r="BO37" s="56" t="s">
        <v>1198</v>
      </c>
      <c r="BQ37" s="206">
        <v>212</v>
      </c>
      <c r="BS37" s="580" t="s">
        <v>1199</v>
      </c>
      <c r="BT37" s="580" t="s">
        <v>1205</v>
      </c>
      <c r="BU37" s="580" t="s">
        <v>1202</v>
      </c>
      <c r="BV37" s="580" t="s">
        <v>404</v>
      </c>
    </row>
    <row r="38" spans="1:75" hidden="1">
      <c r="A38">
        <v>37</v>
      </c>
      <c r="B38" s="148" t="str">
        <f t="shared" ca="1" si="0"/>
        <v>999999214</v>
      </c>
      <c r="C38" s="148" t="str">
        <f t="shared" ca="1" si="1"/>
        <v>9999999</v>
      </c>
      <c r="D38" s="586">
        <f t="shared" si="16"/>
        <v>1</v>
      </c>
      <c r="E38" s="586">
        <f t="shared" si="9"/>
        <v>0</v>
      </c>
      <c r="F38" s="586">
        <f t="shared" si="3"/>
        <v>1</v>
      </c>
      <c r="G38" s="344" t="str">
        <f t="shared" si="10"/>
        <v>api</v>
      </c>
      <c r="H38" t="s">
        <v>1124</v>
      </c>
      <c r="I38" t="s">
        <v>1124</v>
      </c>
      <c r="N38" s="56" t="s">
        <v>1125</v>
      </c>
      <c r="O38" t="s">
        <v>1125</v>
      </c>
      <c r="P38" s="56" t="s">
        <v>1125</v>
      </c>
      <c r="Q38" s="61" t="s">
        <v>1123</v>
      </c>
      <c r="R38" s="137">
        <f ca="1">IFERROR(_xlfn.XLOOKUP(T38, sortorder!P:P,sortorder!Q:Q),999)</f>
        <v>999</v>
      </c>
      <c r="S38" s="137">
        <f ca="1">IFERROR(_xlfn.XLOOKUP(T38, sortorder!P:P,sortorder!O:O),99)</f>
        <v>99</v>
      </c>
      <c r="T38" s="119" t="s">
        <v>51</v>
      </c>
      <c r="U38" s="56" t="s">
        <v>51</v>
      </c>
      <c r="V38" s="142">
        <f ca="1">IFERROR(_xlfn.XLOOKUP(X38, sortorder!E:E,sortorder!D:D),99)</f>
        <v>99</v>
      </c>
      <c r="W38" s="142">
        <f t="shared" ca="1" si="4"/>
        <v>99</v>
      </c>
      <c r="X38" s="353" t="s">
        <v>1075</v>
      </c>
      <c r="Y38" s="132">
        <f t="shared" si="14"/>
        <v>0</v>
      </c>
      <c r="Z38" s="132">
        <f t="shared" si="14"/>
        <v>0</v>
      </c>
      <c r="AA38" s="132">
        <f t="shared" si="14"/>
        <v>1</v>
      </c>
      <c r="AB38" s="132">
        <f t="shared" si="14"/>
        <v>0</v>
      </c>
      <c r="AC38" s="132">
        <f t="shared" si="14"/>
        <v>0</v>
      </c>
      <c r="AD38" s="132">
        <f t="shared" si="14"/>
        <v>0</v>
      </c>
      <c r="AE38" s="132">
        <f t="shared" si="14"/>
        <v>0</v>
      </c>
      <c r="AF38" s="132">
        <f t="shared" si="14"/>
        <v>0</v>
      </c>
      <c r="AG38" s="132">
        <f t="shared" si="14"/>
        <v>0</v>
      </c>
      <c r="AH38" t="s">
        <v>1051</v>
      </c>
      <c r="AI38" s="132" t="e">
        <f ca="1">_xlfn.XLOOKUP(I38,'api2.3'!B:B,'api2.3'!D:D,"")</f>
        <v>#NAME?</v>
      </c>
      <c r="AJ38" t="s">
        <v>44</v>
      </c>
      <c r="AK38" s="38" t="s">
        <v>44</v>
      </c>
      <c r="AL38" s="195" t="e">
        <f ca="1">_xlfn.XLOOKUP(AK38,sortorder!$I$15:$I$20,sortorder!$J$15:$J$20)</f>
        <v>#NAME?</v>
      </c>
      <c r="AM38" s="633" t="s">
        <v>416</v>
      </c>
      <c r="AN38" s="633" t="s">
        <v>416</v>
      </c>
      <c r="AO38" s="633" t="s">
        <v>417</v>
      </c>
      <c r="AP38" s="637">
        <v>1</v>
      </c>
      <c r="AQ38" t="s">
        <v>1076</v>
      </c>
      <c r="AR38" s="22" t="str">
        <f t="shared" si="6"/>
        <v>pctile</v>
      </c>
      <c r="AS38" t="s">
        <v>1086</v>
      </c>
      <c r="AT38" s="22" t="b">
        <f t="shared" si="7"/>
        <v>1</v>
      </c>
      <c r="AU38" s="633" t="s">
        <v>1077</v>
      </c>
      <c r="AV38" s="633" t="s">
        <v>1086</v>
      </c>
      <c r="AX38" s="596" t="s">
        <v>2798</v>
      </c>
      <c r="AY38" s="479" t="b">
        <v>0</v>
      </c>
      <c r="AZ38" t="s">
        <v>1078</v>
      </c>
      <c r="BA38">
        <v>2</v>
      </c>
      <c r="BB38">
        <v>0</v>
      </c>
      <c r="BC38" t="b">
        <v>0</v>
      </c>
      <c r="BD38" t="b">
        <v>0</v>
      </c>
      <c r="BE38" t="b">
        <v>0</v>
      </c>
      <c r="BG38" s="23" t="b">
        <f t="shared" si="15"/>
        <v>1</v>
      </c>
      <c r="BH38" s="468" t="str">
        <f>CONCATENATE(VLOOKUP(AQ38,named_strings!A:B,2,),VLOOKUP(T38,Q:BH,44,))</f>
        <v>US%ile %&lt; High School</v>
      </c>
      <c r="BI38" t="s">
        <v>4897</v>
      </c>
      <c r="BJ38" t="s">
        <v>1126</v>
      </c>
      <c r="BK38" t="s">
        <v>1126</v>
      </c>
      <c r="BL38" s="714" t="s">
        <v>1127</v>
      </c>
      <c r="BM38" s="561" t="s">
        <v>2798</v>
      </c>
      <c r="BN38" s="479" t="s">
        <v>1128</v>
      </c>
      <c r="BO38" s="56" t="s">
        <v>1120</v>
      </c>
      <c r="BQ38" s="206">
        <v>214</v>
      </c>
      <c r="BS38" s="580" t="s">
        <v>1129</v>
      </c>
      <c r="BT38" s="580" t="s">
        <v>1130</v>
      </c>
      <c r="BU38" s="580" t="s">
        <v>1125</v>
      </c>
      <c r="BV38" s="580" t="s">
        <v>404</v>
      </c>
    </row>
    <row r="39" spans="1:75" hidden="1">
      <c r="A39">
        <v>38</v>
      </c>
      <c r="B39" s="148" t="str">
        <f t="shared" ca="1" si="0"/>
        <v>999999215</v>
      </c>
      <c r="C39" s="148" t="str">
        <f t="shared" ca="1" si="1"/>
        <v>9999999</v>
      </c>
      <c r="D39" s="586">
        <f t="shared" si="16"/>
        <v>1</v>
      </c>
      <c r="E39" s="586">
        <f t="shared" si="9"/>
        <v>0</v>
      </c>
      <c r="F39" s="586">
        <f t="shared" si="3"/>
        <v>1</v>
      </c>
      <c r="G39" s="344" t="str">
        <f t="shared" si="10"/>
        <v>api</v>
      </c>
      <c r="H39" t="s">
        <v>1189</v>
      </c>
      <c r="I39" t="s">
        <v>1189</v>
      </c>
      <c r="N39" s="56" t="s">
        <v>1190</v>
      </c>
      <c r="O39" t="s">
        <v>1190</v>
      </c>
      <c r="P39" s="56" t="s">
        <v>1190</v>
      </c>
      <c r="Q39" s="61" t="s">
        <v>1188</v>
      </c>
      <c r="R39" s="137">
        <f ca="1">IFERROR(_xlfn.XLOOKUP(T39, sortorder!P:P,sortorder!Q:Q),999)</f>
        <v>999</v>
      </c>
      <c r="S39" s="137">
        <f ca="1">IFERROR(_xlfn.XLOOKUP(T39, sortorder!P:P,sortorder!O:O),99)</f>
        <v>99</v>
      </c>
      <c r="T39" s="119" t="s">
        <v>176</v>
      </c>
      <c r="U39" s="56" t="s">
        <v>176</v>
      </c>
      <c r="V39" s="142">
        <f ca="1">IFERROR(_xlfn.XLOOKUP(X39, sortorder!E:E,sortorder!D:D),99)</f>
        <v>99</v>
      </c>
      <c r="W39" s="142">
        <f t="shared" ca="1" si="4"/>
        <v>99</v>
      </c>
      <c r="X39" s="353" t="s">
        <v>1075</v>
      </c>
      <c r="Y39" s="132">
        <f t="shared" si="14"/>
        <v>0</v>
      </c>
      <c r="Z39" s="132">
        <f t="shared" si="14"/>
        <v>0</v>
      </c>
      <c r="AA39" s="132">
        <f t="shared" si="14"/>
        <v>1</v>
      </c>
      <c r="AB39" s="132">
        <f t="shared" si="14"/>
        <v>0</v>
      </c>
      <c r="AC39" s="132">
        <f t="shared" si="14"/>
        <v>0</v>
      </c>
      <c r="AD39" s="132">
        <f t="shared" si="14"/>
        <v>0</v>
      </c>
      <c r="AE39" s="132">
        <f t="shared" si="14"/>
        <v>0</v>
      </c>
      <c r="AF39" s="132">
        <f t="shared" si="14"/>
        <v>0</v>
      </c>
      <c r="AG39" s="132">
        <f t="shared" si="14"/>
        <v>0</v>
      </c>
      <c r="AH39" t="s">
        <v>1051</v>
      </c>
      <c r="AI39" s="132" t="e">
        <f ca="1">_xlfn.XLOOKUP(I39,'api2.3'!B:B,'api2.3'!D:D,"")</f>
        <v>#NAME?</v>
      </c>
      <c r="AJ39" t="s">
        <v>44</v>
      </c>
      <c r="AK39" s="38" t="s">
        <v>44</v>
      </c>
      <c r="AL39" s="195" t="e">
        <f ca="1">_xlfn.XLOOKUP(AK39,sortorder!$I$15:$I$20,sortorder!$J$15:$J$20)</f>
        <v>#NAME?</v>
      </c>
      <c r="AM39" s="633" t="s">
        <v>416</v>
      </c>
      <c r="AN39" s="633" t="s">
        <v>416</v>
      </c>
      <c r="AO39" s="633" t="s">
        <v>417</v>
      </c>
      <c r="AP39" s="637">
        <v>1</v>
      </c>
      <c r="AQ39" t="s">
        <v>1076</v>
      </c>
      <c r="AR39" s="22" t="str">
        <f t="shared" si="6"/>
        <v>pctile</v>
      </c>
      <c r="AS39" t="s">
        <v>1086</v>
      </c>
      <c r="AT39" s="22" t="b">
        <f t="shared" si="7"/>
        <v>1</v>
      </c>
      <c r="AU39" s="633" t="s">
        <v>1077</v>
      </c>
      <c r="AV39" s="633" t="s">
        <v>1086</v>
      </c>
      <c r="AX39" s="596" t="s">
        <v>2798</v>
      </c>
      <c r="AY39" s="479" t="b">
        <v>0</v>
      </c>
      <c r="AZ39" t="s">
        <v>1078</v>
      </c>
      <c r="BA39">
        <v>2</v>
      </c>
      <c r="BB39">
        <v>0</v>
      </c>
      <c r="BC39" t="b">
        <v>0</v>
      </c>
      <c r="BD39" t="b">
        <v>0</v>
      </c>
      <c r="BE39" t="b">
        <v>0</v>
      </c>
      <c r="BG39" s="23" t="b">
        <f t="shared" si="15"/>
        <v>1</v>
      </c>
      <c r="BH39" s="468" t="str">
        <f>CONCATENATE(VLOOKUP(AQ39,named_strings!A:B,2,),VLOOKUP(T39,Q:BH,44,))</f>
        <v>US%ile %&lt; age 5</v>
      </c>
      <c r="BI39" t="s">
        <v>4898</v>
      </c>
      <c r="BJ39" t="s">
        <v>1191</v>
      </c>
      <c r="BK39" t="s">
        <v>1191</v>
      </c>
      <c r="BL39" s="714" t="s">
        <v>1192</v>
      </c>
      <c r="BM39" s="561" t="s">
        <v>2798</v>
      </c>
      <c r="BN39" s="479" t="s">
        <v>1193</v>
      </c>
      <c r="BO39" s="56" t="s">
        <v>1185</v>
      </c>
      <c r="BQ39" s="206">
        <v>215</v>
      </c>
      <c r="BS39" s="580" t="s">
        <v>55</v>
      </c>
      <c r="BT39" s="580" t="s">
        <v>1114</v>
      </c>
      <c r="BU39" s="580" t="s">
        <v>1190</v>
      </c>
      <c r="BV39" s="580" t="s">
        <v>404</v>
      </c>
    </row>
    <row r="40" spans="1:75" hidden="1">
      <c r="A40">
        <v>39</v>
      </c>
      <c r="B40" s="148" t="str">
        <f t="shared" ca="1" si="0"/>
        <v>999999216</v>
      </c>
      <c r="C40" s="148" t="str">
        <f t="shared" ca="1" si="1"/>
        <v>9999999</v>
      </c>
      <c r="D40" s="586">
        <f t="shared" si="16"/>
        <v>1</v>
      </c>
      <c r="E40" s="586">
        <f t="shared" si="9"/>
        <v>0</v>
      </c>
      <c r="F40" s="586">
        <f t="shared" si="3"/>
        <v>1</v>
      </c>
      <c r="G40" s="344" t="str">
        <f t="shared" si="10"/>
        <v>api</v>
      </c>
      <c r="H40" t="s">
        <v>1166</v>
      </c>
      <c r="I40" t="s">
        <v>1166</v>
      </c>
      <c r="N40" s="56" t="s">
        <v>1167</v>
      </c>
      <c r="O40" t="s">
        <v>1167</v>
      </c>
      <c r="P40" s="56" t="s">
        <v>1167</v>
      </c>
      <c r="Q40" s="61" t="s">
        <v>1165</v>
      </c>
      <c r="R40" s="137">
        <f ca="1">IFERROR(_xlfn.XLOOKUP(T40, sortorder!P:P,sortorder!Q:Q),999)</f>
        <v>999</v>
      </c>
      <c r="S40" s="137">
        <f ca="1">IFERROR(_xlfn.XLOOKUP(T40, sortorder!P:P,sortorder!O:O),99)</f>
        <v>99</v>
      </c>
      <c r="T40" s="119" t="s">
        <v>168</v>
      </c>
      <c r="U40" s="56" t="s">
        <v>168</v>
      </c>
      <c r="V40" s="142">
        <f ca="1">IFERROR(_xlfn.XLOOKUP(X40, sortorder!E:E,sortorder!D:D),99)</f>
        <v>99</v>
      </c>
      <c r="W40" s="142">
        <f t="shared" ca="1" si="4"/>
        <v>99</v>
      </c>
      <c r="X40" s="353" t="s">
        <v>1075</v>
      </c>
      <c r="Y40" s="132">
        <f t="shared" si="14"/>
        <v>0</v>
      </c>
      <c r="Z40" s="132">
        <f t="shared" si="14"/>
        <v>0</v>
      </c>
      <c r="AA40" s="132">
        <f t="shared" si="14"/>
        <v>1</v>
      </c>
      <c r="AB40" s="132">
        <f t="shared" si="14"/>
        <v>0</v>
      </c>
      <c r="AC40" s="132">
        <f t="shared" si="14"/>
        <v>0</v>
      </c>
      <c r="AD40" s="132">
        <f t="shared" si="14"/>
        <v>0</v>
      </c>
      <c r="AE40" s="132">
        <f t="shared" si="14"/>
        <v>0</v>
      </c>
      <c r="AF40" s="132">
        <f t="shared" si="14"/>
        <v>0</v>
      </c>
      <c r="AG40" s="132">
        <f t="shared" si="14"/>
        <v>0</v>
      </c>
      <c r="AH40" t="s">
        <v>1051</v>
      </c>
      <c r="AI40" s="132" t="e">
        <f ca="1">_xlfn.XLOOKUP(I40,'api2.3'!B:B,'api2.3'!D:D,"")</f>
        <v>#NAME?</v>
      </c>
      <c r="AJ40" t="s">
        <v>44</v>
      </c>
      <c r="AK40" s="38" t="s">
        <v>44</v>
      </c>
      <c r="AL40" s="195" t="e">
        <f ca="1">_xlfn.XLOOKUP(AK40,sortorder!$I$15:$I$20,sortorder!$J$15:$J$20)</f>
        <v>#NAME?</v>
      </c>
      <c r="AM40" s="633" t="s">
        <v>416</v>
      </c>
      <c r="AN40" s="633" t="s">
        <v>416</v>
      </c>
      <c r="AO40" s="633" t="s">
        <v>417</v>
      </c>
      <c r="AP40" s="637">
        <v>1</v>
      </c>
      <c r="AQ40" t="s">
        <v>1076</v>
      </c>
      <c r="AR40" s="22" t="str">
        <f t="shared" si="6"/>
        <v>pctile</v>
      </c>
      <c r="AS40" t="s">
        <v>1086</v>
      </c>
      <c r="AT40" s="22" t="b">
        <f t="shared" si="7"/>
        <v>1</v>
      </c>
      <c r="AU40" s="633" t="s">
        <v>1077</v>
      </c>
      <c r="AV40" s="633" t="s">
        <v>1086</v>
      </c>
      <c r="AX40" s="596" t="s">
        <v>2798</v>
      </c>
      <c r="AY40" s="479" t="b">
        <v>0</v>
      </c>
      <c r="AZ40" t="s">
        <v>1078</v>
      </c>
      <c r="BA40">
        <v>2</v>
      </c>
      <c r="BB40">
        <v>0</v>
      </c>
      <c r="BC40" t="b">
        <v>0</v>
      </c>
      <c r="BD40" t="b">
        <v>0</v>
      </c>
      <c r="BE40" t="b">
        <v>0</v>
      </c>
      <c r="BG40" s="23" t="b">
        <f t="shared" si="15"/>
        <v>1</v>
      </c>
      <c r="BH40" s="468" t="str">
        <f>CONCATENATE(VLOOKUP(AQ40,named_strings!A:B,2,),VLOOKUP(T40,Q:BH,44,))</f>
        <v>US%ile %&gt; age 64</v>
      </c>
      <c r="BI40" t="s">
        <v>4899</v>
      </c>
      <c r="BJ40" t="s">
        <v>1168</v>
      </c>
      <c r="BK40" t="s">
        <v>1168</v>
      </c>
      <c r="BL40" s="714" t="s">
        <v>1169</v>
      </c>
      <c r="BM40" s="561" t="s">
        <v>2798</v>
      </c>
      <c r="BN40" s="479" t="s">
        <v>1170</v>
      </c>
      <c r="BO40" s="56" t="s">
        <v>1162</v>
      </c>
      <c r="BQ40" s="206">
        <v>216</v>
      </c>
      <c r="BS40" s="580" t="s">
        <v>1130</v>
      </c>
      <c r="BT40" s="580" t="s">
        <v>579</v>
      </c>
      <c r="BU40" s="580" t="s">
        <v>1167</v>
      </c>
      <c r="BV40" s="580" t="s">
        <v>404</v>
      </c>
    </row>
    <row r="41" spans="1:75" hidden="1">
      <c r="A41">
        <v>40</v>
      </c>
      <c r="B41" s="148" t="str">
        <f t="shared" ca="1" si="0"/>
        <v>999999210</v>
      </c>
      <c r="C41" s="148" t="str">
        <f t="shared" ca="1" si="1"/>
        <v>9999999</v>
      </c>
      <c r="D41" s="586">
        <f t="shared" si="16"/>
        <v>1</v>
      </c>
      <c r="E41" s="586">
        <f t="shared" si="9"/>
        <v>0</v>
      </c>
      <c r="F41" s="586">
        <f t="shared" si="3"/>
        <v>1</v>
      </c>
      <c r="G41" s="344" t="str">
        <f t="shared" si="10"/>
        <v>api</v>
      </c>
      <c r="H41" t="s">
        <v>1173</v>
      </c>
      <c r="I41" t="s">
        <v>1173</v>
      </c>
      <c r="N41" s="56" t="s">
        <v>1174</v>
      </c>
      <c r="O41" t="s">
        <v>1174</v>
      </c>
      <c r="P41" s="56" t="s">
        <v>1174</v>
      </c>
      <c r="Q41" s="61" t="s">
        <v>1172</v>
      </c>
      <c r="R41" s="137">
        <f ca="1">IFERROR(_xlfn.XLOOKUP(T41, sortorder!P:P,sortorder!Q:Q),999)</f>
        <v>999</v>
      </c>
      <c r="S41" s="137">
        <f ca="1">IFERROR(_xlfn.XLOOKUP(T41, sortorder!P:P,sortorder!O:O),99)</f>
        <v>99</v>
      </c>
      <c r="T41" s="119" t="s">
        <v>164</v>
      </c>
      <c r="U41" s="56" t="s">
        <v>164</v>
      </c>
      <c r="V41" s="142">
        <f ca="1">IFERROR(_xlfn.XLOOKUP(X41, sortorder!E:E,sortorder!D:D),99)</f>
        <v>99</v>
      </c>
      <c r="W41" s="142">
        <f t="shared" ca="1" si="4"/>
        <v>99</v>
      </c>
      <c r="X41" s="353" t="s">
        <v>1075</v>
      </c>
      <c r="Y41" s="132">
        <f t="shared" si="14"/>
        <v>0</v>
      </c>
      <c r="Z41" s="132">
        <f t="shared" si="14"/>
        <v>0</v>
      </c>
      <c r="AA41" s="132">
        <f t="shared" si="14"/>
        <v>1</v>
      </c>
      <c r="AB41" s="132">
        <f t="shared" si="14"/>
        <v>0</v>
      </c>
      <c r="AC41" s="132">
        <f t="shared" si="14"/>
        <v>0</v>
      </c>
      <c r="AD41" s="132">
        <f t="shared" si="14"/>
        <v>0</v>
      </c>
      <c r="AE41" s="132">
        <f t="shared" si="14"/>
        <v>0</v>
      </c>
      <c r="AF41" s="132">
        <f t="shared" si="14"/>
        <v>0</v>
      </c>
      <c r="AG41" s="132">
        <f t="shared" si="14"/>
        <v>0</v>
      </c>
      <c r="AH41" t="s">
        <v>1051</v>
      </c>
      <c r="AI41" s="132" t="e">
        <f ca="1">_xlfn.XLOOKUP(I41,'api2.3'!B:B,'api2.3'!D:D,"")</f>
        <v>#NAME?</v>
      </c>
      <c r="AJ41" t="s">
        <v>44</v>
      </c>
      <c r="AK41" s="38" t="s">
        <v>44</v>
      </c>
      <c r="AL41" s="195" t="e">
        <f ca="1">_xlfn.XLOOKUP(AK41,sortorder!$I$15:$I$20,sortorder!$J$15:$J$20)</f>
        <v>#NAME?</v>
      </c>
      <c r="AM41" s="633" t="s">
        <v>416</v>
      </c>
      <c r="AN41" s="633" t="s">
        <v>416</v>
      </c>
      <c r="AO41" s="633" t="s">
        <v>417</v>
      </c>
      <c r="AP41" s="637">
        <v>1</v>
      </c>
      <c r="AQ41" t="s">
        <v>1076</v>
      </c>
      <c r="AR41" s="22" t="str">
        <f t="shared" si="6"/>
        <v>pctile</v>
      </c>
      <c r="AS41" t="s">
        <v>1086</v>
      </c>
      <c r="AT41" s="22" t="b">
        <f t="shared" si="7"/>
        <v>1</v>
      </c>
      <c r="AU41" s="633" t="s">
        <v>1077</v>
      </c>
      <c r="AV41" s="633" t="s">
        <v>1086</v>
      </c>
      <c r="AX41" s="596" t="s">
        <v>2798</v>
      </c>
      <c r="AY41" s="479" t="b">
        <v>0</v>
      </c>
      <c r="AZ41" t="s">
        <v>1078</v>
      </c>
      <c r="BA41">
        <v>2</v>
      </c>
      <c r="BB41">
        <v>0</v>
      </c>
      <c r="BC41" t="b">
        <v>0</v>
      </c>
      <c r="BD41" t="b">
        <v>0</v>
      </c>
      <c r="BE41" t="b">
        <v>0</v>
      </c>
      <c r="BG41" s="23" t="b">
        <f t="shared" si="15"/>
        <v>1</v>
      </c>
      <c r="BH41" s="468" t="str">
        <f>CONCATENATE(VLOOKUP(AQ41,named_strings!A:B,2,),VLOOKUP(T41,Q:BH,44,))</f>
        <v>US%ile %POC</v>
      </c>
      <c r="BI41" t="s">
        <v>5056</v>
      </c>
      <c r="BJ41" t="s">
        <v>1175</v>
      </c>
      <c r="BK41" t="s">
        <v>1175</v>
      </c>
      <c r="BL41" s="714" t="s">
        <v>1176</v>
      </c>
      <c r="BM41" s="561" t="s">
        <v>2798</v>
      </c>
      <c r="BN41" s="479" t="s">
        <v>1177</v>
      </c>
      <c r="BO41" s="56" t="s">
        <v>1178</v>
      </c>
      <c r="BQ41" s="206">
        <v>210</v>
      </c>
      <c r="BS41" s="580" t="s">
        <v>1179</v>
      </c>
      <c r="BT41" s="580" t="s">
        <v>1151</v>
      </c>
      <c r="BU41" s="580" t="s">
        <v>1174</v>
      </c>
      <c r="BV41" s="580" t="s">
        <v>404</v>
      </c>
    </row>
    <row r="42" spans="1:75">
      <c r="A42">
        <v>41</v>
      </c>
      <c r="B42" s="148" t="str">
        <f t="shared" ca="1" si="0"/>
        <v>999999185</v>
      </c>
      <c r="C42" s="148" t="str">
        <f t="shared" ca="1" si="1"/>
        <v>9999999</v>
      </c>
      <c r="D42" s="586">
        <f t="shared" si="16"/>
        <v>1</v>
      </c>
      <c r="E42" s="586">
        <f t="shared" si="9"/>
        <v>0</v>
      </c>
      <c r="F42" s="586">
        <f t="shared" si="3"/>
        <v>1</v>
      </c>
      <c r="G42" s="344" t="str">
        <f t="shared" si="10"/>
        <v>api</v>
      </c>
      <c r="H42" s="471" t="s">
        <v>5693</v>
      </c>
      <c r="I42" s="471" t="s">
        <v>5693</v>
      </c>
      <c r="J42" s="566"/>
      <c r="L42" s="23"/>
      <c r="N42" s="56" t="s">
        <v>5668</v>
      </c>
      <c r="O42" s="23" t="s">
        <v>5668</v>
      </c>
      <c r="P42" s="599" t="s">
        <v>7209</v>
      </c>
      <c r="Q42" s="131" t="s">
        <v>1738</v>
      </c>
      <c r="R42" s="137">
        <f ca="1">IFERROR(_xlfn.XLOOKUP(T42, sortorder!P:P,sortorder!Q:Q),999)</f>
        <v>999</v>
      </c>
      <c r="S42" s="137">
        <f ca="1">IFERROR(_xlfn.XLOOKUP(T42, sortorder!P:P,sortorder!O:O),99)</f>
        <v>99</v>
      </c>
      <c r="T42" s="392" t="s">
        <v>5627</v>
      </c>
      <c r="U42" s="56" t="s">
        <v>5627</v>
      </c>
      <c r="V42" s="142">
        <f ca="1">IFERROR(_xlfn.XLOOKUP(X42, sortorder!E:E,sortorder!D:D),99)</f>
        <v>99</v>
      </c>
      <c r="W42" s="142">
        <f t="shared" ca="1" si="4"/>
        <v>99</v>
      </c>
      <c r="X42" s="39" t="s">
        <v>1739</v>
      </c>
      <c r="Y42" s="132">
        <f t="shared" ref="Y42:AG51" si="17">IF(ISERROR(SEARCH(Y$1,$Q42)),0,1)</f>
        <v>0</v>
      </c>
      <c r="Z42" s="132">
        <f t="shared" si="17"/>
        <v>1</v>
      </c>
      <c r="AA42" s="132">
        <f t="shared" si="17"/>
        <v>1</v>
      </c>
      <c r="AB42" s="132">
        <f t="shared" si="17"/>
        <v>0</v>
      </c>
      <c r="AC42" s="132">
        <f t="shared" si="17"/>
        <v>0</v>
      </c>
      <c r="AD42" s="132">
        <f t="shared" si="17"/>
        <v>0</v>
      </c>
      <c r="AE42" s="132">
        <f t="shared" si="17"/>
        <v>0</v>
      </c>
      <c r="AF42" s="132">
        <f t="shared" si="17"/>
        <v>0</v>
      </c>
      <c r="AG42" s="132">
        <f t="shared" si="17"/>
        <v>0</v>
      </c>
      <c r="AH42" t="s">
        <v>1051</v>
      </c>
      <c r="AI42" s="132" t="e">
        <f ca="1">_xlfn.XLOOKUP(I42,'api2.3'!B:B,'api2.3'!D:D,"")</f>
        <v>#NAME?</v>
      </c>
      <c r="AJ42" t="s">
        <v>44</v>
      </c>
      <c r="AK42" s="38" t="s">
        <v>44</v>
      </c>
      <c r="AL42" s="195" t="e">
        <f ca="1">_xlfn.XLOOKUP(AK42,sortorder!$I$15:$I$20,sortorder!$J$15:$J$20)</f>
        <v>#NAME?</v>
      </c>
      <c r="AM42" s="633" t="s">
        <v>1742</v>
      </c>
      <c r="AN42" s="633" t="s">
        <v>1742</v>
      </c>
      <c r="AO42" s="633" t="s">
        <v>1743</v>
      </c>
      <c r="AP42" s="638">
        <v>3</v>
      </c>
      <c r="AQ42" t="s">
        <v>1740</v>
      </c>
      <c r="AR42" s="22" t="str">
        <f t="shared" si="6"/>
        <v>pctile</v>
      </c>
      <c r="AS42" t="s">
        <v>1086</v>
      </c>
      <c r="AT42" s="22" t="b">
        <f t="shared" si="7"/>
        <v>1</v>
      </c>
      <c r="AU42" s="633" t="s">
        <v>1077</v>
      </c>
      <c r="AV42" s="633" t="s">
        <v>1086</v>
      </c>
      <c r="AX42" s="596" t="s">
        <v>2798</v>
      </c>
      <c r="AY42" s="479" t="b">
        <v>0</v>
      </c>
      <c r="AZ42" s="217" t="s">
        <v>1078</v>
      </c>
      <c r="BA42">
        <v>2</v>
      </c>
      <c r="BB42">
        <v>0</v>
      </c>
      <c r="BC42" t="b">
        <v>0</v>
      </c>
      <c r="BD42" t="b">
        <v>0</v>
      </c>
      <c r="BE42" t="b">
        <v>0</v>
      </c>
      <c r="BG42" s="23" t="b">
        <f t="shared" ref="BG42:BG50" si="18">BH42=BI42</f>
        <v>0</v>
      </c>
      <c r="BH42" s="488" t="str">
        <f>CONCATENATE(VLOOKUP(AQ42,named_strings!A:B,2,),SUBSTITUTE( VLOOKUP(T42,Q:BH,44,), "State ", ""))</f>
        <v>State%ile Demog.Ind.</v>
      </c>
      <c r="BI42" s="381" t="s">
        <v>4817</v>
      </c>
      <c r="BJ42" s="39" t="s">
        <v>1746</v>
      </c>
      <c r="BK42" s="39" t="s">
        <v>1746</v>
      </c>
      <c r="BL42" s="714" t="e">
        <v>#N/A</v>
      </c>
      <c r="BM42" s="561" t="s">
        <v>2798</v>
      </c>
      <c r="BN42" s="479" t="s">
        <v>1741</v>
      </c>
      <c r="BO42" s="56" t="s">
        <v>1093</v>
      </c>
      <c r="BQ42" s="206">
        <v>185</v>
      </c>
    </row>
    <row r="43" spans="1:75" hidden="1">
      <c r="A43">
        <v>42</v>
      </c>
      <c r="B43" s="148" t="str">
        <f t="shared" ca="1" si="0"/>
        <v>999999185</v>
      </c>
      <c r="C43" s="148" t="str">
        <f t="shared" ca="1" si="1"/>
        <v>9999999</v>
      </c>
      <c r="D43" s="586">
        <f t="shared" si="16"/>
        <v>1</v>
      </c>
      <c r="E43" s="586">
        <f t="shared" si="9"/>
        <v>0</v>
      </c>
      <c r="F43" s="586">
        <f t="shared" si="3"/>
        <v>1</v>
      </c>
      <c r="G43" s="344" t="str">
        <f t="shared" si="10"/>
        <v>api</v>
      </c>
      <c r="H43" s="471" t="s">
        <v>5692</v>
      </c>
      <c r="I43" s="471" t="s">
        <v>5692</v>
      </c>
      <c r="J43" s="566"/>
      <c r="N43" s="56" t="s">
        <v>5666</v>
      </c>
      <c r="O43" s="23" t="s">
        <v>5666</v>
      </c>
      <c r="P43" s="599" t="s">
        <v>7209</v>
      </c>
      <c r="Q43" s="131" t="s">
        <v>1744</v>
      </c>
      <c r="R43" s="137">
        <f ca="1">IFERROR(_xlfn.XLOOKUP(T43, sortorder!P:P,sortorder!Q:Q),999)</f>
        <v>999</v>
      </c>
      <c r="S43" s="137">
        <f ca="1">IFERROR(_xlfn.XLOOKUP(T43, sortorder!P:P,sortorder!O:O),99)</f>
        <v>99</v>
      </c>
      <c r="T43" s="381" t="s">
        <v>5664</v>
      </c>
      <c r="U43" s="56" t="s">
        <v>5664</v>
      </c>
      <c r="V43" s="142">
        <f ca="1">IFERROR(_xlfn.XLOOKUP(X43, sortorder!E:E,sortorder!D:D),99)</f>
        <v>99</v>
      </c>
      <c r="W43" s="142">
        <f t="shared" ca="1" si="4"/>
        <v>99</v>
      </c>
      <c r="X43" s="39" t="s">
        <v>1739</v>
      </c>
      <c r="Y43" s="132">
        <f t="shared" si="17"/>
        <v>0</v>
      </c>
      <c r="Z43" s="132">
        <f t="shared" si="17"/>
        <v>1</v>
      </c>
      <c r="AA43" s="132">
        <f t="shared" si="17"/>
        <v>1</v>
      </c>
      <c r="AB43" s="132">
        <f t="shared" si="17"/>
        <v>0</v>
      </c>
      <c r="AC43" s="132">
        <f t="shared" si="17"/>
        <v>0</v>
      </c>
      <c r="AD43" s="132">
        <f t="shared" si="17"/>
        <v>0</v>
      </c>
      <c r="AE43" s="132">
        <f t="shared" si="17"/>
        <v>0</v>
      </c>
      <c r="AF43" s="132">
        <f t="shared" si="17"/>
        <v>0</v>
      </c>
      <c r="AG43" s="132">
        <f t="shared" si="17"/>
        <v>1</v>
      </c>
      <c r="AH43" t="s">
        <v>1051</v>
      </c>
      <c r="AI43" s="132" t="e">
        <f ca="1">_xlfn.XLOOKUP(I43,'api2.3'!B:B,'api2.3'!D:D,"")</f>
        <v>#NAME?</v>
      </c>
      <c r="AJ43" t="s">
        <v>44</v>
      </c>
      <c r="AK43" s="38" t="s">
        <v>44</v>
      </c>
      <c r="AL43" s="195" t="e">
        <f ca="1">_xlfn.XLOOKUP(AK43,sortorder!$I$15:$I$20,sortorder!$J$15:$J$20)</f>
        <v>#NAME?</v>
      </c>
      <c r="AM43" s="633" t="s">
        <v>1742</v>
      </c>
      <c r="AN43" s="633" t="s">
        <v>1742</v>
      </c>
      <c r="AO43" s="633" t="s">
        <v>1743</v>
      </c>
      <c r="AP43" s="638">
        <v>3</v>
      </c>
      <c r="AQ43" t="s">
        <v>1740</v>
      </c>
      <c r="AR43" s="22" t="str">
        <f t="shared" si="6"/>
        <v>pctile</v>
      </c>
      <c r="AS43" t="s">
        <v>1086</v>
      </c>
      <c r="AT43" s="22" t="b">
        <f t="shared" si="7"/>
        <v>1</v>
      </c>
      <c r="AU43" s="633" t="s">
        <v>1077</v>
      </c>
      <c r="AV43" s="633" t="s">
        <v>1086</v>
      </c>
      <c r="AX43" s="596" t="s">
        <v>2798</v>
      </c>
      <c r="AY43" s="479" t="b">
        <v>0</v>
      </c>
      <c r="AZ43" s="217" t="s">
        <v>1078</v>
      </c>
      <c r="BA43">
        <v>2</v>
      </c>
      <c r="BB43">
        <v>0</v>
      </c>
      <c r="BC43" t="b">
        <v>0</v>
      </c>
      <c r="BD43" t="b">
        <v>0</v>
      </c>
      <c r="BE43" t="b">
        <v>0</v>
      </c>
      <c r="BG43" s="23" t="b">
        <f t="shared" si="18"/>
        <v>1</v>
      </c>
      <c r="BH43" s="488" t="str">
        <f>CONCATENATE(VLOOKUP(AQ43,named_strings!A:B,2,),SUBSTITUTE( VLOOKUP(T43,Q:BH,44,), "State ", ""))</f>
        <v>State%ile Suppl Demog.Ind.</v>
      </c>
      <c r="BI43" s="381" t="s">
        <v>4817</v>
      </c>
      <c r="BJ43" s="39" t="s">
        <v>1746</v>
      </c>
      <c r="BK43" s="39" t="s">
        <v>1746</v>
      </c>
      <c r="BL43" s="714" t="e">
        <v>#N/A</v>
      </c>
      <c r="BM43" s="561" t="s">
        <v>2798</v>
      </c>
      <c r="BN43" s="479" t="s">
        <v>1747</v>
      </c>
      <c r="BO43" s="56" t="s">
        <v>1093</v>
      </c>
      <c r="BQ43" s="206">
        <v>185</v>
      </c>
    </row>
    <row r="44" spans="1:75" hidden="1">
      <c r="A44">
        <v>43</v>
      </c>
      <c r="B44" s="148" t="str">
        <f t="shared" ca="1" si="0"/>
        <v>999999189</v>
      </c>
      <c r="C44" s="148" t="str">
        <f t="shared" ca="1" si="1"/>
        <v>9999999</v>
      </c>
      <c r="D44" s="586">
        <f t="shared" si="16"/>
        <v>1</v>
      </c>
      <c r="E44" s="586">
        <f t="shared" si="9"/>
        <v>0</v>
      </c>
      <c r="F44" s="586">
        <f t="shared" si="3"/>
        <v>1</v>
      </c>
      <c r="G44" s="344" t="str">
        <f t="shared" si="10"/>
        <v>api</v>
      </c>
      <c r="H44" t="s">
        <v>1757</v>
      </c>
      <c r="I44" t="s">
        <v>1757</v>
      </c>
      <c r="N44" s="56" t="s">
        <v>1758</v>
      </c>
      <c r="O44" t="s">
        <v>1758</v>
      </c>
      <c r="P44" s="56" t="s">
        <v>1758</v>
      </c>
      <c r="Q44" s="61" t="s">
        <v>1756</v>
      </c>
      <c r="R44" s="137">
        <f ca="1">IFERROR(_xlfn.XLOOKUP(T44, sortorder!P:P,sortorder!Q:Q),999)</f>
        <v>999</v>
      </c>
      <c r="S44" s="137">
        <f ca="1">IFERROR(_xlfn.XLOOKUP(T44, sortorder!P:P,sortorder!O:O),99)</f>
        <v>99</v>
      </c>
      <c r="T44" s="119" t="s">
        <v>155</v>
      </c>
      <c r="U44" s="56" t="s">
        <v>155</v>
      </c>
      <c r="V44" s="142">
        <f ca="1">IFERROR(_xlfn.XLOOKUP(X44, sortorder!E:E,sortorder!D:D),99)</f>
        <v>99</v>
      </c>
      <c r="W44" s="142">
        <f t="shared" ca="1" si="4"/>
        <v>99</v>
      </c>
      <c r="X44" s="353" t="s">
        <v>1739</v>
      </c>
      <c r="Y44" s="132">
        <f t="shared" si="17"/>
        <v>0</v>
      </c>
      <c r="Z44" s="132">
        <f t="shared" si="17"/>
        <v>1</v>
      </c>
      <c r="AA44" s="132">
        <f t="shared" si="17"/>
        <v>1</v>
      </c>
      <c r="AB44" s="132">
        <f t="shared" si="17"/>
        <v>0</v>
      </c>
      <c r="AC44" s="132">
        <f t="shared" si="17"/>
        <v>0</v>
      </c>
      <c r="AD44" s="132">
        <f t="shared" si="17"/>
        <v>0</v>
      </c>
      <c r="AE44" s="132">
        <f t="shared" si="17"/>
        <v>0</v>
      </c>
      <c r="AF44" s="132">
        <f t="shared" si="17"/>
        <v>0</v>
      </c>
      <c r="AG44" s="132">
        <f t="shared" si="17"/>
        <v>0</v>
      </c>
      <c r="AH44" t="s">
        <v>1051</v>
      </c>
      <c r="AI44" s="132" t="e">
        <f ca="1">_xlfn.XLOOKUP(I44,'api2.3'!B:B,'api2.3'!D:D,"")</f>
        <v>#NAME?</v>
      </c>
      <c r="AJ44" t="s">
        <v>44</v>
      </c>
      <c r="AK44" s="38" t="s">
        <v>44</v>
      </c>
      <c r="AL44" s="195" t="e">
        <f ca="1">_xlfn.XLOOKUP(AK44,sortorder!$I$15:$I$20,sortorder!$J$15:$J$20)</f>
        <v>#NAME?</v>
      </c>
      <c r="AM44" s="633" t="s">
        <v>1742</v>
      </c>
      <c r="AN44" s="633" t="s">
        <v>1742</v>
      </c>
      <c r="AO44" s="633" t="s">
        <v>1743</v>
      </c>
      <c r="AP44" s="637">
        <v>3</v>
      </c>
      <c r="AQ44" t="s">
        <v>1740</v>
      </c>
      <c r="AR44" s="22" t="str">
        <f t="shared" si="6"/>
        <v>pctile</v>
      </c>
      <c r="AS44" t="s">
        <v>1086</v>
      </c>
      <c r="AT44" s="22" t="b">
        <f t="shared" si="7"/>
        <v>1</v>
      </c>
      <c r="AU44" s="633" t="s">
        <v>1077</v>
      </c>
      <c r="AV44" s="633" t="s">
        <v>1086</v>
      </c>
      <c r="AX44" s="596" t="s">
        <v>2798</v>
      </c>
      <c r="AY44" s="479" t="b">
        <v>0</v>
      </c>
      <c r="AZ44" t="s">
        <v>1078</v>
      </c>
      <c r="BA44">
        <v>2</v>
      </c>
      <c r="BB44">
        <v>0</v>
      </c>
      <c r="BC44" t="b">
        <v>0</v>
      </c>
      <c r="BD44" t="b">
        <v>0</v>
      </c>
      <c r="BE44" t="b">
        <v>0</v>
      </c>
      <c r="BG44" s="23" t="b">
        <f t="shared" si="18"/>
        <v>1</v>
      </c>
      <c r="BH44" s="468" t="str">
        <f>CONCATENATE(VLOOKUP(AQ44,named_strings!A:B,2,),VLOOKUP(T44,Q:BH,44,))</f>
        <v>State%ile %Low-inc.</v>
      </c>
      <c r="BI44" t="s">
        <v>4900</v>
      </c>
      <c r="BJ44" t="s">
        <v>1759</v>
      </c>
      <c r="BK44" t="s">
        <v>1759</v>
      </c>
      <c r="BL44" s="714" t="e">
        <v>#N/A</v>
      </c>
      <c r="BM44" s="561" t="s">
        <v>2798</v>
      </c>
      <c r="BN44" s="479" t="s">
        <v>1760</v>
      </c>
      <c r="BO44" s="56" t="s">
        <v>1104</v>
      </c>
      <c r="BQ44" s="351">
        <v>189</v>
      </c>
      <c r="BS44" s="580" t="s">
        <v>1085</v>
      </c>
      <c r="BT44" s="580" t="s">
        <v>1115</v>
      </c>
      <c r="BU44" s="580" t="s">
        <v>1758</v>
      </c>
      <c r="BV44" s="580" t="s">
        <v>404</v>
      </c>
      <c r="BW44" s="580" t="s">
        <v>55</v>
      </c>
    </row>
    <row r="45" spans="1:75" hidden="1">
      <c r="A45">
        <v>44</v>
      </c>
      <c r="B45" s="148" t="str">
        <f t="shared" ca="1" si="0"/>
        <v>999999191</v>
      </c>
      <c r="C45" s="148" t="str">
        <f t="shared" ca="1" si="1"/>
        <v>9999999</v>
      </c>
      <c r="D45" s="586">
        <f t="shared" si="16"/>
        <v>1</v>
      </c>
      <c r="E45" s="586">
        <f t="shared" si="9"/>
        <v>0</v>
      </c>
      <c r="F45" s="586">
        <f t="shared" si="3"/>
        <v>1</v>
      </c>
      <c r="G45" s="344" t="str">
        <f t="shared" si="10"/>
        <v>api</v>
      </c>
      <c r="H45" t="s">
        <v>1782</v>
      </c>
      <c r="I45" t="s">
        <v>1782</v>
      </c>
      <c r="N45" s="56" t="s">
        <v>1783</v>
      </c>
      <c r="O45" t="s">
        <v>1783</v>
      </c>
      <c r="P45" s="56" t="s">
        <v>1783</v>
      </c>
      <c r="Q45" s="61" t="s">
        <v>1781</v>
      </c>
      <c r="R45" s="137">
        <f ca="1">IFERROR(_xlfn.XLOOKUP(T45, sortorder!P:P,sortorder!Q:Q),999)</f>
        <v>999</v>
      </c>
      <c r="S45" s="137">
        <f ca="1">IFERROR(_xlfn.XLOOKUP(T45, sortorder!P:P,sortorder!O:O),99)</f>
        <v>99</v>
      </c>
      <c r="T45" s="119" t="s">
        <v>150</v>
      </c>
      <c r="U45" s="56" t="s">
        <v>150</v>
      </c>
      <c r="V45" s="142">
        <f ca="1">IFERROR(_xlfn.XLOOKUP(X45, sortorder!E:E,sortorder!D:D),99)</f>
        <v>99</v>
      </c>
      <c r="W45" s="142">
        <f t="shared" ca="1" si="4"/>
        <v>99</v>
      </c>
      <c r="X45" s="353" t="s">
        <v>1739</v>
      </c>
      <c r="Y45" s="132">
        <f t="shared" si="17"/>
        <v>0</v>
      </c>
      <c r="Z45" s="132">
        <f t="shared" si="17"/>
        <v>1</v>
      </c>
      <c r="AA45" s="132">
        <f t="shared" si="17"/>
        <v>1</v>
      </c>
      <c r="AB45" s="132">
        <f t="shared" si="17"/>
        <v>0</v>
      </c>
      <c r="AC45" s="132">
        <f t="shared" si="17"/>
        <v>0</v>
      </c>
      <c r="AD45" s="132">
        <f t="shared" si="17"/>
        <v>0</v>
      </c>
      <c r="AE45" s="132">
        <f t="shared" si="17"/>
        <v>0</v>
      </c>
      <c r="AF45" s="132">
        <f t="shared" si="17"/>
        <v>0</v>
      </c>
      <c r="AG45" s="132">
        <f t="shared" si="17"/>
        <v>0</v>
      </c>
      <c r="AH45" t="s">
        <v>1051</v>
      </c>
      <c r="AI45" s="132" t="e">
        <f ca="1">_xlfn.XLOOKUP(I45,'api2.3'!B:B,'api2.3'!D:D,"")</f>
        <v>#NAME?</v>
      </c>
      <c r="AJ45" t="s">
        <v>44</v>
      </c>
      <c r="AK45" s="38" t="s">
        <v>44</v>
      </c>
      <c r="AL45" s="195" t="e">
        <f ca="1">_xlfn.XLOOKUP(AK45,sortorder!$I$15:$I$20,sortorder!$J$15:$J$20)</f>
        <v>#NAME?</v>
      </c>
      <c r="AM45" s="633" t="s">
        <v>1742</v>
      </c>
      <c r="AN45" s="633" t="s">
        <v>1742</v>
      </c>
      <c r="AO45" s="633" t="s">
        <v>1743</v>
      </c>
      <c r="AP45" s="637">
        <v>3</v>
      </c>
      <c r="AQ45" t="s">
        <v>1740</v>
      </c>
      <c r="AR45" s="22" t="str">
        <f t="shared" si="6"/>
        <v>pctile</v>
      </c>
      <c r="AS45" t="s">
        <v>1086</v>
      </c>
      <c r="AT45" s="22" t="b">
        <f t="shared" si="7"/>
        <v>1</v>
      </c>
      <c r="AU45" s="633" t="s">
        <v>1077</v>
      </c>
      <c r="AV45" s="633" t="s">
        <v>1086</v>
      </c>
      <c r="AX45" s="596" t="s">
        <v>2798</v>
      </c>
      <c r="AY45" s="479" t="b">
        <v>0</v>
      </c>
      <c r="AZ45" t="s">
        <v>1078</v>
      </c>
      <c r="BA45">
        <v>2</v>
      </c>
      <c r="BB45">
        <v>0</v>
      </c>
      <c r="BC45" t="b">
        <v>0</v>
      </c>
      <c r="BD45" t="b">
        <v>0</v>
      </c>
      <c r="BE45" t="b">
        <v>0</v>
      </c>
      <c r="BG45" s="23" t="b">
        <f t="shared" si="18"/>
        <v>1</v>
      </c>
      <c r="BH45" s="468" t="str">
        <f>CONCATENATE(VLOOKUP(AQ45,named_strings!A:B,2,),VLOOKUP(T45,Q:BH,44,))</f>
        <v>State%ile %Limited English</v>
      </c>
      <c r="BI45" t="s">
        <v>4901</v>
      </c>
      <c r="BJ45" t="s">
        <v>1784</v>
      </c>
      <c r="BK45" t="s">
        <v>1784</v>
      </c>
      <c r="BL45" s="714" t="e">
        <v>#N/A</v>
      </c>
      <c r="BM45" s="561" t="s">
        <v>2798</v>
      </c>
      <c r="BN45" s="479" t="s">
        <v>1785</v>
      </c>
      <c r="BO45" s="56" t="s">
        <v>1149</v>
      </c>
      <c r="BQ45" s="351">
        <v>191</v>
      </c>
      <c r="BS45" s="580" t="s">
        <v>1494</v>
      </c>
      <c r="BT45" s="580" t="s">
        <v>55</v>
      </c>
      <c r="BU45" s="580" t="s">
        <v>1783</v>
      </c>
      <c r="BV45" s="580" t="s">
        <v>404</v>
      </c>
      <c r="BW45" s="580" t="s">
        <v>55</v>
      </c>
    </row>
    <row r="46" spans="1:75" hidden="1">
      <c r="A46">
        <v>45</v>
      </c>
      <c r="B46" s="148" t="str">
        <f t="shared" ca="1" si="0"/>
        <v>999999190</v>
      </c>
      <c r="C46" s="148" t="str">
        <f t="shared" ca="1" si="1"/>
        <v>9999999</v>
      </c>
      <c r="D46" s="586">
        <f t="shared" si="16"/>
        <v>1</v>
      </c>
      <c r="E46" s="586">
        <f t="shared" si="9"/>
        <v>0</v>
      </c>
      <c r="F46" s="586">
        <f t="shared" si="3"/>
        <v>1</v>
      </c>
      <c r="G46" s="344" t="str">
        <f t="shared" si="10"/>
        <v>api</v>
      </c>
      <c r="H46" t="s">
        <v>1815</v>
      </c>
      <c r="I46" t="s">
        <v>1815</v>
      </c>
      <c r="N46" s="56" t="s">
        <v>1816</v>
      </c>
      <c r="O46" t="s">
        <v>1816</v>
      </c>
      <c r="P46" s="56" t="s">
        <v>1816</v>
      </c>
      <c r="Q46" s="61" t="s">
        <v>1814</v>
      </c>
      <c r="R46" s="137">
        <f ca="1">IFERROR(_xlfn.XLOOKUP(T46, sortorder!P:P,sortorder!Q:Q),999)</f>
        <v>999</v>
      </c>
      <c r="S46" s="137">
        <f ca="1">IFERROR(_xlfn.XLOOKUP(T46, sortorder!P:P,sortorder!O:O),99)</f>
        <v>99</v>
      </c>
      <c r="T46" s="119" t="s">
        <v>389</v>
      </c>
      <c r="U46" s="56" t="s">
        <v>389</v>
      </c>
      <c r="V46" s="142">
        <f ca="1">IFERROR(_xlfn.XLOOKUP(X46, sortorder!E:E,sortorder!D:D),99)</f>
        <v>99</v>
      </c>
      <c r="W46" s="142">
        <f t="shared" ca="1" si="4"/>
        <v>99</v>
      </c>
      <c r="X46" s="353" t="s">
        <v>1739</v>
      </c>
      <c r="Y46" s="132">
        <f t="shared" si="17"/>
        <v>0</v>
      </c>
      <c r="Z46" s="132">
        <f t="shared" si="17"/>
        <v>1</v>
      </c>
      <c r="AA46" s="132">
        <f t="shared" si="17"/>
        <v>1</v>
      </c>
      <c r="AB46" s="132">
        <f t="shared" si="17"/>
        <v>0</v>
      </c>
      <c r="AC46" s="132">
        <f t="shared" si="17"/>
        <v>0</v>
      </c>
      <c r="AD46" s="132">
        <f t="shared" si="17"/>
        <v>0</v>
      </c>
      <c r="AE46" s="132">
        <f t="shared" si="17"/>
        <v>0</v>
      </c>
      <c r="AF46" s="132">
        <f t="shared" si="17"/>
        <v>0</v>
      </c>
      <c r="AG46" s="132">
        <f t="shared" si="17"/>
        <v>0</v>
      </c>
      <c r="AH46" t="s">
        <v>1051</v>
      </c>
      <c r="AI46" s="132" t="e">
        <f ca="1">_xlfn.XLOOKUP(I46,'api2.3'!B:B,'api2.3'!D:D,"")</f>
        <v>#NAME?</v>
      </c>
      <c r="AJ46" t="s">
        <v>44</v>
      </c>
      <c r="AK46" s="38" t="s">
        <v>44</v>
      </c>
      <c r="AL46" s="195" t="e">
        <f ca="1">_xlfn.XLOOKUP(AK46,sortorder!$I$15:$I$20,sortorder!$J$15:$J$20)</f>
        <v>#NAME?</v>
      </c>
      <c r="AM46" s="633" t="s">
        <v>1742</v>
      </c>
      <c r="AN46" s="633" t="s">
        <v>1742</v>
      </c>
      <c r="AO46" s="633" t="s">
        <v>1743</v>
      </c>
      <c r="AP46" s="637">
        <v>3</v>
      </c>
      <c r="AQ46" t="s">
        <v>1740</v>
      </c>
      <c r="AR46" s="22" t="str">
        <f t="shared" si="6"/>
        <v>pctile</v>
      </c>
      <c r="AS46" t="s">
        <v>1086</v>
      </c>
      <c r="AT46" s="22" t="b">
        <f t="shared" si="7"/>
        <v>1</v>
      </c>
      <c r="AU46" s="633" t="s">
        <v>1077</v>
      </c>
      <c r="AV46" s="633" t="s">
        <v>1086</v>
      </c>
      <c r="AX46" s="596" t="s">
        <v>2798</v>
      </c>
      <c r="AY46" s="479" t="b">
        <v>0</v>
      </c>
      <c r="AZ46" t="s">
        <v>1078</v>
      </c>
      <c r="BA46">
        <v>2</v>
      </c>
      <c r="BB46">
        <v>0</v>
      </c>
      <c r="BC46" t="b">
        <v>0</v>
      </c>
      <c r="BD46" t="b">
        <v>0</v>
      </c>
      <c r="BE46" t="b">
        <v>0</v>
      </c>
      <c r="BG46" s="23" t="b">
        <f t="shared" si="18"/>
        <v>1</v>
      </c>
      <c r="BH46" s="468" t="str">
        <f>CONCATENATE(VLOOKUP(AQ46,named_strings!A:B,2,),VLOOKUP(T46,Q:BH,44,))</f>
        <v>State%ile %Unemployed</v>
      </c>
      <c r="BI46" t="s">
        <v>4902</v>
      </c>
      <c r="BJ46" t="s">
        <v>1817</v>
      </c>
      <c r="BK46" t="s">
        <v>1817</v>
      </c>
      <c r="BL46" s="714" t="e">
        <v>#N/A</v>
      </c>
      <c r="BM46" s="561" t="s">
        <v>2798</v>
      </c>
      <c r="BN46" s="479" t="s">
        <v>1818</v>
      </c>
      <c r="BO46" s="56" t="s">
        <v>1198</v>
      </c>
      <c r="BQ46" s="351">
        <v>190</v>
      </c>
      <c r="BS46" s="580" t="s">
        <v>1255</v>
      </c>
      <c r="BT46" s="580" t="s">
        <v>1205</v>
      </c>
      <c r="BU46" s="580" t="s">
        <v>1816</v>
      </c>
      <c r="BV46" s="580" t="s">
        <v>404</v>
      </c>
      <c r="BW46" s="580" t="s">
        <v>55</v>
      </c>
    </row>
    <row r="47" spans="1:75" hidden="1">
      <c r="A47">
        <v>46</v>
      </c>
      <c r="B47" s="148" t="str">
        <f t="shared" ca="1" si="0"/>
        <v>999999192</v>
      </c>
      <c r="C47" s="148" t="str">
        <f t="shared" ca="1" si="1"/>
        <v>9999999</v>
      </c>
      <c r="D47" s="586">
        <f t="shared" si="16"/>
        <v>1</v>
      </c>
      <c r="E47" s="586">
        <f t="shared" si="9"/>
        <v>0</v>
      </c>
      <c r="F47" s="586">
        <f t="shared" si="3"/>
        <v>1</v>
      </c>
      <c r="G47" s="344" t="str">
        <f t="shared" si="10"/>
        <v>api</v>
      </c>
      <c r="H47" t="s">
        <v>1766</v>
      </c>
      <c r="I47" t="s">
        <v>1766</v>
      </c>
      <c r="N47" s="56" t="s">
        <v>1767</v>
      </c>
      <c r="O47" t="s">
        <v>1767</v>
      </c>
      <c r="P47" s="56" t="s">
        <v>1767</v>
      </c>
      <c r="Q47" s="61" t="s">
        <v>1765</v>
      </c>
      <c r="R47" s="137">
        <f ca="1">IFERROR(_xlfn.XLOOKUP(T47, sortorder!P:P,sortorder!Q:Q),999)</f>
        <v>999</v>
      </c>
      <c r="S47" s="137">
        <f ca="1">IFERROR(_xlfn.XLOOKUP(T47, sortorder!P:P,sortorder!O:O),99)</f>
        <v>99</v>
      </c>
      <c r="T47" s="119" t="s">
        <v>51</v>
      </c>
      <c r="U47" s="56" t="s">
        <v>51</v>
      </c>
      <c r="V47" s="142">
        <f ca="1">IFERROR(_xlfn.XLOOKUP(X47, sortorder!E:E,sortorder!D:D),99)</f>
        <v>99</v>
      </c>
      <c r="W47" s="142">
        <f t="shared" ca="1" si="4"/>
        <v>99</v>
      </c>
      <c r="X47" s="353" t="s">
        <v>1739</v>
      </c>
      <c r="Y47" s="132">
        <f t="shared" si="17"/>
        <v>0</v>
      </c>
      <c r="Z47" s="132">
        <f t="shared" si="17"/>
        <v>1</v>
      </c>
      <c r="AA47" s="132">
        <f t="shared" si="17"/>
        <v>1</v>
      </c>
      <c r="AB47" s="132">
        <f t="shared" si="17"/>
        <v>0</v>
      </c>
      <c r="AC47" s="132">
        <f t="shared" si="17"/>
        <v>0</v>
      </c>
      <c r="AD47" s="132">
        <f t="shared" si="17"/>
        <v>0</v>
      </c>
      <c r="AE47" s="132">
        <f t="shared" si="17"/>
        <v>0</v>
      </c>
      <c r="AF47" s="132">
        <f t="shared" si="17"/>
        <v>0</v>
      </c>
      <c r="AG47" s="132">
        <f t="shared" si="17"/>
        <v>0</v>
      </c>
      <c r="AH47" t="s">
        <v>1051</v>
      </c>
      <c r="AI47" s="132" t="e">
        <f ca="1">_xlfn.XLOOKUP(I47,'api2.3'!B:B,'api2.3'!D:D,"")</f>
        <v>#NAME?</v>
      </c>
      <c r="AJ47" t="s">
        <v>44</v>
      </c>
      <c r="AK47" s="38" t="s">
        <v>44</v>
      </c>
      <c r="AL47" s="195" t="e">
        <f ca="1">_xlfn.XLOOKUP(AK47,sortorder!$I$15:$I$20,sortorder!$J$15:$J$20)</f>
        <v>#NAME?</v>
      </c>
      <c r="AM47" s="633" t="s">
        <v>1742</v>
      </c>
      <c r="AN47" s="633" t="s">
        <v>1742</v>
      </c>
      <c r="AO47" s="633" t="s">
        <v>1743</v>
      </c>
      <c r="AP47" s="637">
        <v>3</v>
      </c>
      <c r="AQ47" t="s">
        <v>1740</v>
      </c>
      <c r="AR47" s="22" t="str">
        <f t="shared" si="6"/>
        <v>pctile</v>
      </c>
      <c r="AS47" t="s">
        <v>1086</v>
      </c>
      <c r="AT47" s="22" t="b">
        <f t="shared" si="7"/>
        <v>1</v>
      </c>
      <c r="AU47" s="633" t="s">
        <v>1077</v>
      </c>
      <c r="AV47" s="633" t="s">
        <v>1086</v>
      </c>
      <c r="AX47" s="596" t="s">
        <v>2798</v>
      </c>
      <c r="AY47" s="479" t="b">
        <v>0</v>
      </c>
      <c r="AZ47" t="s">
        <v>1078</v>
      </c>
      <c r="BA47">
        <v>2</v>
      </c>
      <c r="BB47">
        <v>0</v>
      </c>
      <c r="BC47" t="b">
        <v>0</v>
      </c>
      <c r="BD47" t="b">
        <v>0</v>
      </c>
      <c r="BE47" t="b">
        <v>0</v>
      </c>
      <c r="BG47" s="23" t="b">
        <f t="shared" si="18"/>
        <v>1</v>
      </c>
      <c r="BH47" s="468" t="str">
        <f>CONCATENATE(VLOOKUP(AQ47,named_strings!A:B,2,),VLOOKUP(T47,Q:BH,44,))</f>
        <v>State%ile %&lt; High School</v>
      </c>
      <c r="BI47" t="s">
        <v>4903</v>
      </c>
      <c r="BJ47" t="s">
        <v>1768</v>
      </c>
      <c r="BK47" t="s">
        <v>1768</v>
      </c>
      <c r="BL47" s="714" t="e">
        <v>#N/A</v>
      </c>
      <c r="BM47" s="561" t="s">
        <v>2798</v>
      </c>
      <c r="BN47" s="479" t="s">
        <v>1769</v>
      </c>
      <c r="BO47" s="56" t="s">
        <v>1120</v>
      </c>
      <c r="BQ47" s="351">
        <v>192</v>
      </c>
      <c r="BS47" s="580" t="s">
        <v>1297</v>
      </c>
      <c r="BT47" s="580" t="s">
        <v>1130</v>
      </c>
      <c r="BU47" s="580" t="s">
        <v>1767</v>
      </c>
      <c r="BV47" s="580" t="s">
        <v>404</v>
      </c>
      <c r="BW47" s="580" t="s">
        <v>55</v>
      </c>
    </row>
    <row r="48" spans="1:75" hidden="1">
      <c r="A48">
        <v>47</v>
      </c>
      <c r="B48" s="148" t="str">
        <f t="shared" ca="1" si="0"/>
        <v>999999193</v>
      </c>
      <c r="C48" s="148" t="str">
        <f t="shared" ca="1" si="1"/>
        <v>9999999</v>
      </c>
      <c r="D48" s="586">
        <f t="shared" si="16"/>
        <v>1</v>
      </c>
      <c r="E48" s="586">
        <f t="shared" si="9"/>
        <v>0</v>
      </c>
      <c r="F48" s="586">
        <f t="shared" si="3"/>
        <v>1</v>
      </c>
      <c r="G48" s="344" t="str">
        <f t="shared" si="10"/>
        <v>api</v>
      </c>
      <c r="H48" t="s">
        <v>1806</v>
      </c>
      <c r="I48" t="s">
        <v>1806</v>
      </c>
      <c r="N48" s="56" t="s">
        <v>1807</v>
      </c>
      <c r="O48" t="s">
        <v>1807</v>
      </c>
      <c r="P48" s="56" t="s">
        <v>1807</v>
      </c>
      <c r="Q48" s="61" t="s">
        <v>1805</v>
      </c>
      <c r="R48" s="137">
        <f ca="1">IFERROR(_xlfn.XLOOKUP(T48, sortorder!P:P,sortorder!Q:Q),999)</f>
        <v>999</v>
      </c>
      <c r="S48" s="137">
        <f ca="1">IFERROR(_xlfn.XLOOKUP(T48, sortorder!P:P,sortorder!O:O),99)</f>
        <v>99</v>
      </c>
      <c r="T48" s="119" t="s">
        <v>176</v>
      </c>
      <c r="U48" s="56" t="s">
        <v>176</v>
      </c>
      <c r="V48" s="142">
        <f ca="1">IFERROR(_xlfn.XLOOKUP(X48, sortorder!E:E,sortorder!D:D),99)</f>
        <v>99</v>
      </c>
      <c r="W48" s="142">
        <f t="shared" ca="1" si="4"/>
        <v>99</v>
      </c>
      <c r="X48" s="353" t="s">
        <v>1739</v>
      </c>
      <c r="Y48" s="132">
        <f t="shared" si="17"/>
        <v>0</v>
      </c>
      <c r="Z48" s="132">
        <f t="shared" si="17"/>
        <v>1</v>
      </c>
      <c r="AA48" s="132">
        <f t="shared" si="17"/>
        <v>1</v>
      </c>
      <c r="AB48" s="132">
        <f t="shared" si="17"/>
        <v>0</v>
      </c>
      <c r="AC48" s="132">
        <f t="shared" si="17"/>
        <v>0</v>
      </c>
      <c r="AD48" s="132">
        <f t="shared" si="17"/>
        <v>0</v>
      </c>
      <c r="AE48" s="132">
        <f t="shared" si="17"/>
        <v>0</v>
      </c>
      <c r="AF48" s="132">
        <f t="shared" si="17"/>
        <v>0</v>
      </c>
      <c r="AG48" s="132">
        <f t="shared" si="17"/>
        <v>0</v>
      </c>
      <c r="AH48" t="s">
        <v>1051</v>
      </c>
      <c r="AI48" s="132" t="e">
        <f ca="1">_xlfn.XLOOKUP(I48,'api2.3'!B:B,'api2.3'!D:D,"")</f>
        <v>#NAME?</v>
      </c>
      <c r="AJ48" t="s">
        <v>44</v>
      </c>
      <c r="AK48" s="38" t="s">
        <v>44</v>
      </c>
      <c r="AL48" s="195" t="e">
        <f ca="1">_xlfn.XLOOKUP(AK48,sortorder!$I$15:$I$20,sortorder!$J$15:$J$20)</f>
        <v>#NAME?</v>
      </c>
      <c r="AM48" s="633" t="s">
        <v>1742</v>
      </c>
      <c r="AN48" s="633" t="s">
        <v>1742</v>
      </c>
      <c r="AO48" s="633" t="s">
        <v>1743</v>
      </c>
      <c r="AP48" s="637">
        <v>3</v>
      </c>
      <c r="AQ48" t="s">
        <v>1740</v>
      </c>
      <c r="AR48" s="22" t="str">
        <f t="shared" si="6"/>
        <v>pctile</v>
      </c>
      <c r="AS48" t="s">
        <v>1086</v>
      </c>
      <c r="AT48" s="22" t="b">
        <f t="shared" si="7"/>
        <v>1</v>
      </c>
      <c r="AU48" s="633" t="s">
        <v>1077</v>
      </c>
      <c r="AV48" s="633" t="s">
        <v>1086</v>
      </c>
      <c r="AX48" s="596" t="s">
        <v>2798</v>
      </c>
      <c r="AY48" s="479" t="b">
        <v>0</v>
      </c>
      <c r="AZ48" t="s">
        <v>1078</v>
      </c>
      <c r="BA48">
        <v>2</v>
      </c>
      <c r="BB48">
        <v>0</v>
      </c>
      <c r="BC48" t="b">
        <v>0</v>
      </c>
      <c r="BD48" t="b">
        <v>0</v>
      </c>
      <c r="BE48" t="b">
        <v>0</v>
      </c>
      <c r="BG48" s="23" t="b">
        <f t="shared" si="18"/>
        <v>1</v>
      </c>
      <c r="BH48" s="468" t="str">
        <f>CONCATENATE(VLOOKUP(AQ48,named_strings!A:B,2,),VLOOKUP(T48,Q:BH,44,))</f>
        <v>State%ile %&lt; age 5</v>
      </c>
      <c r="BI48" t="s">
        <v>4904</v>
      </c>
      <c r="BJ48" t="s">
        <v>1808</v>
      </c>
      <c r="BK48" t="s">
        <v>1808</v>
      </c>
      <c r="BL48" s="714" t="e">
        <v>#N/A</v>
      </c>
      <c r="BM48" s="561" t="s">
        <v>2798</v>
      </c>
      <c r="BN48" s="479" t="s">
        <v>1809</v>
      </c>
      <c r="BO48" s="56" t="s">
        <v>1185</v>
      </c>
      <c r="BQ48" s="351">
        <v>193</v>
      </c>
      <c r="BS48" s="580" t="s">
        <v>55</v>
      </c>
      <c r="BT48" s="580" t="s">
        <v>1114</v>
      </c>
      <c r="BU48" s="580" t="s">
        <v>1807</v>
      </c>
      <c r="BV48" s="580" t="s">
        <v>404</v>
      </c>
      <c r="BW48" s="580" t="s">
        <v>55</v>
      </c>
    </row>
    <row r="49" spans="1:75" hidden="1">
      <c r="A49">
        <v>48</v>
      </c>
      <c r="B49" s="148" t="str">
        <f t="shared" ca="1" si="0"/>
        <v>999999194</v>
      </c>
      <c r="C49" s="148" t="str">
        <f t="shared" ca="1" si="1"/>
        <v>9999999</v>
      </c>
      <c r="D49" s="586">
        <f t="shared" si="16"/>
        <v>1</v>
      </c>
      <c r="E49" s="586">
        <f t="shared" si="9"/>
        <v>0</v>
      </c>
      <c r="F49" s="586">
        <f t="shared" si="3"/>
        <v>1</v>
      </c>
      <c r="G49" s="344" t="str">
        <f t="shared" si="10"/>
        <v>api</v>
      </c>
      <c r="H49" t="s">
        <v>1791</v>
      </c>
      <c r="I49" s="114" t="s">
        <v>1791</v>
      </c>
      <c r="N49" s="56" t="s">
        <v>1792</v>
      </c>
      <c r="O49" t="s">
        <v>1792</v>
      </c>
      <c r="P49" s="56" t="s">
        <v>1792</v>
      </c>
      <c r="Q49" s="61" t="s">
        <v>1790</v>
      </c>
      <c r="R49" s="137">
        <f ca="1">IFERROR(_xlfn.XLOOKUP(T49, sortorder!P:P,sortorder!Q:Q),999)</f>
        <v>999</v>
      </c>
      <c r="S49" s="137">
        <f ca="1">IFERROR(_xlfn.XLOOKUP(T49, sortorder!P:P,sortorder!O:O),99)</f>
        <v>99</v>
      </c>
      <c r="T49" s="119" t="s">
        <v>168</v>
      </c>
      <c r="U49" s="56" t="s">
        <v>168</v>
      </c>
      <c r="V49" s="142">
        <f ca="1">IFERROR(_xlfn.XLOOKUP(X49, sortorder!E:E,sortorder!D:D),99)</f>
        <v>99</v>
      </c>
      <c r="W49" s="142">
        <f t="shared" ca="1" si="4"/>
        <v>99</v>
      </c>
      <c r="X49" s="353" t="s">
        <v>1739</v>
      </c>
      <c r="Y49" s="132">
        <f t="shared" si="17"/>
        <v>0</v>
      </c>
      <c r="Z49" s="132">
        <f t="shared" si="17"/>
        <v>1</v>
      </c>
      <c r="AA49" s="132">
        <f t="shared" si="17"/>
        <v>1</v>
      </c>
      <c r="AB49" s="132">
        <f t="shared" si="17"/>
        <v>0</v>
      </c>
      <c r="AC49" s="132">
        <f t="shared" si="17"/>
        <v>0</v>
      </c>
      <c r="AD49" s="132">
        <f t="shared" si="17"/>
        <v>0</v>
      </c>
      <c r="AE49" s="132">
        <f t="shared" si="17"/>
        <v>0</v>
      </c>
      <c r="AF49" s="132">
        <f t="shared" si="17"/>
        <v>0</v>
      </c>
      <c r="AG49" s="132">
        <f t="shared" si="17"/>
        <v>0</v>
      </c>
      <c r="AH49" t="s">
        <v>1051</v>
      </c>
      <c r="AI49" s="132" t="e">
        <f ca="1">_xlfn.XLOOKUP(I49,'api2.3'!B:B,'api2.3'!D:D,"")</f>
        <v>#NAME?</v>
      </c>
      <c r="AJ49" t="s">
        <v>44</v>
      </c>
      <c r="AK49" s="38" t="s">
        <v>44</v>
      </c>
      <c r="AL49" s="195" t="e">
        <f ca="1">_xlfn.XLOOKUP(AK49,sortorder!$I$15:$I$20,sortorder!$J$15:$J$20)</f>
        <v>#NAME?</v>
      </c>
      <c r="AM49" s="633" t="s">
        <v>1742</v>
      </c>
      <c r="AN49" s="633" t="s">
        <v>1742</v>
      </c>
      <c r="AO49" s="633" t="s">
        <v>1743</v>
      </c>
      <c r="AP49" s="637">
        <v>3</v>
      </c>
      <c r="AQ49" t="s">
        <v>1740</v>
      </c>
      <c r="AR49" s="22" t="str">
        <f t="shared" si="6"/>
        <v>pctile</v>
      </c>
      <c r="AS49" t="s">
        <v>1086</v>
      </c>
      <c r="AT49" s="22" t="b">
        <f t="shared" si="7"/>
        <v>1</v>
      </c>
      <c r="AU49" s="633" t="s">
        <v>1077</v>
      </c>
      <c r="AV49" s="633" t="s">
        <v>1086</v>
      </c>
      <c r="AX49" s="596" t="s">
        <v>2798</v>
      </c>
      <c r="AY49" s="479" t="b">
        <v>0</v>
      </c>
      <c r="AZ49" t="s">
        <v>1078</v>
      </c>
      <c r="BA49">
        <v>2</v>
      </c>
      <c r="BB49">
        <v>0</v>
      </c>
      <c r="BC49" t="b">
        <v>0</v>
      </c>
      <c r="BD49" t="b">
        <v>0</v>
      </c>
      <c r="BE49" t="b">
        <v>0</v>
      </c>
      <c r="BG49" s="23" t="b">
        <f t="shared" si="18"/>
        <v>1</v>
      </c>
      <c r="BH49" s="468" t="str">
        <f>CONCATENATE(VLOOKUP(AQ49,named_strings!A:B,2,),VLOOKUP(T49,Q:BH,44,))</f>
        <v>State%ile %&gt; age 64</v>
      </c>
      <c r="BI49" t="s">
        <v>4905</v>
      </c>
      <c r="BJ49" t="s">
        <v>1793</v>
      </c>
      <c r="BK49" t="s">
        <v>1793</v>
      </c>
      <c r="BL49" s="714" t="e">
        <v>#N/A</v>
      </c>
      <c r="BM49" s="561" t="s">
        <v>2798</v>
      </c>
      <c r="BN49" s="479" t="s">
        <v>1794</v>
      </c>
      <c r="BO49" s="56" t="s">
        <v>1162</v>
      </c>
      <c r="BQ49" s="351">
        <v>194</v>
      </c>
      <c r="BS49" s="580" t="s">
        <v>1297</v>
      </c>
      <c r="BT49" s="580" t="s">
        <v>579</v>
      </c>
      <c r="BU49" s="580" t="s">
        <v>1792</v>
      </c>
      <c r="BV49" s="580" t="s">
        <v>404</v>
      </c>
      <c r="BW49" s="580" t="s">
        <v>55</v>
      </c>
    </row>
    <row r="50" spans="1:75" hidden="1">
      <c r="A50">
        <v>49</v>
      </c>
      <c r="B50" s="148" t="str">
        <f t="shared" ca="1" si="0"/>
        <v>999999188</v>
      </c>
      <c r="C50" s="148" t="str">
        <f t="shared" ca="1" si="1"/>
        <v>9999999</v>
      </c>
      <c r="D50" s="586">
        <f t="shared" si="16"/>
        <v>1</v>
      </c>
      <c r="E50" s="586">
        <f t="shared" si="9"/>
        <v>0</v>
      </c>
      <c r="F50" s="586">
        <f t="shared" si="3"/>
        <v>1</v>
      </c>
      <c r="G50" s="344" t="str">
        <f t="shared" si="10"/>
        <v>api</v>
      </c>
      <c r="H50" t="s">
        <v>1796</v>
      </c>
      <c r="I50" t="s">
        <v>1796</v>
      </c>
      <c r="N50" s="56" t="s">
        <v>1797</v>
      </c>
      <c r="O50" t="s">
        <v>1797</v>
      </c>
      <c r="P50" s="56" t="s">
        <v>1797</v>
      </c>
      <c r="Q50" s="61" t="s">
        <v>1795</v>
      </c>
      <c r="R50" s="137">
        <f ca="1">IFERROR(_xlfn.XLOOKUP(T50, sortorder!P:P,sortorder!Q:Q),999)</f>
        <v>999</v>
      </c>
      <c r="S50" s="137">
        <f ca="1">IFERROR(_xlfn.XLOOKUP(T50, sortorder!P:P,sortorder!O:O),99)</f>
        <v>99</v>
      </c>
      <c r="T50" s="119" t="s">
        <v>164</v>
      </c>
      <c r="U50" s="56" t="s">
        <v>164</v>
      </c>
      <c r="V50" s="142">
        <f ca="1">IFERROR(_xlfn.XLOOKUP(X50, sortorder!E:E,sortorder!D:D),99)</f>
        <v>99</v>
      </c>
      <c r="W50" s="142">
        <f t="shared" ca="1" si="4"/>
        <v>99</v>
      </c>
      <c r="X50" s="353" t="s">
        <v>1739</v>
      </c>
      <c r="Y50" s="132">
        <f t="shared" si="17"/>
        <v>0</v>
      </c>
      <c r="Z50" s="132">
        <f t="shared" si="17"/>
        <v>1</v>
      </c>
      <c r="AA50" s="132">
        <f t="shared" si="17"/>
        <v>1</v>
      </c>
      <c r="AB50" s="132">
        <f t="shared" si="17"/>
        <v>0</v>
      </c>
      <c r="AC50" s="132">
        <f t="shared" si="17"/>
        <v>0</v>
      </c>
      <c r="AD50" s="132">
        <f t="shared" si="17"/>
        <v>0</v>
      </c>
      <c r="AE50" s="132">
        <f t="shared" si="17"/>
        <v>0</v>
      </c>
      <c r="AF50" s="132">
        <f t="shared" si="17"/>
        <v>0</v>
      </c>
      <c r="AG50" s="132">
        <f t="shared" si="17"/>
        <v>0</v>
      </c>
      <c r="AH50" t="s">
        <v>1051</v>
      </c>
      <c r="AI50" s="132" t="e">
        <f ca="1">_xlfn.XLOOKUP(I50,'api2.3'!B:B,'api2.3'!D:D,"")</f>
        <v>#NAME?</v>
      </c>
      <c r="AJ50" t="s">
        <v>44</v>
      </c>
      <c r="AK50" s="38" t="s">
        <v>44</v>
      </c>
      <c r="AL50" s="195" t="e">
        <f ca="1">_xlfn.XLOOKUP(AK50,sortorder!$I$15:$I$20,sortorder!$J$15:$J$20)</f>
        <v>#NAME?</v>
      </c>
      <c r="AM50" s="633" t="s">
        <v>1742</v>
      </c>
      <c r="AN50" s="633" t="s">
        <v>1742</v>
      </c>
      <c r="AO50" s="633" t="s">
        <v>1743</v>
      </c>
      <c r="AP50" s="637">
        <v>3</v>
      </c>
      <c r="AQ50" t="s">
        <v>1740</v>
      </c>
      <c r="AR50" s="22" t="str">
        <f t="shared" si="6"/>
        <v>pctile</v>
      </c>
      <c r="AS50" t="s">
        <v>1086</v>
      </c>
      <c r="AT50" s="22" t="b">
        <f t="shared" si="7"/>
        <v>1</v>
      </c>
      <c r="AU50" s="633" t="s">
        <v>1077</v>
      </c>
      <c r="AV50" s="633" t="s">
        <v>1086</v>
      </c>
      <c r="AX50" s="596" t="s">
        <v>2798</v>
      </c>
      <c r="AY50" s="479" t="b">
        <v>0</v>
      </c>
      <c r="AZ50" t="s">
        <v>1078</v>
      </c>
      <c r="BA50">
        <v>2</v>
      </c>
      <c r="BB50">
        <v>0</v>
      </c>
      <c r="BC50" t="b">
        <v>0</v>
      </c>
      <c r="BD50" t="b">
        <v>0</v>
      </c>
      <c r="BE50" t="b">
        <v>0</v>
      </c>
      <c r="BG50" s="23" t="b">
        <f t="shared" si="18"/>
        <v>1</v>
      </c>
      <c r="BH50" s="468" t="str">
        <f>CONCATENATE(VLOOKUP(AQ50,named_strings!A:B,2,),VLOOKUP(T50,Q:BH,44,))</f>
        <v>State%ile %POC</v>
      </c>
      <c r="BI50" t="s">
        <v>5057</v>
      </c>
      <c r="BJ50" t="s">
        <v>1798</v>
      </c>
      <c r="BK50" t="s">
        <v>1798</v>
      </c>
      <c r="BL50" s="714" t="e">
        <v>#N/A</v>
      </c>
      <c r="BM50" s="561" t="s">
        <v>2798</v>
      </c>
      <c r="BN50" s="479" t="s">
        <v>1799</v>
      </c>
      <c r="BO50" s="56" t="s">
        <v>1178</v>
      </c>
      <c r="BQ50" s="351">
        <v>188</v>
      </c>
      <c r="BS50" s="580" t="s">
        <v>113</v>
      </c>
      <c r="BT50" s="580" t="s">
        <v>1151</v>
      </c>
      <c r="BU50" s="580" t="s">
        <v>1797</v>
      </c>
      <c r="BV50" s="580" t="s">
        <v>404</v>
      </c>
      <c r="BW50" s="580" t="s">
        <v>55</v>
      </c>
    </row>
    <row r="51" spans="1:75" hidden="1">
      <c r="A51">
        <v>50</v>
      </c>
      <c r="B51" s="148" t="str">
        <f t="shared" ca="1" si="0"/>
        <v>999999195</v>
      </c>
      <c r="C51" s="148" t="str">
        <f t="shared" ca="1" si="1"/>
        <v>9999999</v>
      </c>
      <c r="D51" s="586">
        <f t="shared" si="16"/>
        <v>1</v>
      </c>
      <c r="E51" s="586">
        <f t="shared" si="9"/>
        <v>0</v>
      </c>
      <c r="F51" s="586">
        <f t="shared" si="3"/>
        <v>0</v>
      </c>
      <c r="G51" s="344" t="str">
        <f t="shared" si="10"/>
        <v>api</v>
      </c>
      <c r="H51" t="s">
        <v>2157</v>
      </c>
      <c r="I51" t="s">
        <v>2157</v>
      </c>
      <c r="P51" s="118"/>
      <c r="Q51" s="468" t="s">
        <v>2156</v>
      </c>
      <c r="R51" s="137">
        <f ca="1">IFERROR(_xlfn.XLOOKUP(T51, sortorder!P:P,sortorder!Q:Q),999)</f>
        <v>999</v>
      </c>
      <c r="S51" s="137">
        <f ca="1">IFERROR(_xlfn.XLOOKUP(T51, sortorder!P:P,sortorder!O:O),99)</f>
        <v>99</v>
      </c>
      <c r="T51" s="119" t="s">
        <v>189</v>
      </c>
      <c r="U51" s="56" t="s">
        <v>189</v>
      </c>
      <c r="V51" s="142">
        <f ca="1">IFERROR(_xlfn.XLOOKUP(X51, sortorder!E:E,sortorder!D:D),99)</f>
        <v>99</v>
      </c>
      <c r="W51" s="142">
        <f t="shared" ca="1" si="4"/>
        <v>99</v>
      </c>
      <c r="X51" s="353" t="s">
        <v>1099</v>
      </c>
      <c r="Y51" s="132">
        <f t="shared" si="17"/>
        <v>0</v>
      </c>
      <c r="Z51" s="132">
        <f t="shared" si="17"/>
        <v>0</v>
      </c>
      <c r="AA51" s="132">
        <f t="shared" si="17"/>
        <v>0</v>
      </c>
      <c r="AB51" s="132">
        <f t="shared" si="17"/>
        <v>0</v>
      </c>
      <c r="AC51" s="132">
        <f t="shared" si="17"/>
        <v>1</v>
      </c>
      <c r="AD51" s="132">
        <f t="shared" si="17"/>
        <v>0</v>
      </c>
      <c r="AE51" s="132">
        <f t="shared" si="17"/>
        <v>0</v>
      </c>
      <c r="AF51" s="132">
        <f t="shared" si="17"/>
        <v>0</v>
      </c>
      <c r="AG51" s="132">
        <f t="shared" si="17"/>
        <v>0</v>
      </c>
      <c r="AH51" t="s">
        <v>1051</v>
      </c>
      <c r="AI51" s="132" t="e">
        <f ca="1">_xlfn.XLOOKUP(I51,'api2.3'!B:B,'api2.3'!D:D,"")</f>
        <v>#NAME?</v>
      </c>
      <c r="AJ51" t="s">
        <v>44</v>
      </c>
      <c r="AK51" s="38" t="s">
        <v>44</v>
      </c>
      <c r="AL51" s="195" t="e">
        <f ca="1">_xlfn.XLOOKUP(AK51,sortorder!$I$15:$I$20,sortorder!$J$15:$J$20)</f>
        <v>#NAME?</v>
      </c>
      <c r="AM51" s="633" t="s">
        <v>416</v>
      </c>
      <c r="AN51" s="633" t="s">
        <v>416</v>
      </c>
      <c r="AO51" s="633" t="s">
        <v>417</v>
      </c>
      <c r="AP51" s="637">
        <v>1</v>
      </c>
      <c r="AQ51" t="s">
        <v>1100</v>
      </c>
      <c r="AR51" s="22" t="str">
        <f t="shared" si="6"/>
        <v>avg</v>
      </c>
      <c r="AS51" t="s">
        <v>1107</v>
      </c>
      <c r="AT51" s="22" t="b">
        <f t="shared" si="7"/>
        <v>1</v>
      </c>
      <c r="AU51" s="633" t="s">
        <v>1101</v>
      </c>
      <c r="AV51" s="633" t="s">
        <v>1107</v>
      </c>
      <c r="AW51">
        <v>1</v>
      </c>
      <c r="AX51" s="596" t="s">
        <v>2798</v>
      </c>
      <c r="AY51" s="479" t="b">
        <v>0</v>
      </c>
      <c r="AZ51" t="s">
        <v>2710</v>
      </c>
      <c r="BA51">
        <v>2</v>
      </c>
      <c r="BB51">
        <v>0</v>
      </c>
      <c r="BC51" t="b">
        <v>0</v>
      </c>
      <c r="BD51" t="b">
        <v>1</v>
      </c>
      <c r="BE51" t="b">
        <v>0</v>
      </c>
      <c r="BG51" s="23" t="b">
        <f t="shared" ref="BG51:BG68" si="19">BH51=BI51</f>
        <v>1</v>
      </c>
      <c r="BH51" s="468" t="str">
        <f>CONCATENATE(VLOOKUP(AQ51,named_strings!A:B,2,),VLOOKUP(T51,Q:BH,44,))</f>
        <v>US avg Demog.Ind.</v>
      </c>
      <c r="BI51" t="s">
        <v>4818</v>
      </c>
      <c r="BJ51" t="s">
        <v>2734</v>
      </c>
      <c r="BK51" t="s">
        <v>2734</v>
      </c>
      <c r="BL51" s="714">
        <v>0</v>
      </c>
      <c r="BM51" s="561" t="s">
        <v>2798</v>
      </c>
      <c r="BN51" s="479" t="s">
        <v>2158</v>
      </c>
      <c r="BO51" s="56" t="s">
        <v>1084</v>
      </c>
      <c r="BQ51" s="206">
        <v>195</v>
      </c>
      <c r="BS51" s="580" t="s">
        <v>2159</v>
      </c>
      <c r="BV51" s="580" t="s">
        <v>404</v>
      </c>
    </row>
    <row r="52" spans="1:75" hidden="1">
      <c r="A52">
        <v>51</v>
      </c>
      <c r="B52" s="148" t="str">
        <f t="shared" ca="1" si="0"/>
        <v>999999196</v>
      </c>
      <c r="C52" s="148" t="str">
        <f t="shared" ca="1" si="1"/>
        <v>9999999</v>
      </c>
      <c r="D52" s="586">
        <f t="shared" si="16"/>
        <v>1</v>
      </c>
      <c r="E52" s="586">
        <f t="shared" si="9"/>
        <v>0</v>
      </c>
      <c r="F52" s="586">
        <f t="shared" si="3"/>
        <v>0</v>
      </c>
      <c r="G52" s="344" t="str">
        <f t="shared" si="10"/>
        <v>api</v>
      </c>
      <c r="H52" t="s">
        <v>2161</v>
      </c>
      <c r="I52" t="s">
        <v>2161</v>
      </c>
      <c r="L52" s="114"/>
      <c r="M52" s="184"/>
      <c r="P52" s="118"/>
      <c r="Q52" s="468" t="s">
        <v>2160</v>
      </c>
      <c r="R52" s="137">
        <f ca="1">IFERROR(_xlfn.XLOOKUP(T52, sortorder!P:P,sortorder!Q:Q),999)</f>
        <v>999</v>
      </c>
      <c r="S52" s="137">
        <f ca="1">IFERROR(_xlfn.XLOOKUP(T52, sortorder!P:P,sortorder!O:O),99)</f>
        <v>99</v>
      </c>
      <c r="T52" s="61" t="s">
        <v>1096</v>
      </c>
      <c r="U52" s="56" t="s">
        <v>1096</v>
      </c>
      <c r="V52" s="142">
        <f ca="1">IFERROR(_xlfn.XLOOKUP(X52, sortorder!E:E,sortorder!D:D),99)</f>
        <v>99</v>
      </c>
      <c r="W52" s="142">
        <f t="shared" ca="1" si="4"/>
        <v>99</v>
      </c>
      <c r="X52" s="61" t="s">
        <v>1099</v>
      </c>
      <c r="Y52" s="132">
        <f t="shared" ref="Y52:AG61" si="20">IF(ISERROR(SEARCH(Y$1,$Q52)),0,1)</f>
        <v>0</v>
      </c>
      <c r="Z52" s="132">
        <f t="shared" si="20"/>
        <v>0</v>
      </c>
      <c r="AA52" s="132">
        <f t="shared" si="20"/>
        <v>0</v>
      </c>
      <c r="AB52" s="132">
        <f t="shared" si="20"/>
        <v>0</v>
      </c>
      <c r="AC52" s="132">
        <f t="shared" si="20"/>
        <v>1</v>
      </c>
      <c r="AD52" s="132">
        <f t="shared" si="20"/>
        <v>0</v>
      </c>
      <c r="AE52" s="132">
        <f t="shared" si="20"/>
        <v>0</v>
      </c>
      <c r="AF52" s="132">
        <f t="shared" si="20"/>
        <v>0</v>
      </c>
      <c r="AG52" s="132">
        <f t="shared" si="20"/>
        <v>1</v>
      </c>
      <c r="AH52" t="s">
        <v>1051</v>
      </c>
      <c r="AI52" s="132" t="e">
        <f ca="1">_xlfn.XLOOKUP(I52,'api2.3'!B:B,'api2.3'!D:D,"")</f>
        <v>#NAME?</v>
      </c>
      <c r="AJ52" t="s">
        <v>44</v>
      </c>
      <c r="AK52" s="38" t="s">
        <v>44</v>
      </c>
      <c r="AL52" s="195" t="e">
        <f ca="1">_xlfn.XLOOKUP(AK52,sortorder!$I$15:$I$20,sortorder!$J$15:$J$20)</f>
        <v>#NAME?</v>
      </c>
      <c r="AM52" s="633" t="s">
        <v>416</v>
      </c>
      <c r="AN52" s="633" t="s">
        <v>416</v>
      </c>
      <c r="AO52" s="633" t="s">
        <v>417</v>
      </c>
      <c r="AP52" s="637">
        <v>1</v>
      </c>
      <c r="AQ52" t="s">
        <v>1100</v>
      </c>
      <c r="AR52" s="22" t="str">
        <f t="shared" si="6"/>
        <v>avg</v>
      </c>
      <c r="AS52" t="s">
        <v>1107</v>
      </c>
      <c r="AT52" s="22" t="b">
        <f t="shared" si="7"/>
        <v>1</v>
      </c>
      <c r="AU52" s="633" t="s">
        <v>1101</v>
      </c>
      <c r="AV52" s="633" t="s">
        <v>1107</v>
      </c>
      <c r="AW52">
        <v>1</v>
      </c>
      <c r="AX52" s="596" t="s">
        <v>2798</v>
      </c>
      <c r="AY52" s="479" t="b">
        <v>0</v>
      </c>
      <c r="AZ52" t="s">
        <v>2710</v>
      </c>
      <c r="BA52">
        <v>2</v>
      </c>
      <c r="BB52">
        <v>0</v>
      </c>
      <c r="BC52" t="b">
        <v>0</v>
      </c>
      <c r="BD52" t="b">
        <v>1</v>
      </c>
      <c r="BE52" t="b">
        <v>0</v>
      </c>
      <c r="BG52" s="23" t="b">
        <f t="shared" si="19"/>
        <v>1</v>
      </c>
      <c r="BH52" s="468" t="str">
        <f>CONCATENATE(VLOOKUP(AQ52,named_strings!A:B,2,),VLOOKUP(T52,Q:BH,44,))</f>
        <v>US avg Suppl Demog.Ind.</v>
      </c>
      <c r="BI52" s="61" t="s">
        <v>4819</v>
      </c>
      <c r="BJ52" s="61" t="s">
        <v>2735</v>
      </c>
      <c r="BK52" s="61" t="s">
        <v>2735</v>
      </c>
      <c r="BL52" s="714">
        <v>0</v>
      </c>
      <c r="BM52" s="561" t="s">
        <v>2798</v>
      </c>
      <c r="BN52" s="479" t="s">
        <v>2162</v>
      </c>
      <c r="BO52" s="56" t="s">
        <v>1093</v>
      </c>
      <c r="BQ52" s="206">
        <v>196</v>
      </c>
      <c r="BS52" s="580" t="s">
        <v>2163</v>
      </c>
      <c r="BV52" s="580" t="s">
        <v>404</v>
      </c>
    </row>
    <row r="53" spans="1:75" hidden="1">
      <c r="A53">
        <v>52</v>
      </c>
      <c r="B53" s="148" t="str">
        <f t="shared" ca="1" si="0"/>
        <v>999999200</v>
      </c>
      <c r="C53" s="148" t="str">
        <f t="shared" ca="1" si="1"/>
        <v>9999999</v>
      </c>
      <c r="D53" s="586">
        <f t="shared" si="16"/>
        <v>1</v>
      </c>
      <c r="E53" s="586">
        <f t="shared" si="9"/>
        <v>0</v>
      </c>
      <c r="F53" s="586">
        <f t="shared" si="3"/>
        <v>0</v>
      </c>
      <c r="G53" s="344" t="str">
        <f t="shared" si="10"/>
        <v>api</v>
      </c>
      <c r="H53" s="114" t="s">
        <v>1098</v>
      </c>
      <c r="I53" s="114" t="s">
        <v>1098</v>
      </c>
      <c r="J53" s="184"/>
      <c r="K53" s="114"/>
      <c r="N53" s="184"/>
      <c r="O53" s="114"/>
      <c r="P53" s="184"/>
      <c r="Q53" s="61" t="s">
        <v>1097</v>
      </c>
      <c r="R53" s="137">
        <f ca="1">IFERROR(_xlfn.XLOOKUP(T53, sortorder!P:P,sortorder!Q:Q),999)</f>
        <v>999</v>
      </c>
      <c r="S53" s="137">
        <f ca="1">IFERROR(_xlfn.XLOOKUP(T53, sortorder!P:P,sortorder!O:O),99)</f>
        <v>99</v>
      </c>
      <c r="T53" s="119" t="s">
        <v>155</v>
      </c>
      <c r="U53" s="56" t="s">
        <v>155</v>
      </c>
      <c r="V53" s="142">
        <f ca="1">IFERROR(_xlfn.XLOOKUP(X53, sortorder!E:E,sortorder!D:D),99)</f>
        <v>99</v>
      </c>
      <c r="W53" s="142">
        <f t="shared" ca="1" si="4"/>
        <v>99</v>
      </c>
      <c r="X53" s="353" t="s">
        <v>1099</v>
      </c>
      <c r="Y53" s="132">
        <f t="shared" si="20"/>
        <v>0</v>
      </c>
      <c r="Z53" s="132">
        <f t="shared" si="20"/>
        <v>0</v>
      </c>
      <c r="AA53" s="132">
        <f t="shared" si="20"/>
        <v>0</v>
      </c>
      <c r="AB53" s="132">
        <f t="shared" si="20"/>
        <v>0</v>
      </c>
      <c r="AC53" s="132">
        <f t="shared" si="20"/>
        <v>1</v>
      </c>
      <c r="AD53" s="132">
        <f t="shared" si="20"/>
        <v>0</v>
      </c>
      <c r="AE53" s="132">
        <f t="shared" si="20"/>
        <v>0</v>
      </c>
      <c r="AF53" s="132">
        <f t="shared" si="20"/>
        <v>0</v>
      </c>
      <c r="AG53" s="132">
        <f t="shared" si="20"/>
        <v>0</v>
      </c>
      <c r="AH53" t="s">
        <v>1051</v>
      </c>
      <c r="AI53" s="132" t="e">
        <f ca="1">_xlfn.XLOOKUP(I53,'api2.3'!B:B,'api2.3'!D:D,"")</f>
        <v>#NAME?</v>
      </c>
      <c r="AJ53" t="s">
        <v>44</v>
      </c>
      <c r="AK53" s="38" t="s">
        <v>44</v>
      </c>
      <c r="AL53" s="195" t="e">
        <f ca="1">_xlfn.XLOOKUP(AK53,sortorder!$I$15:$I$20,sortorder!$J$15:$J$20)</f>
        <v>#NAME?</v>
      </c>
      <c r="AM53" s="633" t="s">
        <v>416</v>
      </c>
      <c r="AN53" s="633" t="s">
        <v>416</v>
      </c>
      <c r="AO53" s="633" t="s">
        <v>417</v>
      </c>
      <c r="AP53" s="637">
        <v>1</v>
      </c>
      <c r="AQ53" t="s">
        <v>1100</v>
      </c>
      <c r="AR53" s="22" t="str">
        <f t="shared" si="6"/>
        <v>avg</v>
      </c>
      <c r="AS53" t="s">
        <v>1107</v>
      </c>
      <c r="AT53" s="22" t="b">
        <f t="shared" si="7"/>
        <v>1</v>
      </c>
      <c r="AU53" s="633" t="s">
        <v>1101</v>
      </c>
      <c r="AV53" s="633" t="s">
        <v>1107</v>
      </c>
      <c r="AW53">
        <v>1</v>
      </c>
      <c r="AX53" s="596" t="s">
        <v>2798</v>
      </c>
      <c r="AY53" s="479" t="b">
        <v>0</v>
      </c>
      <c r="AZ53" t="s">
        <v>2710</v>
      </c>
      <c r="BA53">
        <v>2</v>
      </c>
      <c r="BB53">
        <v>0</v>
      </c>
      <c r="BC53" t="b">
        <v>0</v>
      </c>
      <c r="BD53" t="b">
        <v>1</v>
      </c>
      <c r="BE53" t="b">
        <v>0</v>
      </c>
      <c r="BG53" s="23" t="b">
        <f t="shared" si="19"/>
        <v>1</v>
      </c>
      <c r="BH53" s="468" t="str">
        <f>CONCATENATE(VLOOKUP(AQ53,named_strings!A:B,2,),VLOOKUP(T53,Q:BH,44,))</f>
        <v>US avg %Low-inc.</v>
      </c>
      <c r="BI53" s="114" t="s">
        <v>4906</v>
      </c>
      <c r="BJ53" s="114" t="s">
        <v>1102</v>
      </c>
      <c r="BK53" s="114" t="s">
        <v>1102</v>
      </c>
      <c r="BL53" s="714">
        <v>0</v>
      </c>
      <c r="BM53" s="561" t="s">
        <v>2798</v>
      </c>
      <c r="BN53" s="479" t="s">
        <v>1103</v>
      </c>
      <c r="BO53" s="56" t="s">
        <v>1104</v>
      </c>
      <c r="BQ53" s="206">
        <v>200</v>
      </c>
      <c r="BS53" s="580" t="s">
        <v>1105</v>
      </c>
      <c r="BV53" s="580" t="s">
        <v>404</v>
      </c>
      <c r="BW53" s="580" t="s">
        <v>55</v>
      </c>
    </row>
    <row r="54" spans="1:75" hidden="1">
      <c r="A54">
        <v>53</v>
      </c>
      <c r="B54" s="148" t="str">
        <f t="shared" ca="1" si="0"/>
        <v>999999202</v>
      </c>
      <c r="C54" s="148" t="str">
        <f t="shared" ca="1" si="1"/>
        <v>9999999</v>
      </c>
      <c r="D54" s="586">
        <f t="shared" si="16"/>
        <v>1</v>
      </c>
      <c r="E54" s="586">
        <f t="shared" si="9"/>
        <v>0</v>
      </c>
      <c r="F54" s="586">
        <f t="shared" si="3"/>
        <v>0</v>
      </c>
      <c r="G54" s="344" t="str">
        <f t="shared" si="10"/>
        <v>api</v>
      </c>
      <c r="H54" s="114" t="s">
        <v>1146</v>
      </c>
      <c r="I54" s="114" t="s">
        <v>1146</v>
      </c>
      <c r="K54" s="114"/>
      <c r="L54" s="114"/>
      <c r="M54" s="184"/>
      <c r="N54" s="184"/>
      <c r="O54" s="114"/>
      <c r="P54" s="184"/>
      <c r="Q54" s="115" t="s">
        <v>1145</v>
      </c>
      <c r="R54" s="137">
        <f ca="1">IFERROR(_xlfn.XLOOKUP(T54, sortorder!P:P,sortorder!Q:Q),999)</f>
        <v>999</v>
      </c>
      <c r="S54" s="137">
        <f ca="1">IFERROR(_xlfn.XLOOKUP(T54, sortorder!P:P,sortorder!O:O),99)</f>
        <v>99</v>
      </c>
      <c r="T54" s="183" t="s">
        <v>150</v>
      </c>
      <c r="U54" s="184" t="s">
        <v>150</v>
      </c>
      <c r="V54" s="142">
        <f ca="1">IFERROR(_xlfn.XLOOKUP(X54, sortorder!E:E,sortorder!D:D),99)</f>
        <v>99</v>
      </c>
      <c r="W54" s="142">
        <f t="shared" ca="1" si="4"/>
        <v>99</v>
      </c>
      <c r="X54" s="309" t="s">
        <v>1099</v>
      </c>
      <c r="Y54" s="132">
        <f t="shared" si="20"/>
        <v>0</v>
      </c>
      <c r="Z54" s="132">
        <f t="shared" si="20"/>
        <v>0</v>
      </c>
      <c r="AA54" s="132">
        <f t="shared" si="20"/>
        <v>0</v>
      </c>
      <c r="AB54" s="132">
        <f t="shared" si="20"/>
        <v>0</v>
      </c>
      <c r="AC54" s="132">
        <f t="shared" si="20"/>
        <v>1</v>
      </c>
      <c r="AD54" s="132">
        <f t="shared" si="20"/>
        <v>0</v>
      </c>
      <c r="AE54" s="132">
        <f t="shared" si="20"/>
        <v>0</v>
      </c>
      <c r="AF54" s="132">
        <f t="shared" si="20"/>
        <v>0</v>
      </c>
      <c r="AG54" s="132">
        <f t="shared" si="20"/>
        <v>0</v>
      </c>
      <c r="AH54" s="114" t="s">
        <v>1051</v>
      </c>
      <c r="AI54" s="132" t="e">
        <f ca="1">_xlfn.XLOOKUP(I54,'api2.3'!B:B,'api2.3'!D:D,"")</f>
        <v>#NAME?</v>
      </c>
      <c r="AJ54" s="114" t="s">
        <v>44</v>
      </c>
      <c r="AK54" s="197" t="s">
        <v>44</v>
      </c>
      <c r="AL54" s="195" t="e">
        <f ca="1">_xlfn.XLOOKUP(AK54,sortorder!$I$15:$I$20,sortorder!$J$15:$J$20)</f>
        <v>#NAME?</v>
      </c>
      <c r="AM54" s="635" t="s">
        <v>416</v>
      </c>
      <c r="AN54" s="635" t="s">
        <v>416</v>
      </c>
      <c r="AO54" s="635" t="s">
        <v>417</v>
      </c>
      <c r="AP54" s="639">
        <v>1</v>
      </c>
      <c r="AQ54" s="114" t="s">
        <v>1100</v>
      </c>
      <c r="AR54" s="22" t="str">
        <f t="shared" si="6"/>
        <v>avg</v>
      </c>
      <c r="AS54" s="114" t="s">
        <v>1107</v>
      </c>
      <c r="AT54" s="22" t="b">
        <f t="shared" si="7"/>
        <v>1</v>
      </c>
      <c r="AU54" s="635" t="s">
        <v>1101</v>
      </c>
      <c r="AV54" s="635" t="s">
        <v>1107</v>
      </c>
      <c r="AW54" s="114">
        <v>1</v>
      </c>
      <c r="AX54" s="596" t="s">
        <v>2798</v>
      </c>
      <c r="AY54" s="479" t="b">
        <v>0</v>
      </c>
      <c r="AZ54" s="114" t="s">
        <v>2710</v>
      </c>
      <c r="BA54" s="114">
        <v>2</v>
      </c>
      <c r="BB54" s="114">
        <v>0</v>
      </c>
      <c r="BC54" s="114" t="b">
        <v>0</v>
      </c>
      <c r="BD54" s="114" t="b">
        <v>1</v>
      </c>
      <c r="BE54" s="114" t="b">
        <v>0</v>
      </c>
      <c r="BF54" s="114"/>
      <c r="BG54" s="23" t="b">
        <f t="shared" si="19"/>
        <v>1</v>
      </c>
      <c r="BH54" s="468" t="str">
        <f>CONCATENATE(VLOOKUP(AQ54,named_strings!A:B,2,),VLOOKUP(T54,Q:BH,44,))</f>
        <v>US avg %Limited English</v>
      </c>
      <c r="BI54" s="114" t="s">
        <v>4907</v>
      </c>
      <c r="BJ54" s="114" t="s">
        <v>1147</v>
      </c>
      <c r="BK54" s="114" t="s">
        <v>1147</v>
      </c>
      <c r="BL54" s="714">
        <v>0</v>
      </c>
      <c r="BM54" s="561" t="s">
        <v>2798</v>
      </c>
      <c r="BN54" s="479" t="s">
        <v>1148</v>
      </c>
      <c r="BO54" s="184" t="s">
        <v>1149</v>
      </c>
      <c r="BQ54" s="206">
        <v>202</v>
      </c>
      <c r="BS54" s="580" t="s">
        <v>1150</v>
      </c>
      <c r="BV54" s="580" t="s">
        <v>404</v>
      </c>
      <c r="BW54" s="580" t="s">
        <v>55</v>
      </c>
    </row>
    <row r="55" spans="1:75" hidden="1">
      <c r="A55">
        <v>54</v>
      </c>
      <c r="B55" s="148" t="str">
        <f t="shared" ca="1" si="0"/>
        <v>999999201</v>
      </c>
      <c r="C55" s="148" t="str">
        <f t="shared" ca="1" si="1"/>
        <v>9999999</v>
      </c>
      <c r="D55" s="586">
        <f t="shared" si="16"/>
        <v>1</v>
      </c>
      <c r="E55" s="586">
        <f t="shared" si="9"/>
        <v>0</v>
      </c>
      <c r="F55" s="586">
        <f t="shared" si="3"/>
        <v>0</v>
      </c>
      <c r="G55" s="344" t="str">
        <f t="shared" si="10"/>
        <v>api</v>
      </c>
      <c r="H55" t="s">
        <v>1195</v>
      </c>
      <c r="I55" t="s">
        <v>1195</v>
      </c>
      <c r="Q55" s="61" t="s">
        <v>1194</v>
      </c>
      <c r="R55" s="137">
        <f ca="1">IFERROR(_xlfn.XLOOKUP(T55, sortorder!P:P,sortorder!Q:Q),999)</f>
        <v>999</v>
      </c>
      <c r="S55" s="137">
        <f ca="1">IFERROR(_xlfn.XLOOKUP(T55, sortorder!P:P,sortorder!O:O),99)</f>
        <v>99</v>
      </c>
      <c r="T55" s="119" t="s">
        <v>389</v>
      </c>
      <c r="U55" s="56" t="s">
        <v>389</v>
      </c>
      <c r="V55" s="142">
        <f ca="1">IFERROR(_xlfn.XLOOKUP(X55, sortorder!E:E,sortorder!D:D),99)</f>
        <v>99</v>
      </c>
      <c r="W55" s="142">
        <f t="shared" ca="1" si="4"/>
        <v>99</v>
      </c>
      <c r="X55" s="353" t="s">
        <v>1099</v>
      </c>
      <c r="Y55" s="132">
        <f t="shared" si="20"/>
        <v>0</v>
      </c>
      <c r="Z55" s="132">
        <f t="shared" si="20"/>
        <v>0</v>
      </c>
      <c r="AA55" s="132">
        <f t="shared" si="20"/>
        <v>0</v>
      </c>
      <c r="AB55" s="132">
        <f t="shared" si="20"/>
        <v>0</v>
      </c>
      <c r="AC55" s="132">
        <f t="shared" si="20"/>
        <v>1</v>
      </c>
      <c r="AD55" s="132">
        <f t="shared" si="20"/>
        <v>0</v>
      </c>
      <c r="AE55" s="132">
        <f t="shared" si="20"/>
        <v>0</v>
      </c>
      <c r="AF55" s="132">
        <f t="shared" si="20"/>
        <v>0</v>
      </c>
      <c r="AG55" s="132">
        <f t="shared" si="20"/>
        <v>0</v>
      </c>
      <c r="AH55" t="s">
        <v>1051</v>
      </c>
      <c r="AI55" s="132" t="e">
        <f ca="1">_xlfn.XLOOKUP(I55,'api2.3'!B:B,'api2.3'!D:D,"")</f>
        <v>#NAME?</v>
      </c>
      <c r="AJ55" t="s">
        <v>44</v>
      </c>
      <c r="AK55" s="38" t="s">
        <v>44</v>
      </c>
      <c r="AL55" s="195" t="e">
        <f ca="1">_xlfn.XLOOKUP(AK55,sortorder!$I$15:$I$20,sortorder!$J$15:$J$20)</f>
        <v>#NAME?</v>
      </c>
      <c r="AM55" s="633" t="s">
        <v>416</v>
      </c>
      <c r="AN55" s="633" t="s">
        <v>416</v>
      </c>
      <c r="AO55" s="633" t="s">
        <v>417</v>
      </c>
      <c r="AP55" s="637">
        <v>1</v>
      </c>
      <c r="AQ55" t="s">
        <v>1100</v>
      </c>
      <c r="AR55" s="22" t="str">
        <f t="shared" si="6"/>
        <v>avg</v>
      </c>
      <c r="AS55" t="s">
        <v>1107</v>
      </c>
      <c r="AT55" s="22" t="b">
        <f t="shared" si="7"/>
        <v>1</v>
      </c>
      <c r="AU55" s="633" t="s">
        <v>1101</v>
      </c>
      <c r="AV55" s="633" t="s">
        <v>1107</v>
      </c>
      <c r="AW55">
        <v>1</v>
      </c>
      <c r="AX55" s="596" t="s">
        <v>2798</v>
      </c>
      <c r="AY55" s="479" t="b">
        <v>0</v>
      </c>
      <c r="AZ55" t="s">
        <v>2710</v>
      </c>
      <c r="BA55">
        <v>2</v>
      </c>
      <c r="BB55">
        <v>0</v>
      </c>
      <c r="BC55" t="b">
        <v>0</v>
      </c>
      <c r="BD55" t="b">
        <v>1</v>
      </c>
      <c r="BE55" t="b">
        <v>0</v>
      </c>
      <c r="BG55" s="23" t="b">
        <f t="shared" si="19"/>
        <v>1</v>
      </c>
      <c r="BH55" s="468" t="str">
        <f>CONCATENATE(VLOOKUP(AQ55,named_strings!A:B,2,),VLOOKUP(T55,Q:BH,44,))</f>
        <v>US avg %Unemployed</v>
      </c>
      <c r="BI55" t="s">
        <v>4908</v>
      </c>
      <c r="BJ55" t="s">
        <v>1196</v>
      </c>
      <c r="BK55" t="s">
        <v>1196</v>
      </c>
      <c r="BL55" s="714">
        <v>0</v>
      </c>
      <c r="BM55" s="561" t="s">
        <v>2798</v>
      </c>
      <c r="BN55" s="479" t="s">
        <v>1197</v>
      </c>
      <c r="BO55" s="56" t="s">
        <v>1198</v>
      </c>
      <c r="BQ55" s="206">
        <v>201</v>
      </c>
      <c r="BS55" s="580" t="s">
        <v>1186</v>
      </c>
      <c r="BV55" s="580" t="s">
        <v>404</v>
      </c>
      <c r="BW55" s="580" t="s">
        <v>55</v>
      </c>
    </row>
    <row r="56" spans="1:75" hidden="1">
      <c r="A56">
        <v>55</v>
      </c>
      <c r="B56" s="148" t="str">
        <f t="shared" ca="1" si="0"/>
        <v>999999203</v>
      </c>
      <c r="C56" s="148" t="str">
        <f t="shared" ca="1" si="1"/>
        <v>9999999</v>
      </c>
      <c r="D56" s="586">
        <f t="shared" si="16"/>
        <v>1</v>
      </c>
      <c r="E56" s="586">
        <f t="shared" si="9"/>
        <v>0</v>
      </c>
      <c r="F56" s="586">
        <f t="shared" si="3"/>
        <v>0</v>
      </c>
      <c r="G56" s="344" t="str">
        <f t="shared" si="10"/>
        <v>api</v>
      </c>
      <c r="H56" t="s">
        <v>1117</v>
      </c>
      <c r="I56" t="s">
        <v>1117</v>
      </c>
      <c r="J56" s="184"/>
      <c r="Q56" s="61" t="s">
        <v>1116</v>
      </c>
      <c r="R56" s="137">
        <f ca="1">IFERROR(_xlfn.XLOOKUP(T56, sortorder!P:P,sortorder!Q:Q),999)</f>
        <v>999</v>
      </c>
      <c r="S56" s="137">
        <f ca="1">IFERROR(_xlfn.XLOOKUP(T56, sortorder!P:P,sortorder!O:O),99)</f>
        <v>99</v>
      </c>
      <c r="T56" s="119" t="s">
        <v>51</v>
      </c>
      <c r="U56" s="56" t="s">
        <v>51</v>
      </c>
      <c r="V56" s="142">
        <f ca="1">IFERROR(_xlfn.XLOOKUP(X56, sortorder!E:E,sortorder!D:D),99)</f>
        <v>99</v>
      </c>
      <c r="W56" s="142">
        <f t="shared" ca="1" si="4"/>
        <v>99</v>
      </c>
      <c r="X56" s="353" t="s">
        <v>1099</v>
      </c>
      <c r="Y56" s="132">
        <f t="shared" si="20"/>
        <v>0</v>
      </c>
      <c r="Z56" s="132">
        <f t="shared" si="20"/>
        <v>0</v>
      </c>
      <c r="AA56" s="132">
        <f t="shared" si="20"/>
        <v>0</v>
      </c>
      <c r="AB56" s="132">
        <f t="shared" si="20"/>
        <v>0</v>
      </c>
      <c r="AC56" s="132">
        <f t="shared" si="20"/>
        <v>1</v>
      </c>
      <c r="AD56" s="132">
        <f t="shared" si="20"/>
        <v>0</v>
      </c>
      <c r="AE56" s="132">
        <f t="shared" si="20"/>
        <v>0</v>
      </c>
      <c r="AF56" s="132">
        <f t="shared" si="20"/>
        <v>0</v>
      </c>
      <c r="AG56" s="132">
        <f t="shared" si="20"/>
        <v>0</v>
      </c>
      <c r="AH56" t="s">
        <v>1051</v>
      </c>
      <c r="AI56" s="132" t="e">
        <f ca="1">_xlfn.XLOOKUP(I56,'api2.3'!B:B,'api2.3'!D:D,"")</f>
        <v>#NAME?</v>
      </c>
      <c r="AJ56" t="s">
        <v>44</v>
      </c>
      <c r="AK56" s="38" t="s">
        <v>44</v>
      </c>
      <c r="AL56" s="195" t="e">
        <f ca="1">_xlfn.XLOOKUP(AK56,sortorder!$I$15:$I$20,sortorder!$J$15:$J$20)</f>
        <v>#NAME?</v>
      </c>
      <c r="AM56" s="633" t="s">
        <v>416</v>
      </c>
      <c r="AN56" s="633" t="s">
        <v>416</v>
      </c>
      <c r="AO56" s="633" t="s">
        <v>417</v>
      </c>
      <c r="AP56" s="637">
        <v>1</v>
      </c>
      <c r="AQ56" t="s">
        <v>1100</v>
      </c>
      <c r="AR56" s="22" t="str">
        <f t="shared" si="6"/>
        <v>avg</v>
      </c>
      <c r="AS56" t="s">
        <v>1107</v>
      </c>
      <c r="AT56" s="22" t="b">
        <f t="shared" si="7"/>
        <v>1</v>
      </c>
      <c r="AU56" s="633" t="s">
        <v>1101</v>
      </c>
      <c r="AV56" s="633" t="s">
        <v>1107</v>
      </c>
      <c r="AW56">
        <v>1</v>
      </c>
      <c r="AX56" s="596" t="s">
        <v>2798</v>
      </c>
      <c r="AY56" s="479" t="b">
        <v>0</v>
      </c>
      <c r="AZ56" t="s">
        <v>2710</v>
      </c>
      <c r="BA56">
        <v>2</v>
      </c>
      <c r="BB56">
        <v>0</v>
      </c>
      <c r="BC56" t="b">
        <v>0</v>
      </c>
      <c r="BD56" t="b">
        <v>1</v>
      </c>
      <c r="BE56" t="b">
        <v>0</v>
      </c>
      <c r="BG56" s="23" t="b">
        <f t="shared" si="19"/>
        <v>1</v>
      </c>
      <c r="BH56" s="468" t="str">
        <f>CONCATENATE(VLOOKUP(AQ56,named_strings!A:B,2,),VLOOKUP(T56,Q:BH,44,))</f>
        <v>US avg %&lt; High School</v>
      </c>
      <c r="BI56" s="114" t="s">
        <v>4909</v>
      </c>
      <c r="BJ56" t="s">
        <v>1118</v>
      </c>
      <c r="BK56" s="114" t="s">
        <v>1118</v>
      </c>
      <c r="BL56" s="714">
        <v>0</v>
      </c>
      <c r="BM56" s="561" t="s">
        <v>2798</v>
      </c>
      <c r="BN56" s="479" t="s">
        <v>1119</v>
      </c>
      <c r="BO56" s="56" t="s">
        <v>1120</v>
      </c>
      <c r="BQ56" s="206">
        <v>203</v>
      </c>
      <c r="BS56" s="580" t="s">
        <v>1121</v>
      </c>
      <c r="BV56" s="580" t="s">
        <v>404</v>
      </c>
      <c r="BW56" s="580" t="s">
        <v>55</v>
      </c>
    </row>
    <row r="57" spans="1:75" hidden="1">
      <c r="A57">
        <v>56</v>
      </c>
      <c r="B57" s="148" t="str">
        <f t="shared" ca="1" si="0"/>
        <v>999999204</v>
      </c>
      <c r="C57" s="148" t="str">
        <f t="shared" ca="1" si="1"/>
        <v>9999999</v>
      </c>
      <c r="D57" s="586">
        <f t="shared" si="16"/>
        <v>1</v>
      </c>
      <c r="E57" s="586">
        <f t="shared" si="9"/>
        <v>0</v>
      </c>
      <c r="F57" s="586">
        <f t="shared" si="3"/>
        <v>0</v>
      </c>
      <c r="G57" s="344" t="str">
        <f t="shared" si="10"/>
        <v>api</v>
      </c>
      <c r="H57" t="s">
        <v>1182</v>
      </c>
      <c r="I57" t="s">
        <v>1182</v>
      </c>
      <c r="Q57" s="61" t="s">
        <v>1181</v>
      </c>
      <c r="R57" s="137">
        <f ca="1">IFERROR(_xlfn.XLOOKUP(T57, sortorder!P:P,sortorder!Q:Q),999)</f>
        <v>999</v>
      </c>
      <c r="S57" s="137">
        <f ca="1">IFERROR(_xlfn.XLOOKUP(T57, sortorder!P:P,sortorder!O:O),99)</f>
        <v>99</v>
      </c>
      <c r="T57" s="119" t="s">
        <v>176</v>
      </c>
      <c r="U57" s="56" t="s">
        <v>176</v>
      </c>
      <c r="V57" s="142">
        <f ca="1">IFERROR(_xlfn.XLOOKUP(X57, sortorder!E:E,sortorder!D:D),99)</f>
        <v>99</v>
      </c>
      <c r="W57" s="142">
        <f t="shared" ca="1" si="4"/>
        <v>99</v>
      </c>
      <c r="X57" s="353" t="s">
        <v>1099</v>
      </c>
      <c r="Y57" s="132">
        <f t="shared" si="20"/>
        <v>0</v>
      </c>
      <c r="Z57" s="132">
        <f t="shared" si="20"/>
        <v>0</v>
      </c>
      <c r="AA57" s="132">
        <f t="shared" si="20"/>
        <v>0</v>
      </c>
      <c r="AB57" s="132">
        <f t="shared" si="20"/>
        <v>0</v>
      </c>
      <c r="AC57" s="132">
        <f t="shared" si="20"/>
        <v>1</v>
      </c>
      <c r="AD57" s="132">
        <f t="shared" si="20"/>
        <v>0</v>
      </c>
      <c r="AE57" s="132">
        <f t="shared" si="20"/>
        <v>0</v>
      </c>
      <c r="AF57" s="132">
        <f t="shared" si="20"/>
        <v>0</v>
      </c>
      <c r="AG57" s="132">
        <f t="shared" si="20"/>
        <v>0</v>
      </c>
      <c r="AH57" t="s">
        <v>1051</v>
      </c>
      <c r="AI57" s="132" t="e">
        <f ca="1">_xlfn.XLOOKUP(I57,'api2.3'!B:B,'api2.3'!D:D,"")</f>
        <v>#NAME?</v>
      </c>
      <c r="AJ57" t="s">
        <v>44</v>
      </c>
      <c r="AK57" s="38" t="s">
        <v>44</v>
      </c>
      <c r="AL57" s="195" t="e">
        <f ca="1">_xlfn.XLOOKUP(AK57,sortorder!$I$15:$I$20,sortorder!$J$15:$J$20)</f>
        <v>#NAME?</v>
      </c>
      <c r="AM57" s="633" t="s">
        <v>416</v>
      </c>
      <c r="AN57" s="633" t="s">
        <v>416</v>
      </c>
      <c r="AO57" s="633" t="s">
        <v>417</v>
      </c>
      <c r="AP57" s="637">
        <v>1</v>
      </c>
      <c r="AQ57" t="s">
        <v>1100</v>
      </c>
      <c r="AR57" s="22" t="str">
        <f t="shared" si="6"/>
        <v>avg</v>
      </c>
      <c r="AS57" t="s">
        <v>1107</v>
      </c>
      <c r="AT57" s="22" t="b">
        <f t="shared" si="7"/>
        <v>1</v>
      </c>
      <c r="AU57" s="633" t="s">
        <v>1101</v>
      </c>
      <c r="AV57" s="633" t="s">
        <v>1107</v>
      </c>
      <c r="AW57">
        <v>1</v>
      </c>
      <c r="AX57" s="596" t="s">
        <v>2798</v>
      </c>
      <c r="AY57" s="479" t="b">
        <v>0</v>
      </c>
      <c r="AZ57" t="s">
        <v>2710</v>
      </c>
      <c r="BA57">
        <v>2</v>
      </c>
      <c r="BB57">
        <v>0</v>
      </c>
      <c r="BC57" t="b">
        <v>0</v>
      </c>
      <c r="BD57" t="b">
        <v>1</v>
      </c>
      <c r="BE57" t="b">
        <v>0</v>
      </c>
      <c r="BG57" s="23" t="b">
        <f t="shared" si="19"/>
        <v>1</v>
      </c>
      <c r="BH57" s="468" t="str">
        <f>CONCATENATE(VLOOKUP(AQ57,named_strings!A:B,2,),VLOOKUP(T57,Q:BH,44,))</f>
        <v>US avg %&lt; age 5</v>
      </c>
      <c r="BI57" t="s">
        <v>4911</v>
      </c>
      <c r="BJ57" t="s">
        <v>1183</v>
      </c>
      <c r="BK57" t="s">
        <v>1183</v>
      </c>
      <c r="BL57" s="714">
        <v>0</v>
      </c>
      <c r="BM57" s="561" t="s">
        <v>2798</v>
      </c>
      <c r="BN57" s="479" t="s">
        <v>1184</v>
      </c>
      <c r="BO57" s="56" t="s">
        <v>1185</v>
      </c>
      <c r="BQ57" s="206">
        <v>204</v>
      </c>
      <c r="BS57" s="580" t="s">
        <v>1186</v>
      </c>
      <c r="BV57" s="580" t="s">
        <v>404</v>
      </c>
      <c r="BW57" s="580" t="s">
        <v>55</v>
      </c>
    </row>
    <row r="58" spans="1:75" hidden="1">
      <c r="A58">
        <v>57</v>
      </c>
      <c r="B58" s="148" t="str">
        <f t="shared" ca="1" si="0"/>
        <v>999999205</v>
      </c>
      <c r="C58" s="148" t="str">
        <f t="shared" ca="1" si="1"/>
        <v>9999999</v>
      </c>
      <c r="D58" s="586">
        <f t="shared" si="16"/>
        <v>1</v>
      </c>
      <c r="E58" s="586">
        <f t="shared" si="9"/>
        <v>0</v>
      </c>
      <c r="F58" s="586">
        <f t="shared" si="3"/>
        <v>0</v>
      </c>
      <c r="G58" s="344" t="str">
        <f t="shared" si="10"/>
        <v>api</v>
      </c>
      <c r="H58" t="s">
        <v>1159</v>
      </c>
      <c r="I58" t="s">
        <v>1159</v>
      </c>
      <c r="L58" s="114"/>
      <c r="M58" s="184"/>
      <c r="Q58" s="115" t="s">
        <v>1158</v>
      </c>
      <c r="R58" s="137">
        <f ca="1">IFERROR(_xlfn.XLOOKUP(T58, sortorder!P:P,sortorder!Q:Q),999)</f>
        <v>999</v>
      </c>
      <c r="S58" s="137">
        <f ca="1">IFERROR(_xlfn.XLOOKUP(T58, sortorder!P:P,sortorder!O:O),99)</f>
        <v>99</v>
      </c>
      <c r="T58" s="119" t="s">
        <v>168</v>
      </c>
      <c r="U58" s="56" t="s">
        <v>168</v>
      </c>
      <c r="V58" s="142">
        <f ca="1">IFERROR(_xlfn.XLOOKUP(X58, sortorder!E:E,sortorder!D:D),99)</f>
        <v>99</v>
      </c>
      <c r="W58" s="142">
        <f t="shared" ca="1" si="4"/>
        <v>99</v>
      </c>
      <c r="X58" s="353" t="s">
        <v>1099</v>
      </c>
      <c r="Y58" s="132">
        <f t="shared" si="20"/>
        <v>0</v>
      </c>
      <c r="Z58" s="132">
        <f t="shared" si="20"/>
        <v>0</v>
      </c>
      <c r="AA58" s="132">
        <f t="shared" si="20"/>
        <v>0</v>
      </c>
      <c r="AB58" s="132">
        <f t="shared" si="20"/>
        <v>0</v>
      </c>
      <c r="AC58" s="132">
        <f t="shared" si="20"/>
        <v>1</v>
      </c>
      <c r="AD58" s="132">
        <f t="shared" si="20"/>
        <v>0</v>
      </c>
      <c r="AE58" s="132">
        <f t="shared" si="20"/>
        <v>0</v>
      </c>
      <c r="AF58" s="132">
        <f t="shared" si="20"/>
        <v>0</v>
      </c>
      <c r="AG58" s="132">
        <f t="shared" si="20"/>
        <v>0</v>
      </c>
      <c r="AH58" t="s">
        <v>1051</v>
      </c>
      <c r="AI58" s="132" t="e">
        <f ca="1">_xlfn.XLOOKUP(I58,'api2.3'!B:B,'api2.3'!D:D,"")</f>
        <v>#NAME?</v>
      </c>
      <c r="AJ58" t="s">
        <v>44</v>
      </c>
      <c r="AK58" s="38" t="s">
        <v>44</v>
      </c>
      <c r="AL58" s="195" t="e">
        <f ca="1">_xlfn.XLOOKUP(AK58,sortorder!$I$15:$I$20,sortorder!$J$15:$J$20)</f>
        <v>#NAME?</v>
      </c>
      <c r="AM58" s="633" t="s">
        <v>416</v>
      </c>
      <c r="AN58" s="633" t="s">
        <v>416</v>
      </c>
      <c r="AO58" s="633" t="s">
        <v>417</v>
      </c>
      <c r="AP58" s="637">
        <v>1</v>
      </c>
      <c r="AQ58" t="s">
        <v>1100</v>
      </c>
      <c r="AR58" s="22" t="str">
        <f t="shared" si="6"/>
        <v>avg</v>
      </c>
      <c r="AS58" t="s">
        <v>1107</v>
      </c>
      <c r="AT58" s="22" t="b">
        <f t="shared" si="7"/>
        <v>1</v>
      </c>
      <c r="AU58" s="633" t="s">
        <v>1101</v>
      </c>
      <c r="AV58" s="633" t="s">
        <v>1107</v>
      </c>
      <c r="AW58">
        <v>1</v>
      </c>
      <c r="AX58" s="596" t="s">
        <v>2798</v>
      </c>
      <c r="AY58" s="479" t="b">
        <v>0</v>
      </c>
      <c r="AZ58" t="s">
        <v>2710</v>
      </c>
      <c r="BA58">
        <v>2</v>
      </c>
      <c r="BB58">
        <v>0</v>
      </c>
      <c r="BC58" t="b">
        <v>0</v>
      </c>
      <c r="BD58" t="b">
        <v>1</v>
      </c>
      <c r="BE58" t="b">
        <v>0</v>
      </c>
      <c r="BG58" s="23" t="b">
        <f t="shared" si="19"/>
        <v>1</v>
      </c>
      <c r="BH58" s="468" t="str">
        <f>CONCATENATE(VLOOKUP(AQ58,named_strings!A:B,2,),VLOOKUP(T58,Q:BH,44,))</f>
        <v>US avg %&gt; age 64</v>
      </c>
      <c r="BI58" t="s">
        <v>4912</v>
      </c>
      <c r="BJ58" t="s">
        <v>1160</v>
      </c>
      <c r="BK58" t="s">
        <v>1160</v>
      </c>
      <c r="BL58" s="714">
        <v>0</v>
      </c>
      <c r="BM58" s="561" t="s">
        <v>2798</v>
      </c>
      <c r="BN58" s="479" t="s">
        <v>1161</v>
      </c>
      <c r="BO58" s="56" t="s">
        <v>1162</v>
      </c>
      <c r="BQ58" s="206">
        <v>205</v>
      </c>
      <c r="BS58" s="580" t="s">
        <v>1163</v>
      </c>
      <c r="BV58" s="580" t="s">
        <v>404</v>
      </c>
      <c r="BW58" s="580" t="s">
        <v>55</v>
      </c>
    </row>
    <row r="59" spans="1:75" hidden="1">
      <c r="A59">
        <v>58</v>
      </c>
      <c r="B59" s="148" t="str">
        <f t="shared" ca="1" si="0"/>
        <v>999999199</v>
      </c>
      <c r="C59" s="148" t="str">
        <f t="shared" ca="1" si="1"/>
        <v>9999999</v>
      </c>
      <c r="D59" s="586">
        <f t="shared" si="16"/>
        <v>1</v>
      </c>
      <c r="E59" s="586">
        <f t="shared" si="9"/>
        <v>0</v>
      </c>
      <c r="F59" s="586">
        <f t="shared" si="3"/>
        <v>0</v>
      </c>
      <c r="G59" s="344" t="str">
        <f t="shared" si="10"/>
        <v>api</v>
      </c>
      <c r="H59" t="s">
        <v>2233</v>
      </c>
      <c r="I59" t="s">
        <v>2233</v>
      </c>
      <c r="J59" s="184"/>
      <c r="Q59" s="61" t="s">
        <v>2232</v>
      </c>
      <c r="R59" s="137">
        <f ca="1">IFERROR(_xlfn.XLOOKUP(T59, sortorder!P:P,sortorder!Q:Q),999)</f>
        <v>999</v>
      </c>
      <c r="S59" s="137">
        <f ca="1">IFERROR(_xlfn.XLOOKUP(T59, sortorder!P:P,sortorder!O:O),99)</f>
        <v>99</v>
      </c>
      <c r="T59" s="119" t="s">
        <v>164</v>
      </c>
      <c r="U59" s="56" t="s">
        <v>164</v>
      </c>
      <c r="V59" s="142">
        <f ca="1">IFERROR(_xlfn.XLOOKUP(X59, sortorder!E:E,sortorder!D:D),99)</f>
        <v>99</v>
      </c>
      <c r="W59" s="142">
        <f t="shared" ca="1" si="4"/>
        <v>99</v>
      </c>
      <c r="X59" s="353" t="s">
        <v>1099</v>
      </c>
      <c r="Y59" s="132">
        <f t="shared" si="20"/>
        <v>0</v>
      </c>
      <c r="Z59" s="132">
        <f t="shared" si="20"/>
        <v>0</v>
      </c>
      <c r="AA59" s="132">
        <f t="shared" si="20"/>
        <v>0</v>
      </c>
      <c r="AB59" s="132">
        <f t="shared" si="20"/>
        <v>0</v>
      </c>
      <c r="AC59" s="132">
        <f t="shared" si="20"/>
        <v>1</v>
      </c>
      <c r="AD59" s="132">
        <f t="shared" si="20"/>
        <v>0</v>
      </c>
      <c r="AE59" s="132">
        <f t="shared" si="20"/>
        <v>0</v>
      </c>
      <c r="AF59" s="132">
        <f t="shared" si="20"/>
        <v>0</v>
      </c>
      <c r="AG59" s="132">
        <f t="shared" si="20"/>
        <v>0</v>
      </c>
      <c r="AH59" t="s">
        <v>1051</v>
      </c>
      <c r="AI59" s="132" t="e">
        <f ca="1">_xlfn.XLOOKUP(I59,'api2.3'!B:B,'api2.3'!D:D,"")</f>
        <v>#NAME?</v>
      </c>
      <c r="AJ59" t="s">
        <v>44</v>
      </c>
      <c r="AK59" s="38" t="s">
        <v>44</v>
      </c>
      <c r="AL59" s="195" t="e">
        <f ca="1">_xlfn.XLOOKUP(AK59,sortorder!$I$15:$I$20,sortorder!$J$15:$J$20)</f>
        <v>#NAME?</v>
      </c>
      <c r="AM59" s="633" t="s">
        <v>416</v>
      </c>
      <c r="AN59" s="633" t="s">
        <v>416</v>
      </c>
      <c r="AO59" s="633" t="s">
        <v>417</v>
      </c>
      <c r="AP59" s="637">
        <v>1</v>
      </c>
      <c r="AQ59" t="s">
        <v>1100</v>
      </c>
      <c r="AR59" s="22" t="str">
        <f t="shared" si="6"/>
        <v>avg</v>
      </c>
      <c r="AS59" t="s">
        <v>1107</v>
      </c>
      <c r="AT59" s="22" t="b">
        <f t="shared" si="7"/>
        <v>1</v>
      </c>
      <c r="AU59" s="633" t="s">
        <v>1101</v>
      </c>
      <c r="AV59" s="633" t="s">
        <v>1107</v>
      </c>
      <c r="AW59">
        <v>1</v>
      </c>
      <c r="AX59" s="596" t="s">
        <v>2798</v>
      </c>
      <c r="AY59" s="479" t="b">
        <v>0</v>
      </c>
      <c r="AZ59" t="s">
        <v>2710</v>
      </c>
      <c r="BA59">
        <v>2</v>
      </c>
      <c r="BB59">
        <v>0</v>
      </c>
      <c r="BC59" t="b">
        <v>0</v>
      </c>
      <c r="BD59" t="b">
        <v>1</v>
      </c>
      <c r="BE59" t="b">
        <v>0</v>
      </c>
      <c r="BG59" s="23" t="b">
        <f t="shared" si="19"/>
        <v>1</v>
      </c>
      <c r="BH59" s="468" t="str">
        <f>CONCATENATE(VLOOKUP(AQ59,named_strings!A:B,2,),VLOOKUP(T59,Q:BH,44,))</f>
        <v>US avg %POC</v>
      </c>
      <c r="BI59" s="114" t="s">
        <v>5058</v>
      </c>
      <c r="BJ59" t="s">
        <v>2234</v>
      </c>
      <c r="BK59" s="114" t="s">
        <v>2234</v>
      </c>
      <c r="BL59" s="714">
        <v>0</v>
      </c>
      <c r="BM59" s="561" t="s">
        <v>2798</v>
      </c>
      <c r="BN59" s="479" t="s">
        <v>2235</v>
      </c>
      <c r="BO59" s="56" t="s">
        <v>1178</v>
      </c>
      <c r="BQ59" s="206">
        <v>199</v>
      </c>
      <c r="BS59" s="580" t="s">
        <v>2236</v>
      </c>
      <c r="BV59" s="580" t="s">
        <v>404</v>
      </c>
      <c r="BW59" s="580" t="s">
        <v>55</v>
      </c>
    </row>
    <row r="60" spans="1:75">
      <c r="A60">
        <v>59</v>
      </c>
      <c r="B60" s="148" t="str">
        <f t="shared" ca="1" si="0"/>
        <v>999999174</v>
      </c>
      <c r="C60" s="148" t="str">
        <f t="shared" ca="1" si="1"/>
        <v>9999999</v>
      </c>
      <c r="D60" s="586">
        <f t="shared" si="16"/>
        <v>1</v>
      </c>
      <c r="E60" s="586">
        <f t="shared" si="9"/>
        <v>0</v>
      </c>
      <c r="F60" s="586">
        <f t="shared" si="3"/>
        <v>1</v>
      </c>
      <c r="G60" s="344" t="str">
        <f t="shared" si="10"/>
        <v>api</v>
      </c>
      <c r="H60" s="380" t="s">
        <v>5669</v>
      </c>
      <c r="I60" s="380" t="s">
        <v>5669</v>
      </c>
      <c r="J60" s="566"/>
      <c r="N60" s="56" t="s">
        <v>5669</v>
      </c>
      <c r="O60" s="8" t="s">
        <v>5669</v>
      </c>
      <c r="P60" s="22"/>
      <c r="Q60" s="39" t="s">
        <v>2164</v>
      </c>
      <c r="R60" s="137">
        <f ca="1">IFERROR(_xlfn.XLOOKUP(T60, sortorder!P:P,sortorder!Q:Q),999)</f>
        <v>999</v>
      </c>
      <c r="S60" s="137">
        <f ca="1">IFERROR(_xlfn.XLOOKUP(T60, sortorder!P:P,sortorder!O:O),99)</f>
        <v>99</v>
      </c>
      <c r="T60" s="392" t="s">
        <v>5627</v>
      </c>
      <c r="U60" s="56" t="s">
        <v>5627</v>
      </c>
      <c r="V60" s="142">
        <f ca="1">IFERROR(_xlfn.XLOOKUP(X60, sortorder!E:E,sortorder!D:D),99)</f>
        <v>99</v>
      </c>
      <c r="W60" s="142">
        <f t="shared" ca="1" si="4"/>
        <v>99</v>
      </c>
      <c r="X60" s="39" t="s">
        <v>1750</v>
      </c>
      <c r="Y60" s="132">
        <f t="shared" si="20"/>
        <v>0</v>
      </c>
      <c r="Z60" s="132">
        <f t="shared" si="20"/>
        <v>1</v>
      </c>
      <c r="AA60" s="132">
        <f t="shared" si="20"/>
        <v>0</v>
      </c>
      <c r="AB60" s="132">
        <f t="shared" si="20"/>
        <v>0</v>
      </c>
      <c r="AC60" s="132">
        <f t="shared" si="20"/>
        <v>1</v>
      </c>
      <c r="AD60" s="132">
        <f t="shared" si="20"/>
        <v>0</v>
      </c>
      <c r="AE60" s="132">
        <f t="shared" si="20"/>
        <v>0</v>
      </c>
      <c r="AF60" s="132">
        <f t="shared" si="20"/>
        <v>0</v>
      </c>
      <c r="AG60" s="132">
        <f t="shared" si="20"/>
        <v>0</v>
      </c>
      <c r="AH60" t="s">
        <v>1051</v>
      </c>
      <c r="AI60" s="132" t="e">
        <f ca="1">_xlfn.XLOOKUP(I60,'api2.3'!B:B,'api2.3'!D:D,"")</f>
        <v>#NAME?</v>
      </c>
      <c r="AJ60" t="s">
        <v>44</v>
      </c>
      <c r="AK60" s="38" t="s">
        <v>44</v>
      </c>
      <c r="AL60" s="195" t="e">
        <f ca="1">_xlfn.XLOOKUP(AK60,sortorder!$I$15:$I$20,sortorder!$J$15:$J$20)</f>
        <v>#NAME?</v>
      </c>
      <c r="AM60" s="633" t="s">
        <v>1742</v>
      </c>
      <c r="AN60" s="633" t="s">
        <v>1742</v>
      </c>
      <c r="AO60" s="633" t="s">
        <v>1743</v>
      </c>
      <c r="AP60" s="638">
        <v>3</v>
      </c>
      <c r="AQ60" t="s">
        <v>1751</v>
      </c>
      <c r="AR60" s="22" t="str">
        <f t="shared" si="6"/>
        <v>avg</v>
      </c>
      <c r="AS60" t="s">
        <v>1107</v>
      </c>
      <c r="AT60" s="22" t="b">
        <f t="shared" si="7"/>
        <v>1</v>
      </c>
      <c r="AU60" s="633" t="s">
        <v>1101</v>
      </c>
      <c r="AV60" s="633" t="s">
        <v>1107</v>
      </c>
      <c r="AW60">
        <v>1</v>
      </c>
      <c r="AX60" s="596" t="s">
        <v>2798</v>
      </c>
      <c r="AY60" s="479" t="b">
        <v>0</v>
      </c>
      <c r="AZ60" s="217" t="s">
        <v>2710</v>
      </c>
      <c r="BA60">
        <v>2</v>
      </c>
      <c r="BB60">
        <v>0</v>
      </c>
      <c r="BC60" t="b">
        <v>0</v>
      </c>
      <c r="BD60" t="b">
        <v>1</v>
      </c>
      <c r="BE60" t="b">
        <v>0</v>
      </c>
      <c r="BG60" s="23" t="b">
        <f t="shared" si="19"/>
        <v>0</v>
      </c>
      <c r="BH60" s="488" t="str">
        <f>CONCATENATE(VLOOKUP(AQ60,named_strings!A:B,2,),SUBSTITUTE( VLOOKUP(T60,Q:BH,44,), "State ", ""))</f>
        <v>State avg Demog.Ind.</v>
      </c>
      <c r="BI60" s="381" t="s">
        <v>5091</v>
      </c>
      <c r="BJ60" s="39" t="s">
        <v>2167</v>
      </c>
      <c r="BK60" s="39" t="s">
        <v>2167</v>
      </c>
      <c r="BL60" s="714" t="e">
        <v>#N/A</v>
      </c>
      <c r="BM60" s="561" t="s">
        <v>2798</v>
      </c>
      <c r="BN60" s="479" t="s">
        <v>2165</v>
      </c>
      <c r="BO60" s="56" t="s">
        <v>1093</v>
      </c>
      <c r="BQ60" s="206">
        <v>174</v>
      </c>
    </row>
    <row r="61" spans="1:75" hidden="1">
      <c r="A61">
        <v>60</v>
      </c>
      <c r="B61" s="148" t="str">
        <f t="shared" ca="1" si="0"/>
        <v>999999174</v>
      </c>
      <c r="C61" s="148" t="str">
        <f t="shared" ca="1" si="1"/>
        <v>9999999</v>
      </c>
      <c r="D61" s="586">
        <f t="shared" si="16"/>
        <v>1</v>
      </c>
      <c r="E61" s="586">
        <f t="shared" si="9"/>
        <v>0</v>
      </c>
      <c r="F61" s="586">
        <f t="shared" si="3"/>
        <v>1</v>
      </c>
      <c r="G61" s="344" t="str">
        <f t="shared" si="10"/>
        <v>api</v>
      </c>
      <c r="H61" s="380" t="s">
        <v>5667</v>
      </c>
      <c r="I61" s="380" t="s">
        <v>5667</v>
      </c>
      <c r="J61" s="566"/>
      <c r="N61" s="56" t="s">
        <v>5667</v>
      </c>
      <c r="O61" s="8" t="s">
        <v>5667</v>
      </c>
      <c r="P61" s="22"/>
      <c r="Q61" s="39" t="s">
        <v>2166</v>
      </c>
      <c r="R61" s="137">
        <f ca="1">IFERROR(_xlfn.XLOOKUP(T61, sortorder!P:P,sortorder!Q:Q),999)</f>
        <v>999</v>
      </c>
      <c r="S61" s="137">
        <f ca="1">IFERROR(_xlfn.XLOOKUP(T61, sortorder!P:P,sortorder!O:O),99)</f>
        <v>99</v>
      </c>
      <c r="T61" s="381" t="s">
        <v>5664</v>
      </c>
      <c r="U61" s="56" t="s">
        <v>5664</v>
      </c>
      <c r="V61" s="142">
        <f ca="1">IFERROR(_xlfn.XLOOKUP(X61, sortorder!E:E,sortorder!D:D),99)</f>
        <v>99</v>
      </c>
      <c r="W61" s="142">
        <f t="shared" ca="1" si="4"/>
        <v>99</v>
      </c>
      <c r="X61" s="39" t="s">
        <v>1750</v>
      </c>
      <c r="Y61" s="132">
        <f t="shared" si="20"/>
        <v>0</v>
      </c>
      <c r="Z61" s="132">
        <f t="shared" si="20"/>
        <v>1</v>
      </c>
      <c r="AA61" s="132">
        <f t="shared" si="20"/>
        <v>0</v>
      </c>
      <c r="AB61" s="132">
        <f t="shared" si="20"/>
        <v>0</v>
      </c>
      <c r="AC61" s="132">
        <f t="shared" si="20"/>
        <v>1</v>
      </c>
      <c r="AD61" s="132">
        <f t="shared" si="20"/>
        <v>0</v>
      </c>
      <c r="AE61" s="132">
        <f t="shared" si="20"/>
        <v>0</v>
      </c>
      <c r="AF61" s="132">
        <f t="shared" si="20"/>
        <v>0</v>
      </c>
      <c r="AG61" s="132">
        <f t="shared" si="20"/>
        <v>1</v>
      </c>
      <c r="AH61" t="s">
        <v>1051</v>
      </c>
      <c r="AI61" s="132" t="e">
        <f ca="1">_xlfn.XLOOKUP(I61,'api2.3'!B:B,'api2.3'!D:D,"")</f>
        <v>#NAME?</v>
      </c>
      <c r="AJ61" t="s">
        <v>44</v>
      </c>
      <c r="AK61" s="38" t="s">
        <v>44</v>
      </c>
      <c r="AL61" s="195" t="e">
        <f ca="1">_xlfn.XLOOKUP(AK61,sortorder!$I$15:$I$20,sortorder!$J$15:$J$20)</f>
        <v>#NAME?</v>
      </c>
      <c r="AM61" s="633" t="s">
        <v>1742</v>
      </c>
      <c r="AN61" s="633" t="s">
        <v>1742</v>
      </c>
      <c r="AO61" s="633" t="s">
        <v>1743</v>
      </c>
      <c r="AP61" s="638">
        <v>3</v>
      </c>
      <c r="AQ61" t="s">
        <v>1751</v>
      </c>
      <c r="AR61" s="22" t="str">
        <f t="shared" si="6"/>
        <v>avg</v>
      </c>
      <c r="AS61" t="s">
        <v>1107</v>
      </c>
      <c r="AT61" s="22" t="b">
        <f t="shared" si="7"/>
        <v>1</v>
      </c>
      <c r="AU61" s="633" t="s">
        <v>1101</v>
      </c>
      <c r="AV61" s="633" t="s">
        <v>1107</v>
      </c>
      <c r="AW61">
        <v>1</v>
      </c>
      <c r="AX61" s="596" t="s">
        <v>2798</v>
      </c>
      <c r="AY61" s="479" t="b">
        <v>0</v>
      </c>
      <c r="AZ61" s="217" t="s">
        <v>2710</v>
      </c>
      <c r="BA61">
        <v>2</v>
      </c>
      <c r="BB61">
        <v>0</v>
      </c>
      <c r="BC61" t="b">
        <v>0</v>
      </c>
      <c r="BD61" t="b">
        <v>1</v>
      </c>
      <c r="BE61" t="b">
        <v>0</v>
      </c>
      <c r="BG61" s="23" t="b">
        <f t="shared" si="19"/>
        <v>1</v>
      </c>
      <c r="BH61" s="488" t="str">
        <f>CONCATENATE(VLOOKUP(AQ61,named_strings!A:B,2,),SUBSTITUTE( VLOOKUP(T61,Q:BH,44,), "State ", ""))</f>
        <v>State avg Suppl Demog.Ind.</v>
      </c>
      <c r="BI61" s="381" t="s">
        <v>5091</v>
      </c>
      <c r="BJ61" s="39" t="s">
        <v>2167</v>
      </c>
      <c r="BK61" s="39" t="s">
        <v>2167</v>
      </c>
      <c r="BL61" s="714" t="e">
        <v>#N/A</v>
      </c>
      <c r="BM61" s="561" t="s">
        <v>2798</v>
      </c>
      <c r="BN61" s="479" t="s">
        <v>2167</v>
      </c>
      <c r="BO61" s="56" t="s">
        <v>1093</v>
      </c>
      <c r="BQ61" s="206">
        <v>174</v>
      </c>
    </row>
    <row r="62" spans="1:75" ht="14.45" hidden="1" customHeight="1">
      <c r="A62">
        <v>61</v>
      </c>
      <c r="B62" s="148" t="str">
        <f t="shared" ca="1" si="0"/>
        <v>999999178</v>
      </c>
      <c r="C62" s="148" t="str">
        <f t="shared" ca="1" si="1"/>
        <v>9999999</v>
      </c>
      <c r="D62" s="586">
        <f t="shared" si="16"/>
        <v>1</v>
      </c>
      <c r="E62" s="586">
        <f t="shared" si="9"/>
        <v>0</v>
      </c>
      <c r="F62" s="586">
        <f t="shared" si="3"/>
        <v>0</v>
      </c>
      <c r="G62" s="344" t="str">
        <f t="shared" si="10"/>
        <v>api</v>
      </c>
      <c r="H62" t="s">
        <v>1749</v>
      </c>
      <c r="I62" t="s">
        <v>1749</v>
      </c>
      <c r="Q62" s="61" t="s">
        <v>1748</v>
      </c>
      <c r="R62" s="137">
        <f ca="1">IFERROR(_xlfn.XLOOKUP(T62, sortorder!P:P,sortorder!Q:Q),999)</f>
        <v>999</v>
      </c>
      <c r="S62" s="137">
        <f ca="1">IFERROR(_xlfn.XLOOKUP(T62, sortorder!P:P,sortorder!O:O),99)</f>
        <v>99</v>
      </c>
      <c r="T62" s="119" t="s">
        <v>155</v>
      </c>
      <c r="U62" s="56" t="s">
        <v>155</v>
      </c>
      <c r="V62" s="142">
        <f ca="1">IFERROR(_xlfn.XLOOKUP(X62, sortorder!E:E,sortorder!D:D),99)</f>
        <v>99</v>
      </c>
      <c r="W62" s="142">
        <f t="shared" ca="1" si="4"/>
        <v>99</v>
      </c>
      <c r="X62" s="21" t="s">
        <v>1750</v>
      </c>
      <c r="Y62" s="132">
        <f t="shared" ref="Y62:AG71" si="21">IF(ISERROR(SEARCH(Y$1,$Q62)),0,1)</f>
        <v>0</v>
      </c>
      <c r="Z62" s="132">
        <f t="shared" si="21"/>
        <v>1</v>
      </c>
      <c r="AA62" s="132">
        <f t="shared" si="21"/>
        <v>0</v>
      </c>
      <c r="AB62" s="132">
        <f t="shared" si="21"/>
        <v>0</v>
      </c>
      <c r="AC62" s="132">
        <f t="shared" si="21"/>
        <v>1</v>
      </c>
      <c r="AD62" s="132">
        <f t="shared" si="21"/>
        <v>0</v>
      </c>
      <c r="AE62" s="132">
        <f t="shared" si="21"/>
        <v>0</v>
      </c>
      <c r="AF62" s="132">
        <f t="shared" si="21"/>
        <v>0</v>
      </c>
      <c r="AG62" s="132">
        <f t="shared" si="21"/>
        <v>0</v>
      </c>
      <c r="AH62" t="s">
        <v>1051</v>
      </c>
      <c r="AI62" s="132" t="e">
        <f ca="1">_xlfn.XLOOKUP(I62,'api2.3'!B:B,'api2.3'!D:D,"")</f>
        <v>#NAME?</v>
      </c>
      <c r="AJ62" t="s">
        <v>44</v>
      </c>
      <c r="AK62" s="38" t="s">
        <v>44</v>
      </c>
      <c r="AL62" s="195" t="e">
        <f ca="1">_xlfn.XLOOKUP(AK62,sortorder!$I$15:$I$20,sortorder!$J$15:$J$20)</f>
        <v>#NAME?</v>
      </c>
      <c r="AM62" s="633" t="s">
        <v>1742</v>
      </c>
      <c r="AN62" s="633" t="s">
        <v>1742</v>
      </c>
      <c r="AO62" s="633" t="s">
        <v>1743</v>
      </c>
      <c r="AP62" s="637">
        <v>3</v>
      </c>
      <c r="AQ62" t="s">
        <v>1751</v>
      </c>
      <c r="AR62" s="22" t="str">
        <f t="shared" si="6"/>
        <v>avg</v>
      </c>
      <c r="AS62" t="s">
        <v>1107</v>
      </c>
      <c r="AT62" s="22" t="b">
        <f t="shared" si="7"/>
        <v>1</v>
      </c>
      <c r="AU62" s="633" t="s">
        <v>1101</v>
      </c>
      <c r="AV62" s="633" t="s">
        <v>1107</v>
      </c>
      <c r="AW62">
        <v>1</v>
      </c>
      <c r="AX62" s="596" t="s">
        <v>2798</v>
      </c>
      <c r="AY62" s="479" t="b">
        <v>0</v>
      </c>
      <c r="AZ62" t="s">
        <v>2710</v>
      </c>
      <c r="BA62">
        <v>2</v>
      </c>
      <c r="BB62">
        <v>0</v>
      </c>
      <c r="BC62" t="b">
        <v>0</v>
      </c>
      <c r="BD62" t="b">
        <v>1</v>
      </c>
      <c r="BE62" t="b">
        <v>0</v>
      </c>
      <c r="BG62" s="23" t="b">
        <f t="shared" si="19"/>
        <v>1</v>
      </c>
      <c r="BH62" s="468" t="str">
        <f>CONCATENATE(VLOOKUP(AQ62,named_strings!A:B,2,),VLOOKUP(T62,Q:BH,44,))</f>
        <v>State avg %Low-inc.</v>
      </c>
      <c r="BI62" t="s">
        <v>4913</v>
      </c>
      <c r="BJ62" t="s">
        <v>1752</v>
      </c>
      <c r="BK62" t="s">
        <v>1752</v>
      </c>
      <c r="BL62" s="714">
        <v>0</v>
      </c>
      <c r="BM62" s="561" t="s">
        <v>2798</v>
      </c>
      <c r="BN62" s="479" t="s">
        <v>1753</v>
      </c>
      <c r="BO62" s="56" t="s">
        <v>1104</v>
      </c>
      <c r="BQ62" s="351">
        <v>178</v>
      </c>
      <c r="BS62" s="580" t="s">
        <v>1754</v>
      </c>
      <c r="BV62" s="580" t="s">
        <v>404</v>
      </c>
      <c r="BW62" s="580" t="s">
        <v>55</v>
      </c>
    </row>
    <row r="63" spans="1:75" ht="14.45" hidden="1" customHeight="1">
      <c r="A63">
        <v>62</v>
      </c>
      <c r="B63" s="148" t="str">
        <f t="shared" ca="1" si="0"/>
        <v>999999180</v>
      </c>
      <c r="C63" s="148" t="str">
        <f t="shared" ca="1" si="1"/>
        <v>9999999</v>
      </c>
      <c r="D63" s="586">
        <f t="shared" si="16"/>
        <v>1</v>
      </c>
      <c r="E63" s="586">
        <f t="shared" si="9"/>
        <v>0</v>
      </c>
      <c r="F63" s="586">
        <f t="shared" si="3"/>
        <v>0</v>
      </c>
      <c r="G63" s="344" t="str">
        <f t="shared" si="10"/>
        <v>api</v>
      </c>
      <c r="H63" t="s">
        <v>1777</v>
      </c>
      <c r="I63" t="s">
        <v>1777</v>
      </c>
      <c r="Q63" s="61" t="s">
        <v>1776</v>
      </c>
      <c r="R63" s="137">
        <f ca="1">IFERROR(_xlfn.XLOOKUP(T63, sortorder!P:P,sortorder!Q:Q),999)</f>
        <v>999</v>
      </c>
      <c r="S63" s="137">
        <f ca="1">IFERROR(_xlfn.XLOOKUP(T63, sortorder!P:P,sortorder!O:O),99)</f>
        <v>99</v>
      </c>
      <c r="T63" s="119" t="s">
        <v>150</v>
      </c>
      <c r="U63" s="56" t="s">
        <v>150</v>
      </c>
      <c r="V63" s="142">
        <f ca="1">IFERROR(_xlfn.XLOOKUP(X63, sortorder!E:E,sortorder!D:D),99)</f>
        <v>99</v>
      </c>
      <c r="W63" s="142">
        <f t="shared" ca="1" si="4"/>
        <v>99</v>
      </c>
      <c r="X63" s="21" t="s">
        <v>1750</v>
      </c>
      <c r="Y63" s="132">
        <f t="shared" si="21"/>
        <v>0</v>
      </c>
      <c r="Z63" s="132">
        <f t="shared" si="21"/>
        <v>1</v>
      </c>
      <c r="AA63" s="132">
        <f t="shared" si="21"/>
        <v>0</v>
      </c>
      <c r="AB63" s="132">
        <f t="shared" si="21"/>
        <v>0</v>
      </c>
      <c r="AC63" s="132">
        <f t="shared" si="21"/>
        <v>1</v>
      </c>
      <c r="AD63" s="132">
        <f t="shared" si="21"/>
        <v>0</v>
      </c>
      <c r="AE63" s="132">
        <f t="shared" si="21"/>
        <v>0</v>
      </c>
      <c r="AF63" s="132">
        <f t="shared" si="21"/>
        <v>0</v>
      </c>
      <c r="AG63" s="132">
        <f t="shared" si="21"/>
        <v>0</v>
      </c>
      <c r="AH63" t="s">
        <v>1051</v>
      </c>
      <c r="AI63" s="132" t="e">
        <f ca="1">_xlfn.XLOOKUP(I63,'api2.3'!B:B,'api2.3'!D:D,"")</f>
        <v>#NAME?</v>
      </c>
      <c r="AJ63" t="s">
        <v>44</v>
      </c>
      <c r="AK63" s="38" t="s">
        <v>44</v>
      </c>
      <c r="AL63" s="195" t="e">
        <f ca="1">_xlfn.XLOOKUP(AK63,sortorder!$I$15:$I$20,sortorder!$J$15:$J$20)</f>
        <v>#NAME?</v>
      </c>
      <c r="AM63" s="633" t="s">
        <v>1742</v>
      </c>
      <c r="AN63" s="633" t="s">
        <v>1742</v>
      </c>
      <c r="AO63" s="633" t="s">
        <v>1743</v>
      </c>
      <c r="AP63" s="637">
        <v>3</v>
      </c>
      <c r="AQ63" t="s">
        <v>1751</v>
      </c>
      <c r="AR63" s="22" t="str">
        <f t="shared" si="6"/>
        <v>avg</v>
      </c>
      <c r="AS63" t="s">
        <v>1107</v>
      </c>
      <c r="AT63" s="22" t="b">
        <f t="shared" si="7"/>
        <v>1</v>
      </c>
      <c r="AU63" s="633" t="s">
        <v>1101</v>
      </c>
      <c r="AV63" s="633" t="s">
        <v>1107</v>
      </c>
      <c r="AW63">
        <v>1</v>
      </c>
      <c r="AX63" s="596" t="s">
        <v>2798</v>
      </c>
      <c r="AY63" s="479" t="b">
        <v>0</v>
      </c>
      <c r="AZ63" t="s">
        <v>2710</v>
      </c>
      <c r="BA63">
        <v>2</v>
      </c>
      <c r="BB63">
        <v>0</v>
      </c>
      <c r="BC63" t="b">
        <v>0</v>
      </c>
      <c r="BD63" t="b">
        <v>1</v>
      </c>
      <c r="BE63" t="b">
        <v>0</v>
      </c>
      <c r="BG63" s="23" t="b">
        <f t="shared" si="19"/>
        <v>1</v>
      </c>
      <c r="BH63" s="468" t="str">
        <f>CONCATENATE(VLOOKUP(AQ63,named_strings!A:B,2,),VLOOKUP(T63,Q:BH,44,))</f>
        <v>State avg %Limited English</v>
      </c>
      <c r="BI63" t="s">
        <v>4914</v>
      </c>
      <c r="BJ63" t="s">
        <v>1778</v>
      </c>
      <c r="BK63" t="s">
        <v>1778</v>
      </c>
      <c r="BL63" s="714">
        <v>0</v>
      </c>
      <c r="BM63" s="561" t="s">
        <v>2798</v>
      </c>
      <c r="BN63" s="479" t="s">
        <v>1779</v>
      </c>
      <c r="BO63" s="56" t="s">
        <v>1149</v>
      </c>
      <c r="BQ63" s="351">
        <v>180</v>
      </c>
      <c r="BS63" s="580" t="s">
        <v>1780</v>
      </c>
      <c r="BV63" s="580" t="s">
        <v>404</v>
      </c>
      <c r="BW63" s="580" t="s">
        <v>55</v>
      </c>
    </row>
    <row r="64" spans="1:75" hidden="1">
      <c r="A64">
        <v>63</v>
      </c>
      <c r="B64" s="148" t="str">
        <f t="shared" ca="1" si="0"/>
        <v>999999179</v>
      </c>
      <c r="C64" s="148" t="str">
        <f t="shared" ca="1" si="1"/>
        <v>9999999</v>
      </c>
      <c r="D64" s="586">
        <f t="shared" si="16"/>
        <v>1</v>
      </c>
      <c r="E64" s="586">
        <f t="shared" si="9"/>
        <v>0</v>
      </c>
      <c r="F64" s="586">
        <f t="shared" si="3"/>
        <v>0</v>
      </c>
      <c r="G64" s="344" t="str">
        <f t="shared" si="10"/>
        <v>api</v>
      </c>
      <c r="H64" t="s">
        <v>1811</v>
      </c>
      <c r="I64" t="s">
        <v>1811</v>
      </c>
      <c r="J64" s="184"/>
      <c r="Q64" s="61" t="s">
        <v>1810</v>
      </c>
      <c r="R64" s="137">
        <f ca="1">IFERROR(_xlfn.XLOOKUP(T64, sortorder!P:P,sortorder!Q:Q),999)</f>
        <v>999</v>
      </c>
      <c r="S64" s="137">
        <f ca="1">IFERROR(_xlfn.XLOOKUP(T64, sortorder!P:P,sortorder!O:O),99)</f>
        <v>99</v>
      </c>
      <c r="T64" s="119" t="s">
        <v>389</v>
      </c>
      <c r="U64" s="56" t="s">
        <v>389</v>
      </c>
      <c r="V64" s="142">
        <f ca="1">IFERROR(_xlfn.XLOOKUP(X64, sortorder!E:E,sortorder!D:D),99)</f>
        <v>99</v>
      </c>
      <c r="W64" s="142">
        <f t="shared" ca="1" si="4"/>
        <v>99</v>
      </c>
      <c r="X64" s="21" t="s">
        <v>1750</v>
      </c>
      <c r="Y64" s="132">
        <f t="shared" si="21"/>
        <v>0</v>
      </c>
      <c r="Z64" s="132">
        <f t="shared" si="21"/>
        <v>1</v>
      </c>
      <c r="AA64" s="132">
        <f t="shared" si="21"/>
        <v>0</v>
      </c>
      <c r="AB64" s="132">
        <f t="shared" si="21"/>
        <v>0</v>
      </c>
      <c r="AC64" s="132">
        <f t="shared" si="21"/>
        <v>1</v>
      </c>
      <c r="AD64" s="132">
        <f t="shared" si="21"/>
        <v>0</v>
      </c>
      <c r="AE64" s="132">
        <f t="shared" si="21"/>
        <v>0</v>
      </c>
      <c r="AF64" s="132">
        <f t="shared" si="21"/>
        <v>0</v>
      </c>
      <c r="AG64" s="132">
        <f t="shared" si="21"/>
        <v>0</v>
      </c>
      <c r="AH64" t="s">
        <v>1051</v>
      </c>
      <c r="AI64" s="132" t="e">
        <f ca="1">_xlfn.XLOOKUP(I64,'api2.3'!B:B,'api2.3'!D:D,"")</f>
        <v>#NAME?</v>
      </c>
      <c r="AJ64" t="s">
        <v>44</v>
      </c>
      <c r="AK64" s="38" t="s">
        <v>44</v>
      </c>
      <c r="AL64" s="195" t="e">
        <f ca="1">_xlfn.XLOOKUP(AK64,sortorder!$I$15:$I$20,sortorder!$J$15:$J$20)</f>
        <v>#NAME?</v>
      </c>
      <c r="AM64" s="633" t="s">
        <v>1742</v>
      </c>
      <c r="AN64" s="633" t="s">
        <v>1742</v>
      </c>
      <c r="AO64" s="633" t="s">
        <v>1743</v>
      </c>
      <c r="AP64" s="637">
        <v>3</v>
      </c>
      <c r="AQ64" t="s">
        <v>1751</v>
      </c>
      <c r="AR64" s="22" t="str">
        <f t="shared" si="6"/>
        <v>avg</v>
      </c>
      <c r="AS64" t="s">
        <v>1107</v>
      </c>
      <c r="AT64" s="22" t="b">
        <f t="shared" si="7"/>
        <v>1</v>
      </c>
      <c r="AU64" s="633" t="s">
        <v>1101</v>
      </c>
      <c r="AV64" s="633" t="s">
        <v>1107</v>
      </c>
      <c r="AW64">
        <v>1</v>
      </c>
      <c r="AX64" s="596" t="s">
        <v>2798</v>
      </c>
      <c r="AY64" s="479" t="b">
        <v>0</v>
      </c>
      <c r="AZ64" t="s">
        <v>2710</v>
      </c>
      <c r="BA64">
        <v>2</v>
      </c>
      <c r="BB64">
        <v>0</v>
      </c>
      <c r="BC64" t="b">
        <v>0</v>
      </c>
      <c r="BD64" t="b">
        <v>1</v>
      </c>
      <c r="BE64" t="b">
        <v>0</v>
      </c>
      <c r="BG64" s="23" t="b">
        <f t="shared" si="19"/>
        <v>1</v>
      </c>
      <c r="BH64" s="468" t="str">
        <f>CONCATENATE(VLOOKUP(AQ64,named_strings!A:B,2,),VLOOKUP(T64,Q:BH,44,))</f>
        <v>State avg %Unemployed</v>
      </c>
      <c r="BI64" t="s">
        <v>4915</v>
      </c>
      <c r="BJ64" t="s">
        <v>1812</v>
      </c>
      <c r="BK64" t="s">
        <v>1812</v>
      </c>
      <c r="BL64" s="714">
        <v>0</v>
      </c>
      <c r="BM64" s="561" t="s">
        <v>2798</v>
      </c>
      <c r="BN64" s="479" t="s">
        <v>1813</v>
      </c>
      <c r="BO64" s="56" t="s">
        <v>1198</v>
      </c>
      <c r="BQ64" s="351">
        <v>179</v>
      </c>
      <c r="BS64" s="580" t="s">
        <v>1150</v>
      </c>
      <c r="BV64" s="580" t="s">
        <v>404</v>
      </c>
      <c r="BW64" s="580" t="s">
        <v>55</v>
      </c>
    </row>
    <row r="65" spans="1:75" hidden="1">
      <c r="A65">
        <v>64</v>
      </c>
      <c r="B65" s="148" t="str">
        <f t="shared" ca="1" si="0"/>
        <v>999999181</v>
      </c>
      <c r="C65" s="148" t="str">
        <f t="shared" ca="1" si="1"/>
        <v>9999999</v>
      </c>
      <c r="D65" s="586">
        <f t="shared" si="16"/>
        <v>1</v>
      </c>
      <c r="E65" s="586">
        <f t="shared" si="9"/>
        <v>0</v>
      </c>
      <c r="F65" s="586">
        <f t="shared" si="3"/>
        <v>0</v>
      </c>
      <c r="G65" s="344" t="str">
        <f t="shared" si="10"/>
        <v>api</v>
      </c>
      <c r="H65" t="s">
        <v>1762</v>
      </c>
      <c r="I65" t="s">
        <v>1762</v>
      </c>
      <c r="Q65" s="61" t="s">
        <v>1761</v>
      </c>
      <c r="R65" s="137">
        <f ca="1">IFERROR(_xlfn.XLOOKUP(T65, sortorder!P:P,sortorder!Q:Q),999)</f>
        <v>999</v>
      </c>
      <c r="S65" s="137">
        <f ca="1">IFERROR(_xlfn.XLOOKUP(T65, sortorder!P:P,sortorder!O:O),99)</f>
        <v>99</v>
      </c>
      <c r="T65" s="119" t="s">
        <v>51</v>
      </c>
      <c r="U65" s="56" t="s">
        <v>51</v>
      </c>
      <c r="V65" s="142">
        <f ca="1">IFERROR(_xlfn.XLOOKUP(X65, sortorder!E:E,sortorder!D:D),99)</f>
        <v>99</v>
      </c>
      <c r="W65" s="142">
        <f t="shared" ca="1" si="4"/>
        <v>99</v>
      </c>
      <c r="X65" s="21" t="s">
        <v>1750</v>
      </c>
      <c r="Y65" s="132">
        <f t="shared" si="21"/>
        <v>0</v>
      </c>
      <c r="Z65" s="132">
        <f t="shared" si="21"/>
        <v>1</v>
      </c>
      <c r="AA65" s="132">
        <f t="shared" si="21"/>
        <v>0</v>
      </c>
      <c r="AB65" s="132">
        <f t="shared" si="21"/>
        <v>0</v>
      </c>
      <c r="AC65" s="132">
        <f t="shared" si="21"/>
        <v>1</v>
      </c>
      <c r="AD65" s="132">
        <f t="shared" si="21"/>
        <v>0</v>
      </c>
      <c r="AE65" s="132">
        <f t="shared" si="21"/>
        <v>0</v>
      </c>
      <c r="AF65" s="132">
        <f t="shared" si="21"/>
        <v>0</v>
      </c>
      <c r="AG65" s="132">
        <f t="shared" si="21"/>
        <v>0</v>
      </c>
      <c r="AH65" t="s">
        <v>1051</v>
      </c>
      <c r="AI65" s="132" t="e">
        <f ca="1">_xlfn.XLOOKUP(I65,'api2.3'!B:B,'api2.3'!D:D,"")</f>
        <v>#NAME?</v>
      </c>
      <c r="AJ65" t="s">
        <v>44</v>
      </c>
      <c r="AK65" s="38" t="s">
        <v>44</v>
      </c>
      <c r="AL65" s="195" t="e">
        <f ca="1">_xlfn.XLOOKUP(AK65,sortorder!$I$15:$I$20,sortorder!$J$15:$J$20)</f>
        <v>#NAME?</v>
      </c>
      <c r="AM65" s="633" t="s">
        <v>1742</v>
      </c>
      <c r="AN65" s="633" t="s">
        <v>1742</v>
      </c>
      <c r="AO65" s="633" t="s">
        <v>1743</v>
      </c>
      <c r="AP65" s="637">
        <v>3</v>
      </c>
      <c r="AQ65" t="s">
        <v>1751</v>
      </c>
      <c r="AR65" s="22" t="str">
        <f t="shared" si="6"/>
        <v>avg</v>
      </c>
      <c r="AS65" t="s">
        <v>1107</v>
      </c>
      <c r="AT65" s="22" t="b">
        <f t="shared" si="7"/>
        <v>1</v>
      </c>
      <c r="AU65" s="633" t="s">
        <v>1101</v>
      </c>
      <c r="AV65" s="633" t="s">
        <v>1107</v>
      </c>
      <c r="AW65">
        <v>1</v>
      </c>
      <c r="AX65" s="596" t="s">
        <v>2798</v>
      </c>
      <c r="AY65" s="479" t="b">
        <v>0</v>
      </c>
      <c r="AZ65" t="s">
        <v>2710</v>
      </c>
      <c r="BA65">
        <v>2</v>
      </c>
      <c r="BB65">
        <v>0</v>
      </c>
      <c r="BC65" t="b">
        <v>0</v>
      </c>
      <c r="BD65" t="b">
        <v>1</v>
      </c>
      <c r="BE65" t="b">
        <v>0</v>
      </c>
      <c r="BG65" s="23" t="b">
        <f t="shared" si="19"/>
        <v>1</v>
      </c>
      <c r="BH65" s="468" t="str">
        <f>CONCATENATE(VLOOKUP(AQ65,named_strings!A:B,2,),VLOOKUP(T65,Q:BH,44,))</f>
        <v>State avg %&lt; High School</v>
      </c>
      <c r="BI65" t="s">
        <v>4916</v>
      </c>
      <c r="BJ65" t="s">
        <v>1763</v>
      </c>
      <c r="BK65" t="s">
        <v>1763</v>
      </c>
      <c r="BL65" s="714">
        <v>0</v>
      </c>
      <c r="BM65" s="561" t="s">
        <v>2798</v>
      </c>
      <c r="BN65" s="479" t="s">
        <v>1764</v>
      </c>
      <c r="BO65" s="56" t="s">
        <v>1120</v>
      </c>
      <c r="BQ65" s="351">
        <v>181</v>
      </c>
      <c r="BS65" s="580" t="s">
        <v>1121</v>
      </c>
      <c r="BV65" s="580" t="s">
        <v>404</v>
      </c>
      <c r="BW65" s="580" t="s">
        <v>55</v>
      </c>
    </row>
    <row r="66" spans="1:75" hidden="1">
      <c r="A66">
        <v>65</v>
      </c>
      <c r="B66" s="148" t="str">
        <f t="shared" ref="B66:B129" ca="1" si="22">IFERROR(TEXT(AL66,"00"),"99")&amp;IFERROR(TEXT(W66,"00"),"99")&amp;IFERROR(TEXT(S66,"00"),"99")&amp;IFERROR(TEXT(BQ66,"000"),"999")</f>
        <v>999999182</v>
      </c>
      <c r="C66" s="148" t="str">
        <f t="shared" ref="C66:C129" ca="1" si="23">IFERROR(TEXT(AL66,"00"),"99")&amp;IFERROR(TEXT(V66,"00"),"99")&amp;IFERROR(TEXT(R66,"000"),"999")</f>
        <v>9999999</v>
      </c>
      <c r="D66" s="586">
        <f t="shared" ref="D66:D97" si="24">IF(NOT(ISBLANK(I66)),1,0)</f>
        <v>1</v>
      </c>
      <c r="E66" s="586">
        <f t="shared" si="9"/>
        <v>0</v>
      </c>
      <c r="F66" s="586">
        <f t="shared" ref="F66:F129" si="25">IF(NOT(ISBLANK(O66)),1,0)</f>
        <v>0</v>
      </c>
      <c r="G66" s="344" t="str">
        <f t="shared" si="10"/>
        <v>api</v>
      </c>
      <c r="H66" t="s">
        <v>1801</v>
      </c>
      <c r="I66" s="114" t="s">
        <v>1801</v>
      </c>
      <c r="Q66" s="61" t="s">
        <v>1800</v>
      </c>
      <c r="R66" s="137">
        <f ca="1">IFERROR(_xlfn.XLOOKUP(T66, sortorder!P:P,sortorder!Q:Q),999)</f>
        <v>999</v>
      </c>
      <c r="S66" s="137">
        <f ca="1">IFERROR(_xlfn.XLOOKUP(T66, sortorder!P:P,sortorder!O:O),99)</f>
        <v>99</v>
      </c>
      <c r="T66" s="119" t="s">
        <v>176</v>
      </c>
      <c r="U66" s="56" t="s">
        <v>176</v>
      </c>
      <c r="V66" s="142">
        <f ca="1">IFERROR(_xlfn.XLOOKUP(X66, sortorder!E:E,sortorder!D:D),99)</f>
        <v>99</v>
      </c>
      <c r="W66" s="142">
        <f t="shared" ref="W66:W129" ca="1" si="26">V66</f>
        <v>99</v>
      </c>
      <c r="X66" s="21" t="s">
        <v>1750</v>
      </c>
      <c r="Y66" s="132">
        <f t="shared" si="21"/>
        <v>0</v>
      </c>
      <c r="Z66" s="132">
        <f t="shared" si="21"/>
        <v>1</v>
      </c>
      <c r="AA66" s="132">
        <f t="shared" si="21"/>
        <v>0</v>
      </c>
      <c r="AB66" s="132">
        <f t="shared" si="21"/>
        <v>0</v>
      </c>
      <c r="AC66" s="132">
        <f t="shared" si="21"/>
        <v>1</v>
      </c>
      <c r="AD66" s="132">
        <f t="shared" si="21"/>
        <v>0</v>
      </c>
      <c r="AE66" s="132">
        <f t="shared" si="21"/>
        <v>0</v>
      </c>
      <c r="AF66" s="132">
        <f t="shared" si="21"/>
        <v>0</v>
      </c>
      <c r="AG66" s="132">
        <f t="shared" si="21"/>
        <v>0</v>
      </c>
      <c r="AH66" t="s">
        <v>1051</v>
      </c>
      <c r="AI66" s="132" t="e">
        <f ca="1">_xlfn.XLOOKUP(I66,'api2.3'!B:B,'api2.3'!D:D,"")</f>
        <v>#NAME?</v>
      </c>
      <c r="AJ66" t="s">
        <v>44</v>
      </c>
      <c r="AK66" s="38" t="s">
        <v>44</v>
      </c>
      <c r="AL66" s="195" t="e">
        <f ca="1">_xlfn.XLOOKUP(AK66,sortorder!$I$15:$I$20,sortorder!$J$15:$J$20)</f>
        <v>#NAME?</v>
      </c>
      <c r="AM66" s="633" t="s">
        <v>1742</v>
      </c>
      <c r="AN66" s="633" t="s">
        <v>1742</v>
      </c>
      <c r="AO66" s="633" t="s">
        <v>1743</v>
      </c>
      <c r="AP66" s="637">
        <v>3</v>
      </c>
      <c r="AQ66" t="s">
        <v>1751</v>
      </c>
      <c r="AR66" s="22" t="str">
        <f t="shared" ref="AR66:AR129" si="27">IF(AA66=1,"pctile",IF(Y66=1,"ratio",IF(AC66=1,"avg","raw")))</f>
        <v>avg</v>
      </c>
      <c r="AS66" t="s">
        <v>1107</v>
      </c>
      <c r="AT66" s="22" t="b">
        <f t="shared" ref="AT66:AT129" si="28">AR66=AS66</f>
        <v>1</v>
      </c>
      <c r="AU66" s="633" t="s">
        <v>1101</v>
      </c>
      <c r="AV66" s="633" t="s">
        <v>1107</v>
      </c>
      <c r="AW66">
        <v>1</v>
      </c>
      <c r="AX66" s="596" t="s">
        <v>2798</v>
      </c>
      <c r="AY66" s="479" t="b">
        <v>0</v>
      </c>
      <c r="AZ66" t="s">
        <v>2710</v>
      </c>
      <c r="BA66">
        <v>2</v>
      </c>
      <c r="BB66">
        <v>0</v>
      </c>
      <c r="BC66" t="b">
        <v>0</v>
      </c>
      <c r="BD66" t="b">
        <v>1</v>
      </c>
      <c r="BE66" t="b">
        <v>0</v>
      </c>
      <c r="BG66" s="23" t="b">
        <f t="shared" si="19"/>
        <v>1</v>
      </c>
      <c r="BH66" s="468" t="str">
        <f>CONCATENATE(VLOOKUP(AQ66,named_strings!A:B,2,),VLOOKUP(T66,Q:BH,44,))</f>
        <v>State avg %&lt; age 5</v>
      </c>
      <c r="BI66" t="s">
        <v>4918</v>
      </c>
      <c r="BJ66" t="s">
        <v>1802</v>
      </c>
      <c r="BK66" t="s">
        <v>1802</v>
      </c>
      <c r="BL66" s="714">
        <v>0</v>
      </c>
      <c r="BM66" s="561" t="s">
        <v>2798</v>
      </c>
      <c r="BN66" s="479" t="s">
        <v>1803</v>
      </c>
      <c r="BO66" s="56" t="s">
        <v>1185</v>
      </c>
      <c r="BQ66" s="351">
        <v>182</v>
      </c>
      <c r="BS66" s="580" t="s">
        <v>1186</v>
      </c>
      <c r="BV66" s="580" t="s">
        <v>404</v>
      </c>
      <c r="BW66" s="580" t="s">
        <v>55</v>
      </c>
    </row>
    <row r="67" spans="1:75" hidden="1">
      <c r="A67">
        <v>66</v>
      </c>
      <c r="B67" s="148" t="str">
        <f t="shared" ca="1" si="22"/>
        <v>999999183</v>
      </c>
      <c r="C67" s="148" t="str">
        <f t="shared" ca="1" si="23"/>
        <v>9999999</v>
      </c>
      <c r="D67" s="586">
        <f t="shared" si="24"/>
        <v>1</v>
      </c>
      <c r="E67" s="586">
        <f t="shared" si="9"/>
        <v>0</v>
      </c>
      <c r="F67" s="586">
        <f t="shared" si="25"/>
        <v>0</v>
      </c>
      <c r="G67" s="344" t="str">
        <f t="shared" si="10"/>
        <v>api</v>
      </c>
      <c r="H67" t="s">
        <v>1787</v>
      </c>
      <c r="I67" t="s">
        <v>1787</v>
      </c>
      <c r="L67" s="114"/>
      <c r="M67" s="184"/>
      <c r="Q67" s="115" t="s">
        <v>1786</v>
      </c>
      <c r="R67" s="137">
        <f ca="1">IFERROR(_xlfn.XLOOKUP(T67, sortorder!P:P,sortorder!Q:Q),999)</f>
        <v>999</v>
      </c>
      <c r="S67" s="137">
        <f ca="1">IFERROR(_xlfn.XLOOKUP(T67, sortorder!P:P,sortorder!O:O),99)</f>
        <v>99</v>
      </c>
      <c r="T67" s="119" t="s">
        <v>168</v>
      </c>
      <c r="U67" s="56" t="s">
        <v>168</v>
      </c>
      <c r="V67" s="142">
        <f ca="1">IFERROR(_xlfn.XLOOKUP(X67, sortorder!E:E,sortorder!D:D),99)</f>
        <v>99</v>
      </c>
      <c r="W67" s="142">
        <f t="shared" ca="1" si="26"/>
        <v>99</v>
      </c>
      <c r="X67" s="21" t="s">
        <v>1750</v>
      </c>
      <c r="Y67" s="132">
        <f t="shared" si="21"/>
        <v>0</v>
      </c>
      <c r="Z67" s="132">
        <f t="shared" si="21"/>
        <v>1</v>
      </c>
      <c r="AA67" s="132">
        <f t="shared" si="21"/>
        <v>0</v>
      </c>
      <c r="AB67" s="132">
        <f t="shared" si="21"/>
        <v>0</v>
      </c>
      <c r="AC67" s="132">
        <f t="shared" si="21"/>
        <v>1</v>
      </c>
      <c r="AD67" s="132">
        <f t="shared" si="21"/>
        <v>0</v>
      </c>
      <c r="AE67" s="132">
        <f t="shared" si="21"/>
        <v>0</v>
      </c>
      <c r="AF67" s="132">
        <f t="shared" si="21"/>
        <v>0</v>
      </c>
      <c r="AG67" s="132">
        <f t="shared" si="21"/>
        <v>0</v>
      </c>
      <c r="AH67" t="s">
        <v>1051</v>
      </c>
      <c r="AI67" s="132" t="e">
        <f ca="1">_xlfn.XLOOKUP(I67,'api2.3'!B:B,'api2.3'!D:D,"")</f>
        <v>#NAME?</v>
      </c>
      <c r="AJ67" t="s">
        <v>44</v>
      </c>
      <c r="AK67" s="38" t="s">
        <v>44</v>
      </c>
      <c r="AL67" s="195" t="e">
        <f ca="1">_xlfn.XLOOKUP(AK67,sortorder!$I$15:$I$20,sortorder!$J$15:$J$20)</f>
        <v>#NAME?</v>
      </c>
      <c r="AM67" s="633" t="s">
        <v>1742</v>
      </c>
      <c r="AN67" s="633" t="s">
        <v>1742</v>
      </c>
      <c r="AO67" s="633" t="s">
        <v>1743</v>
      </c>
      <c r="AP67" s="637">
        <v>3</v>
      </c>
      <c r="AQ67" t="s">
        <v>1751</v>
      </c>
      <c r="AR67" s="22" t="str">
        <f t="shared" si="27"/>
        <v>avg</v>
      </c>
      <c r="AS67" t="s">
        <v>1107</v>
      </c>
      <c r="AT67" s="22" t="b">
        <f t="shared" si="28"/>
        <v>1</v>
      </c>
      <c r="AU67" s="633" t="s">
        <v>1101</v>
      </c>
      <c r="AV67" s="633" t="s">
        <v>1107</v>
      </c>
      <c r="AW67">
        <v>1</v>
      </c>
      <c r="AX67" s="596" t="s">
        <v>2798</v>
      </c>
      <c r="AY67" s="479" t="b">
        <v>0</v>
      </c>
      <c r="AZ67" t="s">
        <v>2710</v>
      </c>
      <c r="BA67">
        <v>2</v>
      </c>
      <c r="BB67">
        <v>0</v>
      </c>
      <c r="BC67" t="b">
        <v>0</v>
      </c>
      <c r="BD67" t="b">
        <v>1</v>
      </c>
      <c r="BE67" t="b">
        <v>0</v>
      </c>
      <c r="BG67" s="23" t="b">
        <f t="shared" si="19"/>
        <v>1</v>
      </c>
      <c r="BH67" s="468" t="str">
        <f>CONCATENATE(VLOOKUP(AQ67,named_strings!A:B,2,),VLOOKUP(T67,Q:BH,44,))</f>
        <v>State avg %&gt; age 64</v>
      </c>
      <c r="BI67" t="s">
        <v>4919</v>
      </c>
      <c r="BJ67" t="s">
        <v>1788</v>
      </c>
      <c r="BK67" t="s">
        <v>1788</v>
      </c>
      <c r="BL67" s="714">
        <v>0</v>
      </c>
      <c r="BM67" s="561" t="s">
        <v>2798</v>
      </c>
      <c r="BN67" s="479" t="s">
        <v>1789</v>
      </c>
      <c r="BO67" s="56" t="s">
        <v>1162</v>
      </c>
      <c r="BQ67" s="351">
        <v>183</v>
      </c>
      <c r="BS67" s="580" t="s">
        <v>1606</v>
      </c>
      <c r="BV67" s="580" t="s">
        <v>404</v>
      </c>
      <c r="BW67" s="580" t="s">
        <v>55</v>
      </c>
    </row>
    <row r="68" spans="1:75" hidden="1">
      <c r="A68">
        <v>67</v>
      </c>
      <c r="B68" s="148" t="str">
        <f t="shared" ca="1" si="22"/>
        <v>999999177</v>
      </c>
      <c r="C68" s="148" t="str">
        <f t="shared" ca="1" si="23"/>
        <v>9999999</v>
      </c>
      <c r="D68" s="586">
        <f t="shared" si="24"/>
        <v>1</v>
      </c>
      <c r="E68" s="586">
        <f t="shared" si="9"/>
        <v>0</v>
      </c>
      <c r="F68" s="586">
        <f t="shared" si="25"/>
        <v>0</v>
      </c>
      <c r="G68" s="344" t="str">
        <f t="shared" si="10"/>
        <v>api</v>
      </c>
      <c r="H68" t="s">
        <v>2244</v>
      </c>
      <c r="I68" t="s">
        <v>2244</v>
      </c>
      <c r="Q68" s="61" t="s">
        <v>2243</v>
      </c>
      <c r="R68" s="137">
        <f ca="1">IFERROR(_xlfn.XLOOKUP(T68, sortorder!P:P,sortorder!Q:Q),999)</f>
        <v>999</v>
      </c>
      <c r="S68" s="137">
        <f ca="1">IFERROR(_xlfn.XLOOKUP(T68, sortorder!P:P,sortorder!O:O),99)</f>
        <v>99</v>
      </c>
      <c r="T68" s="119" t="s">
        <v>164</v>
      </c>
      <c r="U68" s="56" t="s">
        <v>164</v>
      </c>
      <c r="V68" s="142">
        <f ca="1">IFERROR(_xlfn.XLOOKUP(X68, sortorder!E:E,sortorder!D:D),99)</f>
        <v>99</v>
      </c>
      <c r="W68" s="142">
        <f t="shared" ca="1" si="26"/>
        <v>99</v>
      </c>
      <c r="X68" s="21" t="s">
        <v>1750</v>
      </c>
      <c r="Y68" s="132">
        <f t="shared" si="21"/>
        <v>0</v>
      </c>
      <c r="Z68" s="132">
        <f t="shared" si="21"/>
        <v>1</v>
      </c>
      <c r="AA68" s="132">
        <f t="shared" si="21"/>
        <v>0</v>
      </c>
      <c r="AB68" s="132">
        <f t="shared" si="21"/>
        <v>0</v>
      </c>
      <c r="AC68" s="132">
        <f t="shared" si="21"/>
        <v>1</v>
      </c>
      <c r="AD68" s="132">
        <f t="shared" si="21"/>
        <v>0</v>
      </c>
      <c r="AE68" s="132">
        <f t="shared" si="21"/>
        <v>0</v>
      </c>
      <c r="AF68" s="132">
        <f t="shared" si="21"/>
        <v>0</v>
      </c>
      <c r="AG68" s="132">
        <f t="shared" si="21"/>
        <v>0</v>
      </c>
      <c r="AH68" t="s">
        <v>1051</v>
      </c>
      <c r="AI68" s="132" t="e">
        <f ca="1">_xlfn.XLOOKUP(I68,'api2.3'!B:B,'api2.3'!D:D,"")</f>
        <v>#NAME?</v>
      </c>
      <c r="AJ68" t="s">
        <v>44</v>
      </c>
      <c r="AK68" s="38" t="s">
        <v>44</v>
      </c>
      <c r="AL68" s="195" t="e">
        <f ca="1">_xlfn.XLOOKUP(AK68,sortorder!$I$15:$I$20,sortorder!$J$15:$J$20)</f>
        <v>#NAME?</v>
      </c>
      <c r="AM68" s="633" t="s">
        <v>1742</v>
      </c>
      <c r="AN68" s="633" t="s">
        <v>1742</v>
      </c>
      <c r="AO68" s="633" t="s">
        <v>1743</v>
      </c>
      <c r="AP68" s="637">
        <v>3</v>
      </c>
      <c r="AQ68" t="s">
        <v>1751</v>
      </c>
      <c r="AR68" s="22" t="str">
        <f t="shared" si="27"/>
        <v>avg</v>
      </c>
      <c r="AS68" t="s">
        <v>1107</v>
      </c>
      <c r="AT68" s="22" t="b">
        <f t="shared" si="28"/>
        <v>1</v>
      </c>
      <c r="AU68" s="633" t="s">
        <v>1101</v>
      </c>
      <c r="AV68" s="633" t="s">
        <v>1107</v>
      </c>
      <c r="AW68">
        <v>1</v>
      </c>
      <c r="AX68" s="596" t="s">
        <v>2798</v>
      </c>
      <c r="AY68" s="479" t="b">
        <v>0</v>
      </c>
      <c r="AZ68" t="s">
        <v>2710</v>
      </c>
      <c r="BA68">
        <v>2</v>
      </c>
      <c r="BB68">
        <v>0</v>
      </c>
      <c r="BC68" t="b">
        <v>0</v>
      </c>
      <c r="BD68" t="b">
        <v>1</v>
      </c>
      <c r="BE68" t="b">
        <v>0</v>
      </c>
      <c r="BG68" s="23" t="b">
        <f t="shared" si="19"/>
        <v>1</v>
      </c>
      <c r="BH68" s="468" t="str">
        <f>CONCATENATE(VLOOKUP(AQ68,named_strings!A:B,2,),VLOOKUP(T68,Q:BH,44,))</f>
        <v>State avg %POC</v>
      </c>
      <c r="BI68" t="s">
        <v>5059</v>
      </c>
      <c r="BJ68" t="s">
        <v>2245</v>
      </c>
      <c r="BK68" t="s">
        <v>2245</v>
      </c>
      <c r="BL68" s="714">
        <v>0</v>
      </c>
      <c r="BM68" s="561" t="s">
        <v>2798</v>
      </c>
      <c r="BN68" s="479" t="s">
        <v>2246</v>
      </c>
      <c r="BO68" s="56" t="s">
        <v>1178</v>
      </c>
      <c r="BQ68" s="351">
        <v>177</v>
      </c>
      <c r="BS68" s="580" t="s">
        <v>2159</v>
      </c>
      <c r="BV68" s="580" t="s">
        <v>404</v>
      </c>
      <c r="BW68" s="580" t="s">
        <v>55</v>
      </c>
    </row>
    <row r="69" spans="1:75" hidden="1">
      <c r="A69">
        <v>68</v>
      </c>
      <c r="B69" s="148" t="str">
        <f t="shared" ca="1" si="22"/>
        <v>999999999</v>
      </c>
      <c r="C69" s="148" t="str">
        <f t="shared" ca="1" si="23"/>
        <v>9999999</v>
      </c>
      <c r="D69" s="586">
        <f t="shared" si="24"/>
        <v>0</v>
      </c>
      <c r="E69" s="586">
        <f t="shared" si="9"/>
        <v>1</v>
      </c>
      <c r="F69" s="586">
        <f t="shared" si="25"/>
        <v>1</v>
      </c>
      <c r="G69" s="344" t="str">
        <f t="shared" si="10"/>
        <v>csv</v>
      </c>
      <c r="H69" t="s">
        <v>567</v>
      </c>
      <c r="L69" s="114" t="s">
        <v>3209</v>
      </c>
      <c r="M69" s="184"/>
      <c r="N69" s="56" t="s">
        <v>567</v>
      </c>
      <c r="O69" t="s">
        <v>567</v>
      </c>
      <c r="P69" s="56" t="s">
        <v>567</v>
      </c>
      <c r="Q69" s="61" t="s">
        <v>566</v>
      </c>
      <c r="R69" s="137">
        <f ca="1">IFERROR(_xlfn.XLOOKUP(T69, sortorder!P:P,sortorder!Q:Q),999)</f>
        <v>999</v>
      </c>
      <c r="S69" s="137">
        <f ca="1">IFERROR(_xlfn.XLOOKUP(T69, sortorder!P:P,sortorder!O:O),99)</f>
        <v>99</v>
      </c>
      <c r="T69" s="119" t="s">
        <v>155</v>
      </c>
      <c r="U69" s="56" t="s">
        <v>566</v>
      </c>
      <c r="V69" s="142">
        <f ca="1">IFERROR(_xlfn.XLOOKUP(X69, sortorder!E:E,sortorder!D:D),99)</f>
        <v>99</v>
      </c>
      <c r="W69" s="142">
        <f t="shared" ca="1" si="26"/>
        <v>99</v>
      </c>
      <c r="X69" s="21" t="s">
        <v>562</v>
      </c>
      <c r="Y69" s="132">
        <f t="shared" si="21"/>
        <v>0</v>
      </c>
      <c r="Z69" s="132">
        <f t="shared" si="21"/>
        <v>0</v>
      </c>
      <c r="AA69" s="132">
        <f t="shared" si="21"/>
        <v>0</v>
      </c>
      <c r="AB69" s="132">
        <f t="shared" si="21"/>
        <v>0</v>
      </c>
      <c r="AC69" s="132">
        <f t="shared" si="21"/>
        <v>0</v>
      </c>
      <c r="AD69" s="132">
        <f t="shared" si="21"/>
        <v>0</v>
      </c>
      <c r="AE69" s="132">
        <f t="shared" si="21"/>
        <v>0</v>
      </c>
      <c r="AF69" s="132">
        <f t="shared" si="21"/>
        <v>0</v>
      </c>
      <c r="AG69" s="132">
        <f t="shared" si="21"/>
        <v>0</v>
      </c>
      <c r="AI69" s="132" t="e">
        <f ca="1">_xlfn.XLOOKUP(I69,'api2.3'!B:B,'api2.3'!D:D,"")</f>
        <v>#NAME?</v>
      </c>
      <c r="AJ69" t="s">
        <v>44</v>
      </c>
      <c r="AK69" s="38" t="s">
        <v>44</v>
      </c>
      <c r="AL69" s="195" t="e">
        <f ca="1">_xlfn.XLOOKUP(AK69,sortorder!$I$15:$I$20,sortorder!$J$15:$J$20)</f>
        <v>#NAME?</v>
      </c>
      <c r="AP69" s="634">
        <v>0</v>
      </c>
      <c r="AQ69" t="s">
        <v>43</v>
      </c>
      <c r="AR69" s="22" t="str">
        <f t="shared" si="27"/>
        <v>raw</v>
      </c>
      <c r="AS69" t="s">
        <v>43</v>
      </c>
      <c r="AT69" s="22" t="b">
        <f t="shared" si="28"/>
        <v>1</v>
      </c>
      <c r="AU69" s="633" t="s">
        <v>52</v>
      </c>
      <c r="AV69" s="633" t="s">
        <v>43</v>
      </c>
      <c r="AX69" s="596" t="s">
        <v>2798</v>
      </c>
      <c r="AY69" s="479" t="b">
        <v>0</v>
      </c>
      <c r="AZ69" t="s">
        <v>45</v>
      </c>
      <c r="BA69">
        <v>2</v>
      </c>
      <c r="BB69">
        <v>0</v>
      </c>
      <c r="BC69" t="b">
        <v>0</v>
      </c>
      <c r="BD69" t="b">
        <v>0</v>
      </c>
      <c r="BE69" t="b">
        <v>0</v>
      </c>
      <c r="BG69" s="23" t="b">
        <f t="shared" ref="BG69:BG131" si="29">BH69=BI69</f>
        <v>1</v>
      </c>
      <c r="BH69" s="741" t="s">
        <v>568</v>
      </c>
      <c r="BI69" t="s">
        <v>568</v>
      </c>
      <c r="BJ69" t="s">
        <v>568</v>
      </c>
      <c r="BK69" t="s">
        <v>568</v>
      </c>
      <c r="BL69" s="714" t="s">
        <v>569</v>
      </c>
      <c r="BM69" s="561" t="s">
        <v>2798</v>
      </c>
      <c r="BN69" s="479" t="s">
        <v>2798</v>
      </c>
      <c r="BQ69" s="209">
        <v>999</v>
      </c>
      <c r="BT69" s="580" t="s">
        <v>570</v>
      </c>
      <c r="BU69" s="580" t="s">
        <v>567</v>
      </c>
      <c r="BV69" s="580" t="s">
        <v>404</v>
      </c>
    </row>
    <row r="70" spans="1:75" hidden="1">
      <c r="A70">
        <v>69</v>
      </c>
      <c r="B70" s="148" t="str">
        <f t="shared" ca="1" si="22"/>
        <v>999999999</v>
      </c>
      <c r="C70" s="148" t="str">
        <f t="shared" ca="1" si="23"/>
        <v>9999999</v>
      </c>
      <c r="D70" s="586">
        <f t="shared" si="24"/>
        <v>0</v>
      </c>
      <c r="E70" s="586">
        <f t="shared" ref="E70:E133" si="30">IF(NOT(ISBLANK(L70)),1,0)</f>
        <v>1</v>
      </c>
      <c r="F70" s="586">
        <f t="shared" si="25"/>
        <v>1</v>
      </c>
      <c r="G70" s="344" t="str">
        <f t="shared" ref="G70:G133" si="31">IF(ISBLANK(H70), IF(OR(NOT(ISBLANK(L70)),NOT(ISBLANK(I70)), NOT(ISBLANK(O70))),"no oldname but should be",""),IF(H70=I70,"api",IF(H70=O70,"csv","no match or acs")))</f>
        <v>csv</v>
      </c>
      <c r="H70" t="s">
        <v>561</v>
      </c>
      <c r="L70" t="s">
        <v>561</v>
      </c>
      <c r="M70" s="56" t="s">
        <v>561</v>
      </c>
      <c r="N70" s="56" t="s">
        <v>561</v>
      </c>
      <c r="O70" t="s">
        <v>561</v>
      </c>
      <c r="P70" s="56" t="s">
        <v>561</v>
      </c>
      <c r="Q70" s="61" t="s">
        <v>560</v>
      </c>
      <c r="R70" s="137">
        <f ca="1">IFERROR(_xlfn.XLOOKUP(T70, sortorder!P:P,sortorder!Q:Q),999)</f>
        <v>999</v>
      </c>
      <c r="S70" s="137">
        <f ca="1">IFERROR(_xlfn.XLOOKUP(T70, sortorder!P:P,sortorder!O:O),99)</f>
        <v>99</v>
      </c>
      <c r="T70" s="119" t="s">
        <v>150</v>
      </c>
      <c r="U70" s="56" t="s">
        <v>560</v>
      </c>
      <c r="V70" s="142">
        <f ca="1">IFERROR(_xlfn.XLOOKUP(X70, sortorder!E:E,sortorder!D:D),99)</f>
        <v>99</v>
      </c>
      <c r="W70" s="142">
        <f t="shared" ca="1" si="26"/>
        <v>99</v>
      </c>
      <c r="X70" s="21" t="s">
        <v>562</v>
      </c>
      <c r="Y70" s="132">
        <f t="shared" si="21"/>
        <v>0</v>
      </c>
      <c r="Z70" s="132">
        <f t="shared" si="21"/>
        <v>0</v>
      </c>
      <c r="AA70" s="132">
        <f t="shared" si="21"/>
        <v>0</v>
      </c>
      <c r="AB70" s="132">
        <f t="shared" si="21"/>
        <v>0</v>
      </c>
      <c r="AC70" s="132">
        <f t="shared" si="21"/>
        <v>0</v>
      </c>
      <c r="AD70" s="132">
        <f t="shared" si="21"/>
        <v>0</v>
      </c>
      <c r="AE70" s="132">
        <f t="shared" si="21"/>
        <v>0</v>
      </c>
      <c r="AF70" s="132">
        <f t="shared" si="21"/>
        <v>0</v>
      </c>
      <c r="AG70" s="132">
        <f t="shared" si="21"/>
        <v>0</v>
      </c>
      <c r="AI70" s="132" t="e">
        <f ca="1">_xlfn.XLOOKUP(I70,'api2.3'!B:B,'api2.3'!D:D,"")</f>
        <v>#NAME?</v>
      </c>
      <c r="AJ70" t="s">
        <v>44</v>
      </c>
      <c r="AK70" s="38" t="s">
        <v>44</v>
      </c>
      <c r="AL70" s="195" t="e">
        <f ca="1">_xlfn.XLOOKUP(AK70,sortorder!$I$15:$I$20,sortorder!$J$15:$J$20)</f>
        <v>#NAME?</v>
      </c>
      <c r="AP70" s="634">
        <v>0</v>
      </c>
      <c r="AQ70" t="s">
        <v>43</v>
      </c>
      <c r="AR70" s="22" t="str">
        <f t="shared" si="27"/>
        <v>raw</v>
      </c>
      <c r="AS70" t="s">
        <v>43</v>
      </c>
      <c r="AT70" s="22" t="b">
        <f t="shared" si="28"/>
        <v>1</v>
      </c>
      <c r="AU70" s="633" t="s">
        <v>52</v>
      </c>
      <c r="AV70" s="633" t="s">
        <v>43</v>
      </c>
      <c r="AX70" s="596" t="s">
        <v>2798</v>
      </c>
      <c r="AY70" s="479" t="b">
        <v>0</v>
      </c>
      <c r="AZ70" t="s">
        <v>45</v>
      </c>
      <c r="BA70">
        <v>2</v>
      </c>
      <c r="BB70">
        <v>0</v>
      </c>
      <c r="BC70" t="b">
        <v>0</v>
      </c>
      <c r="BD70" t="b">
        <v>0</v>
      </c>
      <c r="BE70" t="b">
        <v>0</v>
      </c>
      <c r="BG70" s="23" t="b">
        <f t="shared" si="29"/>
        <v>1</v>
      </c>
      <c r="BH70" s="741" t="s">
        <v>563</v>
      </c>
      <c r="BI70" t="s">
        <v>563</v>
      </c>
      <c r="BJ70" t="s">
        <v>564</v>
      </c>
      <c r="BK70" t="s">
        <v>564</v>
      </c>
      <c r="BL70" s="714" t="s">
        <v>565</v>
      </c>
      <c r="BM70" s="561" t="s">
        <v>6088</v>
      </c>
      <c r="BN70" s="479" t="s">
        <v>2798</v>
      </c>
      <c r="BQ70" s="209">
        <v>999</v>
      </c>
      <c r="BT70" s="580" t="s">
        <v>55</v>
      </c>
      <c r="BU70" s="580" t="s">
        <v>561</v>
      </c>
      <c r="BV70" s="580" t="s">
        <v>404</v>
      </c>
    </row>
    <row r="71" spans="1:75" hidden="1">
      <c r="A71">
        <v>70</v>
      </c>
      <c r="B71" s="148" t="str">
        <f t="shared" ca="1" si="22"/>
        <v>999999999</v>
      </c>
      <c r="C71" s="148" t="str">
        <f t="shared" ca="1" si="23"/>
        <v>9999999</v>
      </c>
      <c r="D71" s="586">
        <f t="shared" si="24"/>
        <v>0</v>
      </c>
      <c r="E71" s="586">
        <f t="shared" si="30"/>
        <v>0</v>
      </c>
      <c r="F71" s="586">
        <f t="shared" si="25"/>
        <v>1</v>
      </c>
      <c r="G71" s="344" t="str">
        <f t="shared" si="31"/>
        <v>csv</v>
      </c>
      <c r="H71" s="114" t="s">
        <v>978</v>
      </c>
      <c r="I71" s="114"/>
      <c r="J71" s="184"/>
      <c r="K71" s="114"/>
      <c r="L71" s="114"/>
      <c r="M71" s="184"/>
      <c r="N71" s="184" t="s">
        <v>978</v>
      </c>
      <c r="O71" s="114" t="s">
        <v>978</v>
      </c>
      <c r="P71" s="184" t="s">
        <v>978</v>
      </c>
      <c r="Q71" s="115" t="s">
        <v>388</v>
      </c>
      <c r="R71" s="137">
        <f ca="1">IFERROR(_xlfn.XLOOKUP(T71, sortorder!P:P,sortorder!Q:Q),999)</f>
        <v>999</v>
      </c>
      <c r="S71" s="137">
        <f ca="1">IFERROR(_xlfn.XLOOKUP(T71, sortorder!P:P,sortorder!O:O),99)</f>
        <v>99</v>
      </c>
      <c r="T71" s="183" t="s">
        <v>389</v>
      </c>
      <c r="U71" s="184" t="s">
        <v>388</v>
      </c>
      <c r="V71" s="142">
        <f ca="1">IFERROR(_xlfn.XLOOKUP(X71, sortorder!E:E,sortorder!D:D),99)</f>
        <v>99</v>
      </c>
      <c r="W71" s="142">
        <f t="shared" ca="1" si="26"/>
        <v>99</v>
      </c>
      <c r="X71" s="185" t="s">
        <v>562</v>
      </c>
      <c r="Y71" s="132">
        <f t="shared" si="21"/>
        <v>0</v>
      </c>
      <c r="Z71" s="132">
        <f t="shared" si="21"/>
        <v>0</v>
      </c>
      <c r="AA71" s="132">
        <f t="shared" si="21"/>
        <v>0</v>
      </c>
      <c r="AB71" s="132">
        <f t="shared" si="21"/>
        <v>0</v>
      </c>
      <c r="AC71" s="132">
        <f t="shared" si="21"/>
        <v>0</v>
      </c>
      <c r="AD71" s="132">
        <f t="shared" si="21"/>
        <v>0</v>
      </c>
      <c r="AE71" s="132">
        <f t="shared" si="21"/>
        <v>0</v>
      </c>
      <c r="AF71" s="132">
        <f t="shared" si="21"/>
        <v>0</v>
      </c>
      <c r="AG71" s="132">
        <f t="shared" si="21"/>
        <v>0</v>
      </c>
      <c r="AH71" s="114"/>
      <c r="AI71" s="132" t="e">
        <f ca="1">_xlfn.XLOOKUP(I71,'api2.3'!B:B,'api2.3'!D:D,"")</f>
        <v>#NAME?</v>
      </c>
      <c r="AJ71" s="114" t="s">
        <v>44</v>
      </c>
      <c r="AK71" s="197" t="s">
        <v>44</v>
      </c>
      <c r="AL71" s="195" t="e">
        <f ca="1">_xlfn.XLOOKUP(AK71,sortorder!$I$15:$I$20,sortorder!$J$15:$J$20)</f>
        <v>#NAME?</v>
      </c>
      <c r="AM71" s="635"/>
      <c r="AN71" s="635"/>
      <c r="AO71" s="635"/>
      <c r="AP71" s="636">
        <v>0</v>
      </c>
      <c r="AQ71" s="114" t="s">
        <v>43</v>
      </c>
      <c r="AR71" s="22" t="str">
        <f t="shared" si="27"/>
        <v>raw</v>
      </c>
      <c r="AS71" s="114" t="s">
        <v>43</v>
      </c>
      <c r="AT71" s="22" t="b">
        <f t="shared" si="28"/>
        <v>1</v>
      </c>
      <c r="AU71" s="635" t="s">
        <v>52</v>
      </c>
      <c r="AV71" s="635" t="s">
        <v>43</v>
      </c>
      <c r="AW71" s="114"/>
      <c r="AX71" s="596" t="s">
        <v>2798</v>
      </c>
      <c r="AY71" s="479" t="b">
        <v>0</v>
      </c>
      <c r="AZ71" s="114" t="s">
        <v>45</v>
      </c>
      <c r="BA71" s="114">
        <v>2</v>
      </c>
      <c r="BB71" s="114">
        <v>0</v>
      </c>
      <c r="BC71" s="114" t="b">
        <v>0</v>
      </c>
      <c r="BD71" s="114" t="b">
        <v>0</v>
      </c>
      <c r="BE71" s="114" t="b">
        <v>0</v>
      </c>
      <c r="BF71" s="114"/>
      <c r="BG71" s="23" t="b">
        <f t="shared" si="29"/>
        <v>1</v>
      </c>
      <c r="BH71" s="741" t="s">
        <v>979</v>
      </c>
      <c r="BI71" s="114" t="s">
        <v>979</v>
      </c>
      <c r="BJ71" s="114" t="s">
        <v>980</v>
      </c>
      <c r="BK71" s="114" t="s">
        <v>980</v>
      </c>
      <c r="BL71" s="714" t="s">
        <v>981</v>
      </c>
      <c r="BM71" s="561" t="s">
        <v>2798</v>
      </c>
      <c r="BN71" s="479" t="s">
        <v>2798</v>
      </c>
      <c r="BO71" s="184"/>
      <c r="BP71" s="184"/>
      <c r="BQ71" s="348">
        <v>999</v>
      </c>
      <c r="BR71" s="114"/>
      <c r="BS71" s="582"/>
      <c r="BT71" s="582" t="s">
        <v>113</v>
      </c>
      <c r="BU71" s="582" t="s">
        <v>978</v>
      </c>
      <c r="BV71" s="582" t="s">
        <v>404</v>
      </c>
      <c r="BW71" s="582"/>
    </row>
    <row r="72" spans="1:75" hidden="1">
      <c r="A72">
        <v>71</v>
      </c>
      <c r="B72" s="148" t="str">
        <f t="shared" ca="1" si="22"/>
        <v>999999999</v>
      </c>
      <c r="C72" s="148" t="str">
        <f t="shared" ca="1" si="23"/>
        <v>9999999</v>
      </c>
      <c r="D72" s="586">
        <f t="shared" si="24"/>
        <v>0</v>
      </c>
      <c r="E72" s="586">
        <f t="shared" si="30"/>
        <v>1</v>
      </c>
      <c r="F72" s="586">
        <f t="shared" si="25"/>
        <v>1</v>
      </c>
      <c r="G72" s="344" t="str">
        <f t="shared" si="31"/>
        <v>csv</v>
      </c>
      <c r="H72" t="s">
        <v>574</v>
      </c>
      <c r="L72" t="s">
        <v>3441</v>
      </c>
      <c r="N72" s="56" t="s">
        <v>574</v>
      </c>
      <c r="O72" t="s">
        <v>574</v>
      </c>
      <c r="P72" s="56" t="s">
        <v>574</v>
      </c>
      <c r="Q72" s="61" t="s">
        <v>573</v>
      </c>
      <c r="R72" s="137">
        <f ca="1">IFERROR(_xlfn.XLOOKUP(T72, sortorder!P:P,sortorder!Q:Q),999)</f>
        <v>999</v>
      </c>
      <c r="S72" s="137">
        <f ca="1">IFERROR(_xlfn.XLOOKUP(T72, sortorder!P:P,sortorder!O:O),99)</f>
        <v>99</v>
      </c>
      <c r="T72" s="119" t="s">
        <v>51</v>
      </c>
      <c r="U72" s="56" t="s">
        <v>573</v>
      </c>
      <c r="V72" s="142">
        <f ca="1">IFERROR(_xlfn.XLOOKUP(X72, sortorder!E:E,sortorder!D:D),99)</f>
        <v>99</v>
      </c>
      <c r="W72" s="142">
        <f t="shared" ca="1" si="26"/>
        <v>99</v>
      </c>
      <c r="X72" s="21" t="s">
        <v>562</v>
      </c>
      <c r="Y72" s="132">
        <f t="shared" ref="Y72:AG81" si="32">IF(ISERROR(SEARCH(Y$1,$Q72)),0,1)</f>
        <v>0</v>
      </c>
      <c r="Z72" s="132">
        <f t="shared" si="32"/>
        <v>0</v>
      </c>
      <c r="AA72" s="132">
        <f t="shared" si="32"/>
        <v>0</v>
      </c>
      <c r="AB72" s="132">
        <f t="shared" si="32"/>
        <v>0</v>
      </c>
      <c r="AC72" s="132">
        <f t="shared" si="32"/>
        <v>0</v>
      </c>
      <c r="AD72" s="132">
        <f t="shared" si="32"/>
        <v>0</v>
      </c>
      <c r="AE72" s="132">
        <f t="shared" si="32"/>
        <v>0</v>
      </c>
      <c r="AF72" s="132">
        <f t="shared" si="32"/>
        <v>0</v>
      </c>
      <c r="AG72" s="132">
        <f t="shared" si="32"/>
        <v>0</v>
      </c>
      <c r="AI72" s="132" t="e">
        <f ca="1">_xlfn.XLOOKUP(I72,'api2.3'!B:B,'api2.3'!D:D,"")</f>
        <v>#NAME?</v>
      </c>
      <c r="AJ72" t="s">
        <v>44</v>
      </c>
      <c r="AK72" s="38" t="s">
        <v>44</v>
      </c>
      <c r="AL72" s="195" t="e">
        <f ca="1">_xlfn.XLOOKUP(AK72,sortorder!$I$15:$I$20,sortorder!$J$15:$J$20)</f>
        <v>#NAME?</v>
      </c>
      <c r="AP72" s="634">
        <v>0</v>
      </c>
      <c r="AQ72" t="s">
        <v>43</v>
      </c>
      <c r="AR72" s="22" t="str">
        <f t="shared" si="27"/>
        <v>raw</v>
      </c>
      <c r="AS72" t="s">
        <v>43</v>
      </c>
      <c r="AT72" s="22" t="b">
        <f t="shared" si="28"/>
        <v>1</v>
      </c>
      <c r="AU72" s="633" t="s">
        <v>52</v>
      </c>
      <c r="AV72" s="633" t="s">
        <v>43</v>
      </c>
      <c r="AX72" s="596" t="s">
        <v>2798</v>
      </c>
      <c r="AY72" s="479" t="b">
        <v>0</v>
      </c>
      <c r="AZ72" t="s">
        <v>45</v>
      </c>
      <c r="BA72">
        <v>2</v>
      </c>
      <c r="BB72">
        <v>0</v>
      </c>
      <c r="BC72" t="b">
        <v>0</v>
      </c>
      <c r="BD72" t="b">
        <v>0</v>
      </c>
      <c r="BE72" t="b">
        <v>0</v>
      </c>
      <c r="BG72" s="23" t="b">
        <f t="shared" si="29"/>
        <v>1</v>
      </c>
      <c r="BH72" s="741" t="s">
        <v>575</v>
      </c>
      <c r="BI72" t="s">
        <v>575</v>
      </c>
      <c r="BJ72" t="s">
        <v>576</v>
      </c>
      <c r="BK72" t="s">
        <v>576</v>
      </c>
      <c r="BL72" s="714" t="s">
        <v>577</v>
      </c>
      <c r="BM72" s="561" t="s">
        <v>2798</v>
      </c>
      <c r="BN72" s="479" t="s">
        <v>2798</v>
      </c>
      <c r="BQ72" s="209">
        <v>999</v>
      </c>
      <c r="BT72" s="580" t="s">
        <v>578</v>
      </c>
      <c r="BU72" s="580" t="s">
        <v>574</v>
      </c>
      <c r="BV72" s="580" t="s">
        <v>404</v>
      </c>
    </row>
    <row r="73" spans="1:75" hidden="1">
      <c r="A73">
        <v>72</v>
      </c>
      <c r="B73" s="148" t="str">
        <f t="shared" ca="1" si="22"/>
        <v>999999999</v>
      </c>
      <c r="C73" s="148" t="str">
        <f t="shared" ca="1" si="23"/>
        <v>9999999</v>
      </c>
      <c r="D73" s="586">
        <f t="shared" si="24"/>
        <v>0</v>
      </c>
      <c r="E73" s="586">
        <f t="shared" si="30"/>
        <v>1</v>
      </c>
      <c r="F73" s="586">
        <f t="shared" si="25"/>
        <v>1</v>
      </c>
      <c r="G73" s="344" t="str">
        <f t="shared" si="31"/>
        <v>csv</v>
      </c>
      <c r="H73" t="s">
        <v>1040</v>
      </c>
      <c r="L73" s="114" t="s">
        <v>3115</v>
      </c>
      <c r="M73" s="184"/>
      <c r="N73" s="56" t="s">
        <v>1040</v>
      </c>
      <c r="O73" t="s">
        <v>1040</v>
      </c>
      <c r="P73" s="56" t="s">
        <v>1040</v>
      </c>
      <c r="Q73" s="115" t="s">
        <v>1039</v>
      </c>
      <c r="R73" s="137">
        <f ca="1">IFERROR(_xlfn.XLOOKUP(T73, sortorder!P:P,sortorder!Q:Q),999)</f>
        <v>999</v>
      </c>
      <c r="S73" s="137">
        <f ca="1">IFERROR(_xlfn.XLOOKUP(T73, sortorder!P:P,sortorder!O:O),99)</f>
        <v>99</v>
      </c>
      <c r="T73" s="119" t="s">
        <v>176</v>
      </c>
      <c r="U73" s="56" t="s">
        <v>1039</v>
      </c>
      <c r="V73" s="142">
        <f ca="1">IFERROR(_xlfn.XLOOKUP(X73, sortorder!E:E,sortorder!D:D),99)</f>
        <v>99</v>
      </c>
      <c r="W73" s="142">
        <f t="shared" ca="1" si="26"/>
        <v>99</v>
      </c>
      <c r="X73" s="21" t="s">
        <v>562</v>
      </c>
      <c r="Y73" s="132">
        <f t="shared" si="32"/>
        <v>0</v>
      </c>
      <c r="Z73" s="132">
        <f t="shared" si="32"/>
        <v>0</v>
      </c>
      <c r="AA73" s="132">
        <f t="shared" si="32"/>
        <v>0</v>
      </c>
      <c r="AB73" s="132">
        <f t="shared" si="32"/>
        <v>0</v>
      </c>
      <c r="AC73" s="132">
        <f t="shared" si="32"/>
        <v>0</v>
      </c>
      <c r="AD73" s="132">
        <f t="shared" si="32"/>
        <v>0</v>
      </c>
      <c r="AE73" s="132">
        <f t="shared" si="32"/>
        <v>0</v>
      </c>
      <c r="AF73" s="132">
        <f t="shared" si="32"/>
        <v>0</v>
      </c>
      <c r="AG73" s="132">
        <f t="shared" si="32"/>
        <v>0</v>
      </c>
      <c r="AI73" s="132" t="e">
        <f ca="1">_xlfn.XLOOKUP(I73,'api2.3'!B:B,'api2.3'!D:D,"")</f>
        <v>#NAME?</v>
      </c>
      <c r="AJ73" t="s">
        <v>44</v>
      </c>
      <c r="AK73" s="38" t="s">
        <v>44</v>
      </c>
      <c r="AL73" s="195" t="e">
        <f ca="1">_xlfn.XLOOKUP(AK73,sortorder!$I$15:$I$20,sortorder!$J$15:$J$20)</f>
        <v>#NAME?</v>
      </c>
      <c r="AP73" s="634">
        <v>0</v>
      </c>
      <c r="AQ73" t="s">
        <v>43</v>
      </c>
      <c r="AR73" s="22" t="str">
        <f t="shared" si="27"/>
        <v>raw</v>
      </c>
      <c r="AS73" t="s">
        <v>43</v>
      </c>
      <c r="AT73" s="22" t="b">
        <f t="shared" si="28"/>
        <v>1</v>
      </c>
      <c r="AU73" s="633" t="s">
        <v>52</v>
      </c>
      <c r="AV73" s="633" t="s">
        <v>43</v>
      </c>
      <c r="AX73" s="596" t="s">
        <v>2798</v>
      </c>
      <c r="AY73" s="479" t="b">
        <v>0</v>
      </c>
      <c r="AZ73" t="s">
        <v>45</v>
      </c>
      <c r="BA73">
        <v>2</v>
      </c>
      <c r="BB73">
        <v>0</v>
      </c>
      <c r="BC73" t="b">
        <v>0</v>
      </c>
      <c r="BD73" t="b">
        <v>0</v>
      </c>
      <c r="BE73" t="b">
        <v>0</v>
      </c>
      <c r="BG73" s="23" t="b">
        <f t="shared" si="29"/>
        <v>1</v>
      </c>
      <c r="BH73" s="741" t="s">
        <v>1041</v>
      </c>
      <c r="BI73" t="s">
        <v>1041</v>
      </c>
      <c r="BJ73" t="s">
        <v>5235</v>
      </c>
      <c r="BK73" t="s">
        <v>5235</v>
      </c>
      <c r="BL73" s="714" t="s">
        <v>1042</v>
      </c>
      <c r="BM73" s="561" t="s">
        <v>2798</v>
      </c>
      <c r="BN73" s="479">
        <v>0</v>
      </c>
      <c r="BQ73" s="209">
        <v>999</v>
      </c>
      <c r="BT73" s="580" t="s">
        <v>1043</v>
      </c>
      <c r="BU73" s="580" t="s">
        <v>1040</v>
      </c>
      <c r="BV73" s="580" t="s">
        <v>404</v>
      </c>
    </row>
    <row r="74" spans="1:75" hidden="1">
      <c r="A74">
        <v>73</v>
      </c>
      <c r="B74" s="148" t="str">
        <f t="shared" ca="1" si="22"/>
        <v>999999999</v>
      </c>
      <c r="C74" s="148" t="str">
        <f t="shared" ca="1" si="23"/>
        <v>9999999</v>
      </c>
      <c r="D74" s="586">
        <f t="shared" si="24"/>
        <v>0</v>
      </c>
      <c r="E74" s="586">
        <f t="shared" si="30"/>
        <v>1</v>
      </c>
      <c r="F74" s="586">
        <f t="shared" si="25"/>
        <v>1</v>
      </c>
      <c r="G74" s="344" t="str">
        <f t="shared" si="31"/>
        <v>csv</v>
      </c>
      <c r="H74" t="s">
        <v>592</v>
      </c>
      <c r="L74" s="114" t="s">
        <v>3120</v>
      </c>
      <c r="M74" s="184"/>
      <c r="N74" s="56" t="s">
        <v>592</v>
      </c>
      <c r="O74" t="s">
        <v>592</v>
      </c>
      <c r="P74" s="56" t="s">
        <v>592</v>
      </c>
      <c r="Q74" s="115" t="s">
        <v>591</v>
      </c>
      <c r="R74" s="137">
        <f ca="1">IFERROR(_xlfn.XLOOKUP(T74, sortorder!P:P,sortorder!Q:Q),999)</f>
        <v>999</v>
      </c>
      <c r="S74" s="137">
        <f ca="1">IFERROR(_xlfn.XLOOKUP(T74, sortorder!P:P,sortorder!O:O),99)</f>
        <v>99</v>
      </c>
      <c r="T74" s="119" t="s">
        <v>168</v>
      </c>
      <c r="U74" s="56" t="s">
        <v>591</v>
      </c>
      <c r="V74" s="142">
        <f ca="1">IFERROR(_xlfn.XLOOKUP(X74, sortorder!E:E,sortorder!D:D),99)</f>
        <v>99</v>
      </c>
      <c r="W74" s="142">
        <f t="shared" ca="1" si="26"/>
        <v>99</v>
      </c>
      <c r="X74" s="21" t="s">
        <v>562</v>
      </c>
      <c r="Y74" s="132">
        <f t="shared" si="32"/>
        <v>0</v>
      </c>
      <c r="Z74" s="132">
        <f t="shared" si="32"/>
        <v>0</v>
      </c>
      <c r="AA74" s="132">
        <f t="shared" si="32"/>
        <v>0</v>
      </c>
      <c r="AB74" s="132">
        <f t="shared" si="32"/>
        <v>0</v>
      </c>
      <c r="AC74" s="132">
        <f t="shared" si="32"/>
        <v>0</v>
      </c>
      <c r="AD74" s="132">
        <f t="shared" si="32"/>
        <v>0</v>
      </c>
      <c r="AE74" s="132">
        <f t="shared" si="32"/>
        <v>0</v>
      </c>
      <c r="AF74" s="132">
        <f t="shared" si="32"/>
        <v>0</v>
      </c>
      <c r="AG74" s="132">
        <f t="shared" si="32"/>
        <v>0</v>
      </c>
      <c r="AI74" s="132" t="e">
        <f ca="1">_xlfn.XLOOKUP(I74,'api2.3'!B:B,'api2.3'!D:D,"")</f>
        <v>#NAME?</v>
      </c>
      <c r="AJ74" t="s">
        <v>44</v>
      </c>
      <c r="AK74" s="38" t="s">
        <v>44</v>
      </c>
      <c r="AL74" s="195" t="e">
        <f ca="1">_xlfn.XLOOKUP(AK74,sortorder!$I$15:$I$20,sortorder!$J$15:$J$20)</f>
        <v>#NAME?</v>
      </c>
      <c r="AP74" s="634">
        <v>0</v>
      </c>
      <c r="AQ74" t="s">
        <v>43</v>
      </c>
      <c r="AR74" s="22" t="str">
        <f t="shared" si="27"/>
        <v>raw</v>
      </c>
      <c r="AS74" t="s">
        <v>43</v>
      </c>
      <c r="AT74" s="22" t="b">
        <f t="shared" si="28"/>
        <v>1</v>
      </c>
      <c r="AU74" s="633" t="s">
        <v>52</v>
      </c>
      <c r="AV74" s="633" t="s">
        <v>43</v>
      </c>
      <c r="AX74" s="596" t="s">
        <v>2798</v>
      </c>
      <c r="AY74" s="479" t="b">
        <v>0</v>
      </c>
      <c r="AZ74" t="s">
        <v>45</v>
      </c>
      <c r="BA74">
        <v>2</v>
      </c>
      <c r="BB74">
        <v>0</v>
      </c>
      <c r="BC74" t="b">
        <v>0</v>
      </c>
      <c r="BD74" t="b">
        <v>0</v>
      </c>
      <c r="BE74" t="b">
        <v>0</v>
      </c>
      <c r="BG74" s="23" t="b">
        <f t="shared" si="29"/>
        <v>1</v>
      </c>
      <c r="BH74" s="741" t="s">
        <v>593</v>
      </c>
      <c r="BI74" t="s">
        <v>593</v>
      </c>
      <c r="BJ74" t="s">
        <v>5236</v>
      </c>
      <c r="BK74" t="s">
        <v>5236</v>
      </c>
      <c r="BL74" s="714" t="s">
        <v>594</v>
      </c>
      <c r="BM74" s="561" t="s">
        <v>2798</v>
      </c>
      <c r="BN74" s="479">
        <v>0</v>
      </c>
      <c r="BQ74" s="209">
        <v>999</v>
      </c>
      <c r="BT74" s="580" t="s">
        <v>595</v>
      </c>
      <c r="BU74" s="580" t="s">
        <v>592</v>
      </c>
      <c r="BV74" s="580" t="s">
        <v>404</v>
      </c>
    </row>
    <row r="75" spans="1:75" hidden="1">
      <c r="A75">
        <v>74</v>
      </c>
      <c r="B75" s="148" t="str">
        <f t="shared" ca="1" si="22"/>
        <v>999999999</v>
      </c>
      <c r="C75" s="148" t="str">
        <f t="shared" ca="1" si="23"/>
        <v>9999999</v>
      </c>
      <c r="D75" s="586">
        <f t="shared" si="24"/>
        <v>0</v>
      </c>
      <c r="E75" s="586">
        <f t="shared" si="30"/>
        <v>1</v>
      </c>
      <c r="F75" s="586">
        <f t="shared" si="25"/>
        <v>1</v>
      </c>
      <c r="G75" s="344" t="str">
        <f t="shared" si="31"/>
        <v>csv</v>
      </c>
      <c r="H75" t="s">
        <v>581</v>
      </c>
      <c r="L75" t="s">
        <v>3050</v>
      </c>
      <c r="N75" s="56" t="s">
        <v>581</v>
      </c>
      <c r="O75" t="s">
        <v>581</v>
      </c>
      <c r="P75" s="56" t="s">
        <v>581</v>
      </c>
      <c r="Q75" s="61" t="s">
        <v>580</v>
      </c>
      <c r="R75" s="137">
        <f ca="1">IFERROR(_xlfn.XLOOKUP(T75, sortorder!P:P,sortorder!Q:Q),999)</f>
        <v>999</v>
      </c>
      <c r="S75" s="137">
        <f ca="1">IFERROR(_xlfn.XLOOKUP(T75, sortorder!P:P,sortorder!O:O),99)</f>
        <v>99</v>
      </c>
      <c r="T75" s="119" t="s">
        <v>164</v>
      </c>
      <c r="U75" s="56" t="s">
        <v>580</v>
      </c>
      <c r="V75" s="142">
        <f ca="1">IFERROR(_xlfn.XLOOKUP(X75, sortorder!E:E,sortorder!D:D),99)</f>
        <v>99</v>
      </c>
      <c r="W75" s="142">
        <f t="shared" ca="1" si="26"/>
        <v>99</v>
      </c>
      <c r="X75" s="21" t="s">
        <v>562</v>
      </c>
      <c r="Y75" s="132">
        <f t="shared" si="32"/>
        <v>0</v>
      </c>
      <c r="Z75" s="132">
        <f t="shared" si="32"/>
        <v>0</v>
      </c>
      <c r="AA75" s="132">
        <f t="shared" si="32"/>
        <v>0</v>
      </c>
      <c r="AB75" s="132">
        <f t="shared" si="32"/>
        <v>0</v>
      </c>
      <c r="AC75" s="132">
        <f t="shared" si="32"/>
        <v>0</v>
      </c>
      <c r="AD75" s="132">
        <f t="shared" si="32"/>
        <v>0</v>
      </c>
      <c r="AE75" s="132">
        <f t="shared" si="32"/>
        <v>0</v>
      </c>
      <c r="AF75" s="132">
        <f t="shared" si="32"/>
        <v>0</v>
      </c>
      <c r="AG75" s="132">
        <f t="shared" si="32"/>
        <v>0</v>
      </c>
      <c r="AI75" s="132" t="e">
        <f ca="1">_xlfn.XLOOKUP(I75,'api2.3'!B:B,'api2.3'!D:D,"")</f>
        <v>#NAME?</v>
      </c>
      <c r="AJ75" t="s">
        <v>44</v>
      </c>
      <c r="AK75" s="38" t="s">
        <v>44</v>
      </c>
      <c r="AL75" s="195" t="e">
        <f ca="1">_xlfn.XLOOKUP(AK75,sortorder!$I$15:$I$20,sortorder!$J$15:$J$20)</f>
        <v>#NAME?</v>
      </c>
      <c r="AP75" s="634">
        <v>0</v>
      </c>
      <c r="AQ75" t="s">
        <v>43</v>
      </c>
      <c r="AR75" s="22" t="str">
        <f t="shared" si="27"/>
        <v>raw</v>
      </c>
      <c r="AS75" t="s">
        <v>43</v>
      </c>
      <c r="AT75" s="22" t="b">
        <f t="shared" si="28"/>
        <v>1</v>
      </c>
      <c r="AU75" s="633" t="s">
        <v>52</v>
      </c>
      <c r="AV75" s="633" t="s">
        <v>43</v>
      </c>
      <c r="AX75" s="596" t="s">
        <v>2798</v>
      </c>
      <c r="AY75" s="479" t="b">
        <v>0</v>
      </c>
      <c r="AZ75" t="s">
        <v>45</v>
      </c>
      <c r="BA75">
        <v>2</v>
      </c>
      <c r="BB75">
        <v>0</v>
      </c>
      <c r="BC75" t="b">
        <v>0</v>
      </c>
      <c r="BD75" t="b">
        <v>0</v>
      </c>
      <c r="BE75" t="b">
        <v>0</v>
      </c>
      <c r="BG75" s="23" t="b">
        <f t="shared" si="29"/>
        <v>1</v>
      </c>
      <c r="BH75" s="741" t="s">
        <v>582</v>
      </c>
      <c r="BI75" t="s">
        <v>582</v>
      </c>
      <c r="BJ75" t="s">
        <v>583</v>
      </c>
      <c r="BK75" t="s">
        <v>583</v>
      </c>
      <c r="BL75" s="714" t="s">
        <v>584</v>
      </c>
      <c r="BM75" s="561" t="s">
        <v>2798</v>
      </c>
      <c r="BN75" s="479" t="s">
        <v>2798</v>
      </c>
      <c r="BQ75" s="209">
        <v>999</v>
      </c>
      <c r="BT75" s="580" t="s">
        <v>585</v>
      </c>
      <c r="BU75" s="580" t="s">
        <v>581</v>
      </c>
      <c r="BV75" s="580" t="s">
        <v>404</v>
      </c>
    </row>
    <row r="76" spans="1:75" hidden="1">
      <c r="A76">
        <v>75</v>
      </c>
      <c r="B76" s="148" t="str">
        <f t="shared" ca="1" si="22"/>
        <v>999999021</v>
      </c>
      <c r="C76" s="148" t="str">
        <f t="shared" ca="1" si="23"/>
        <v>9999999</v>
      </c>
      <c r="D76" s="586">
        <f t="shared" si="24"/>
        <v>1</v>
      </c>
      <c r="E76" s="586">
        <f t="shared" si="30"/>
        <v>1</v>
      </c>
      <c r="F76" s="586">
        <f t="shared" si="25"/>
        <v>0</v>
      </c>
      <c r="G76" s="344" t="str">
        <f t="shared" si="31"/>
        <v>api</v>
      </c>
      <c r="H76" s="1" t="s">
        <v>2203</v>
      </c>
      <c r="I76" s="1" t="s">
        <v>2203</v>
      </c>
      <c r="K76" s="1"/>
      <c r="L76" s="1" t="s">
        <v>2981</v>
      </c>
      <c r="M76" s="56" t="s">
        <v>2981</v>
      </c>
      <c r="O76" s="1"/>
      <c r="Q76" s="1" t="s">
        <v>2202</v>
      </c>
      <c r="R76" s="137">
        <f ca="1">IFERROR(_xlfn.XLOOKUP(T76, sortorder!P:P,sortorder!Q:Q),999)</f>
        <v>999</v>
      </c>
      <c r="S76" s="137">
        <f ca="1">IFERROR(_xlfn.XLOOKUP(T76, sortorder!P:P,sortorder!O:O),99)</f>
        <v>99</v>
      </c>
      <c r="T76" s="119" t="s">
        <v>2202</v>
      </c>
      <c r="U76" s="56" t="s">
        <v>2202</v>
      </c>
      <c r="V76" s="142">
        <f ca="1">IFERROR(_xlfn.XLOOKUP(X76, sortorder!E:E,sortorder!D:D),99)</f>
        <v>99</v>
      </c>
      <c r="W76" s="142">
        <f t="shared" ca="1" si="26"/>
        <v>99</v>
      </c>
      <c r="X76" s="21" t="s">
        <v>2190</v>
      </c>
      <c r="Y76" s="132">
        <f t="shared" si="32"/>
        <v>0</v>
      </c>
      <c r="Z76" s="132">
        <f t="shared" si="32"/>
        <v>0</v>
      </c>
      <c r="AA76" s="132">
        <f t="shared" si="32"/>
        <v>0</v>
      </c>
      <c r="AB76" s="132">
        <f t="shared" si="32"/>
        <v>0</v>
      </c>
      <c r="AC76" s="132">
        <f t="shared" si="32"/>
        <v>0</v>
      </c>
      <c r="AD76" s="132">
        <f t="shared" si="32"/>
        <v>0</v>
      </c>
      <c r="AE76" s="132">
        <f t="shared" si="32"/>
        <v>0</v>
      </c>
      <c r="AF76" s="132">
        <f t="shared" si="32"/>
        <v>0</v>
      </c>
      <c r="AG76" s="132">
        <f t="shared" si="32"/>
        <v>0</v>
      </c>
      <c r="AH76" t="s">
        <v>1058</v>
      </c>
      <c r="AI76" s="132" t="e">
        <f ca="1">_xlfn.XLOOKUP(I76,'api2.3'!B:B,'api2.3'!D:D,"")</f>
        <v>#NAME?</v>
      </c>
      <c r="AJ76" t="s">
        <v>44</v>
      </c>
      <c r="AK76" s="38" t="s">
        <v>44</v>
      </c>
      <c r="AL76" s="195" t="e">
        <f ca="1">_xlfn.XLOOKUP(AK76,sortorder!$I$15:$I$20,sortorder!$J$15:$J$20)</f>
        <v>#NAME?</v>
      </c>
      <c r="AP76" s="634">
        <v>0</v>
      </c>
      <c r="AQ76" t="s">
        <v>43</v>
      </c>
      <c r="AR76" s="22" t="str">
        <f t="shared" si="27"/>
        <v>raw</v>
      </c>
      <c r="AS76" t="s">
        <v>43</v>
      </c>
      <c r="AT76" s="22" t="b">
        <f t="shared" si="28"/>
        <v>1</v>
      </c>
      <c r="AU76" s="633" t="s">
        <v>286</v>
      </c>
      <c r="AV76" s="633" t="s">
        <v>43</v>
      </c>
      <c r="AW76">
        <v>1</v>
      </c>
      <c r="AX76" s="596" t="s">
        <v>2142</v>
      </c>
      <c r="AY76" s="479" t="b">
        <v>1</v>
      </c>
      <c r="AZ76" s="22" t="s">
        <v>5629</v>
      </c>
      <c r="BA76">
        <v>2</v>
      </c>
      <c r="BB76">
        <v>0</v>
      </c>
      <c r="BC76" t="b">
        <v>0</v>
      </c>
      <c r="BD76" t="b">
        <v>1</v>
      </c>
      <c r="BE76" t="b">
        <v>0</v>
      </c>
      <c r="BG76" s="23" t="b">
        <f t="shared" si="29"/>
        <v>1</v>
      </c>
      <c r="BH76" s="741" t="s">
        <v>4920</v>
      </c>
      <c r="BI76" t="s">
        <v>4920</v>
      </c>
      <c r="BJ76" s="8" t="s">
        <v>2204</v>
      </c>
      <c r="BK76" s="8" t="s">
        <v>2204</v>
      </c>
      <c r="BL76" s="714" t="e">
        <v>#N/A</v>
      </c>
      <c r="BM76" s="561" t="s">
        <v>5809</v>
      </c>
      <c r="BN76" s="479" t="s">
        <v>2205</v>
      </c>
      <c r="BO76" s="56" t="s">
        <v>2206</v>
      </c>
      <c r="BQ76" s="204">
        <v>21</v>
      </c>
      <c r="BR76" s="8"/>
      <c r="BS76" s="580" t="s">
        <v>113</v>
      </c>
      <c r="BV76" s="580" t="s">
        <v>404</v>
      </c>
    </row>
    <row r="77" spans="1:75" hidden="1">
      <c r="A77">
        <v>76</v>
      </c>
      <c r="B77" s="148" t="str">
        <f t="shared" ca="1" si="22"/>
        <v>999999019</v>
      </c>
      <c r="C77" s="148" t="str">
        <f t="shared" ca="1" si="23"/>
        <v>9999999</v>
      </c>
      <c r="D77" s="586">
        <f t="shared" si="24"/>
        <v>1</v>
      </c>
      <c r="E77" s="586">
        <f t="shared" si="30"/>
        <v>1</v>
      </c>
      <c r="F77" s="586">
        <f t="shared" si="25"/>
        <v>0</v>
      </c>
      <c r="G77" s="344" t="str">
        <f t="shared" si="31"/>
        <v>no match or acs</v>
      </c>
      <c r="H77" s="8" t="s">
        <v>2992</v>
      </c>
      <c r="I77" s="113" t="s">
        <v>4758</v>
      </c>
      <c r="J77" s="567"/>
      <c r="L77" t="s">
        <v>2992</v>
      </c>
      <c r="M77" s="56" t="s">
        <v>2992</v>
      </c>
      <c r="O77" s="23"/>
      <c r="Q77" s="61" t="s">
        <v>2194</v>
      </c>
      <c r="R77" s="137">
        <f ca="1">IFERROR(_xlfn.XLOOKUP(T77, sortorder!P:P,sortorder!Q:Q),999)</f>
        <v>999</v>
      </c>
      <c r="S77" s="137">
        <f ca="1">IFERROR(_xlfn.XLOOKUP(T77, sortorder!P:P,sortorder!O:O),99)</f>
        <v>99</v>
      </c>
      <c r="T77" s="119" t="s">
        <v>2194</v>
      </c>
      <c r="U77" s="56" t="s">
        <v>2194</v>
      </c>
      <c r="V77" s="142">
        <f ca="1">IFERROR(_xlfn.XLOOKUP(X77, sortorder!E:E,sortorder!D:D),99)</f>
        <v>99</v>
      </c>
      <c r="W77" s="142">
        <f t="shared" ca="1" si="26"/>
        <v>99</v>
      </c>
      <c r="X77" s="21" t="s">
        <v>2190</v>
      </c>
      <c r="Y77" s="132">
        <f t="shared" si="32"/>
        <v>0</v>
      </c>
      <c r="Z77" s="132">
        <f t="shared" si="32"/>
        <v>0</v>
      </c>
      <c r="AA77" s="132">
        <f t="shared" si="32"/>
        <v>0</v>
      </c>
      <c r="AB77" s="132">
        <f t="shared" si="32"/>
        <v>0</v>
      </c>
      <c r="AC77" s="132">
        <f t="shared" si="32"/>
        <v>0</v>
      </c>
      <c r="AD77" s="132">
        <f t="shared" si="32"/>
        <v>0</v>
      </c>
      <c r="AE77" s="132">
        <f t="shared" si="32"/>
        <v>0</v>
      </c>
      <c r="AF77" s="132">
        <f t="shared" si="32"/>
        <v>0</v>
      </c>
      <c r="AG77" s="132">
        <f t="shared" si="32"/>
        <v>0</v>
      </c>
      <c r="AH77" t="s">
        <v>1058</v>
      </c>
      <c r="AI77" s="132" t="e">
        <f ca="1">_xlfn.XLOOKUP(I77,'api2.3'!B:B,'api2.3'!D:D,"")</f>
        <v>#NAME?</v>
      </c>
      <c r="AJ77" t="s">
        <v>44</v>
      </c>
      <c r="AK77" s="38" t="s">
        <v>44</v>
      </c>
      <c r="AL77" s="195" t="e">
        <f ca="1">_xlfn.XLOOKUP(AK77,sortorder!$I$15:$I$20,sortorder!$J$15:$J$20)</f>
        <v>#NAME?</v>
      </c>
      <c r="AP77" s="634">
        <v>0</v>
      </c>
      <c r="AQ77" t="s">
        <v>43</v>
      </c>
      <c r="AR77" s="22" t="str">
        <f t="shared" si="27"/>
        <v>raw</v>
      </c>
      <c r="AS77" t="s">
        <v>43</v>
      </c>
      <c r="AT77" s="22" t="b">
        <f t="shared" si="28"/>
        <v>1</v>
      </c>
      <c r="AU77" s="633" t="s">
        <v>286</v>
      </c>
      <c r="AV77" s="633" t="s">
        <v>43</v>
      </c>
      <c r="AW77">
        <v>1</v>
      </c>
      <c r="AX77" s="596" t="s">
        <v>2142</v>
      </c>
      <c r="AY77" s="479" t="b">
        <v>1</v>
      </c>
      <c r="AZ77" s="22" t="s">
        <v>5629</v>
      </c>
      <c r="BA77">
        <v>2</v>
      </c>
      <c r="BB77">
        <v>0</v>
      </c>
      <c r="BC77" t="b">
        <v>0</v>
      </c>
      <c r="BD77" t="b">
        <v>1</v>
      </c>
      <c r="BE77" t="b">
        <v>0</v>
      </c>
      <c r="BG77" s="23" t="b">
        <f t="shared" si="29"/>
        <v>1</v>
      </c>
      <c r="BH77" s="741" t="s">
        <v>4921</v>
      </c>
      <c r="BI77" t="s">
        <v>4921</v>
      </c>
      <c r="BJ77" s="8" t="s">
        <v>2196</v>
      </c>
      <c r="BK77" s="8" t="s">
        <v>2196</v>
      </c>
      <c r="BL77" s="714" t="e">
        <v>#N/A</v>
      </c>
      <c r="BM77" s="561" t="s">
        <v>5823</v>
      </c>
      <c r="BN77" s="479" t="s">
        <v>5712</v>
      </c>
      <c r="BO77" s="56" t="s">
        <v>2197</v>
      </c>
      <c r="BQ77" s="204">
        <v>19</v>
      </c>
      <c r="BR77" s="8"/>
      <c r="BS77" s="580" t="s">
        <v>55</v>
      </c>
      <c r="BV77" s="580" t="s">
        <v>404</v>
      </c>
      <c r="BW77" s="580" t="s">
        <v>55</v>
      </c>
    </row>
    <row r="78" spans="1:75" hidden="1">
      <c r="A78">
        <v>77</v>
      </c>
      <c r="B78" s="148" t="str">
        <f t="shared" ca="1" si="22"/>
        <v>999999020</v>
      </c>
      <c r="C78" s="148" t="str">
        <f t="shared" ca="1" si="23"/>
        <v>9999999</v>
      </c>
      <c r="D78" s="586">
        <f t="shared" si="24"/>
        <v>1</v>
      </c>
      <c r="E78" s="586">
        <f t="shared" si="30"/>
        <v>1</v>
      </c>
      <c r="F78" s="586">
        <f t="shared" si="25"/>
        <v>0</v>
      </c>
      <c r="G78" s="344" t="str">
        <f t="shared" si="31"/>
        <v>no match or acs</v>
      </c>
      <c r="H78" s="8" t="s">
        <v>2993</v>
      </c>
      <c r="I78" s="508" t="s">
        <v>4757</v>
      </c>
      <c r="J78" s="567"/>
      <c r="L78" t="s">
        <v>2993</v>
      </c>
      <c r="M78" s="56" t="s">
        <v>2993</v>
      </c>
      <c r="O78" s="23"/>
      <c r="Q78" s="61" t="s">
        <v>2198</v>
      </c>
      <c r="R78" s="137">
        <f ca="1">IFERROR(_xlfn.XLOOKUP(T78, sortorder!P:P,sortorder!Q:Q),999)</f>
        <v>999</v>
      </c>
      <c r="S78" s="137">
        <f ca="1">IFERROR(_xlfn.XLOOKUP(T78, sortorder!P:P,sortorder!O:O),99)</f>
        <v>99</v>
      </c>
      <c r="T78" s="119" t="s">
        <v>2198</v>
      </c>
      <c r="U78" s="56" t="s">
        <v>2198</v>
      </c>
      <c r="V78" s="142">
        <f ca="1">IFERROR(_xlfn.XLOOKUP(X78, sortorder!E:E,sortorder!D:D),99)</f>
        <v>99</v>
      </c>
      <c r="W78" s="142">
        <f t="shared" ca="1" si="26"/>
        <v>99</v>
      </c>
      <c r="X78" s="21" t="s">
        <v>2190</v>
      </c>
      <c r="Y78" s="132">
        <f t="shared" si="32"/>
        <v>0</v>
      </c>
      <c r="Z78" s="132">
        <f t="shared" si="32"/>
        <v>0</v>
      </c>
      <c r="AA78" s="132">
        <f t="shared" si="32"/>
        <v>0</v>
      </c>
      <c r="AB78" s="132">
        <f t="shared" si="32"/>
        <v>0</v>
      </c>
      <c r="AC78" s="132">
        <f t="shared" si="32"/>
        <v>0</v>
      </c>
      <c r="AD78" s="132">
        <f t="shared" si="32"/>
        <v>0</v>
      </c>
      <c r="AE78" s="132">
        <f t="shared" si="32"/>
        <v>0</v>
      </c>
      <c r="AF78" s="132">
        <f t="shared" si="32"/>
        <v>0</v>
      </c>
      <c r="AG78" s="132">
        <f t="shared" si="32"/>
        <v>0</v>
      </c>
      <c r="AH78" t="s">
        <v>1058</v>
      </c>
      <c r="AI78" s="132" t="e">
        <f ca="1">_xlfn.XLOOKUP(I78,'api2.3'!B:B,'api2.3'!D:D,"")</f>
        <v>#NAME?</v>
      </c>
      <c r="AJ78" t="s">
        <v>44</v>
      </c>
      <c r="AK78" s="38" t="s">
        <v>44</v>
      </c>
      <c r="AL78" s="195" t="e">
        <f ca="1">_xlfn.XLOOKUP(AK78,sortorder!$I$15:$I$20,sortorder!$J$15:$J$20)</f>
        <v>#NAME?</v>
      </c>
      <c r="AP78" s="634">
        <v>0</v>
      </c>
      <c r="AQ78" t="s">
        <v>43</v>
      </c>
      <c r="AR78" s="22" t="str">
        <f t="shared" si="27"/>
        <v>raw</v>
      </c>
      <c r="AS78" t="s">
        <v>43</v>
      </c>
      <c r="AT78" s="22" t="b">
        <f t="shared" si="28"/>
        <v>1</v>
      </c>
      <c r="AU78" s="633" t="s">
        <v>286</v>
      </c>
      <c r="AV78" s="633" t="s">
        <v>43</v>
      </c>
      <c r="AW78">
        <v>1</v>
      </c>
      <c r="AX78" s="596" t="s">
        <v>2142</v>
      </c>
      <c r="AY78" s="479" t="b">
        <v>1</v>
      </c>
      <c r="AZ78" s="22" t="s">
        <v>5629</v>
      </c>
      <c r="BA78">
        <v>2</v>
      </c>
      <c r="BB78">
        <v>0</v>
      </c>
      <c r="BC78" t="b">
        <v>0</v>
      </c>
      <c r="BD78" t="b">
        <v>1</v>
      </c>
      <c r="BE78" t="b">
        <v>0</v>
      </c>
      <c r="BG78" s="23" t="b">
        <f t="shared" si="29"/>
        <v>1</v>
      </c>
      <c r="BH78" s="741" t="s">
        <v>4922</v>
      </c>
      <c r="BI78" t="s">
        <v>4922</v>
      </c>
      <c r="BJ78" s="8" t="s">
        <v>2200</v>
      </c>
      <c r="BK78" s="8" t="s">
        <v>2200</v>
      </c>
      <c r="BL78" s="714">
        <v>0</v>
      </c>
      <c r="BM78" s="561" t="s">
        <v>5825</v>
      </c>
      <c r="BN78" s="479" t="s">
        <v>5711</v>
      </c>
      <c r="BO78" s="56" t="s">
        <v>2201</v>
      </c>
      <c r="BQ78" s="204">
        <v>20</v>
      </c>
      <c r="BR78" s="8"/>
      <c r="BS78" s="580" t="s">
        <v>55</v>
      </c>
      <c r="BV78" s="580" t="s">
        <v>404</v>
      </c>
      <c r="BW78" s="580" t="s">
        <v>55</v>
      </c>
    </row>
    <row r="79" spans="1:75" hidden="1">
      <c r="A79">
        <v>78</v>
      </c>
      <c r="B79" s="148" t="str">
        <f t="shared" ca="1" si="22"/>
        <v>999999022</v>
      </c>
      <c r="C79" s="148" t="str">
        <f t="shared" ca="1" si="23"/>
        <v>9999999</v>
      </c>
      <c r="D79" s="586">
        <f t="shared" si="24"/>
        <v>1</v>
      </c>
      <c r="E79" s="586">
        <f t="shared" si="30"/>
        <v>1</v>
      </c>
      <c r="F79" s="586">
        <f t="shared" si="25"/>
        <v>0</v>
      </c>
      <c r="G79" s="344" t="str">
        <f t="shared" si="31"/>
        <v>no match or acs</v>
      </c>
      <c r="H79" s="8" t="s">
        <v>2994</v>
      </c>
      <c r="I79" s="113" t="s">
        <v>4759</v>
      </c>
      <c r="J79" s="567"/>
      <c r="L79" t="s">
        <v>2994</v>
      </c>
      <c r="M79" s="56" t="s">
        <v>2994</v>
      </c>
      <c r="O79" s="23"/>
      <c r="Q79" s="61" t="s">
        <v>2207</v>
      </c>
      <c r="R79" s="137">
        <f ca="1">IFERROR(_xlfn.XLOOKUP(T79, sortorder!P:P,sortorder!Q:Q),999)</f>
        <v>999</v>
      </c>
      <c r="S79" s="137">
        <f ca="1">IFERROR(_xlfn.XLOOKUP(T79, sortorder!P:P,sortorder!O:O),99)</f>
        <v>99</v>
      </c>
      <c r="T79" s="119" t="s">
        <v>2207</v>
      </c>
      <c r="U79" s="56" t="s">
        <v>2207</v>
      </c>
      <c r="V79" s="142">
        <f ca="1">IFERROR(_xlfn.XLOOKUP(X79, sortorder!E:E,sortorder!D:D),99)</f>
        <v>99</v>
      </c>
      <c r="W79" s="142">
        <f t="shared" ca="1" si="26"/>
        <v>99</v>
      </c>
      <c r="X79" s="21" t="s">
        <v>2190</v>
      </c>
      <c r="Y79" s="132">
        <f t="shared" si="32"/>
        <v>0</v>
      </c>
      <c r="Z79" s="132">
        <f t="shared" si="32"/>
        <v>0</v>
      </c>
      <c r="AA79" s="132">
        <f t="shared" si="32"/>
        <v>0</v>
      </c>
      <c r="AB79" s="132">
        <f t="shared" si="32"/>
        <v>0</v>
      </c>
      <c r="AC79" s="132">
        <f t="shared" si="32"/>
        <v>0</v>
      </c>
      <c r="AD79" s="132">
        <f t="shared" si="32"/>
        <v>0</v>
      </c>
      <c r="AE79" s="132">
        <f t="shared" si="32"/>
        <v>0</v>
      </c>
      <c r="AF79" s="132">
        <f t="shared" si="32"/>
        <v>0</v>
      </c>
      <c r="AG79" s="132">
        <f t="shared" si="32"/>
        <v>0</v>
      </c>
      <c r="AH79" t="s">
        <v>1058</v>
      </c>
      <c r="AI79" s="132" t="e">
        <f ca="1">_xlfn.XLOOKUP(I79,'api2.3'!B:B,'api2.3'!D:D,"")</f>
        <v>#NAME?</v>
      </c>
      <c r="AJ79" t="s">
        <v>44</v>
      </c>
      <c r="AK79" s="38" t="s">
        <v>44</v>
      </c>
      <c r="AL79" s="195" t="e">
        <f ca="1">_xlfn.XLOOKUP(AK79,sortorder!$I$15:$I$20,sortorder!$J$15:$J$20)</f>
        <v>#NAME?</v>
      </c>
      <c r="AP79" s="634">
        <v>0</v>
      </c>
      <c r="AQ79" t="s">
        <v>43</v>
      </c>
      <c r="AR79" s="22" t="str">
        <f t="shared" si="27"/>
        <v>raw</v>
      </c>
      <c r="AS79" t="s">
        <v>43</v>
      </c>
      <c r="AT79" s="22" t="b">
        <f t="shared" si="28"/>
        <v>1</v>
      </c>
      <c r="AU79" s="633" t="s">
        <v>286</v>
      </c>
      <c r="AV79" s="633" t="s">
        <v>43</v>
      </c>
      <c r="AW79">
        <v>1</v>
      </c>
      <c r="AX79" s="596" t="s">
        <v>2142</v>
      </c>
      <c r="AY79" s="479" t="b">
        <v>1</v>
      </c>
      <c r="AZ79" s="22" t="s">
        <v>5629</v>
      </c>
      <c r="BA79">
        <v>2</v>
      </c>
      <c r="BB79">
        <v>0</v>
      </c>
      <c r="BC79" t="b">
        <v>0</v>
      </c>
      <c r="BD79" t="b">
        <v>1</v>
      </c>
      <c r="BE79" t="b">
        <v>0</v>
      </c>
      <c r="BG79" s="23" t="b">
        <f t="shared" si="29"/>
        <v>1</v>
      </c>
      <c r="BH79" s="741" t="s">
        <v>4993</v>
      </c>
      <c r="BI79" t="s">
        <v>4993</v>
      </c>
      <c r="BJ79" s="8" t="s">
        <v>2209</v>
      </c>
      <c r="BK79" s="8" t="s">
        <v>2209</v>
      </c>
      <c r="BL79" s="714">
        <v>0</v>
      </c>
      <c r="BM79" s="561" t="s">
        <v>5827</v>
      </c>
      <c r="BN79" s="479" t="s">
        <v>5710</v>
      </c>
      <c r="BO79" s="56" t="s">
        <v>2210</v>
      </c>
      <c r="BQ79" s="204">
        <v>22</v>
      </c>
      <c r="BR79" s="8"/>
      <c r="BS79" s="580" t="s">
        <v>55</v>
      </c>
      <c r="BV79" s="580" t="s">
        <v>404</v>
      </c>
      <c r="BW79" s="580" t="s">
        <v>55</v>
      </c>
    </row>
    <row r="80" spans="1:75" hidden="1">
      <c r="A80">
        <v>79</v>
      </c>
      <c r="B80" s="148" t="str">
        <f t="shared" ca="1" si="22"/>
        <v>999999023</v>
      </c>
      <c r="C80" s="148" t="str">
        <f t="shared" ca="1" si="23"/>
        <v>9999999</v>
      </c>
      <c r="D80" s="586">
        <f t="shared" si="24"/>
        <v>1</v>
      </c>
      <c r="E80" s="586">
        <f t="shared" si="30"/>
        <v>1</v>
      </c>
      <c r="F80" s="586">
        <f t="shared" si="25"/>
        <v>0</v>
      </c>
      <c r="G80" s="344" t="str">
        <f t="shared" si="31"/>
        <v>no match or acs</v>
      </c>
      <c r="H80" s="8" t="s">
        <v>2995</v>
      </c>
      <c r="I80" s="113" t="s">
        <v>4760</v>
      </c>
      <c r="J80" s="567"/>
      <c r="L80" t="s">
        <v>2995</v>
      </c>
      <c r="M80" s="56" t="s">
        <v>2995</v>
      </c>
      <c r="O80" s="23"/>
      <c r="Q80" s="61" t="s">
        <v>2211</v>
      </c>
      <c r="R80" s="137">
        <f ca="1">IFERROR(_xlfn.XLOOKUP(T80, sortorder!P:P,sortorder!Q:Q),999)</f>
        <v>999</v>
      </c>
      <c r="S80" s="137">
        <f ca="1">IFERROR(_xlfn.XLOOKUP(T80, sortorder!P:P,sortorder!O:O),99)</f>
        <v>99</v>
      </c>
      <c r="T80" s="119" t="s">
        <v>2211</v>
      </c>
      <c r="U80" s="56" t="s">
        <v>2211</v>
      </c>
      <c r="V80" s="142">
        <f ca="1">IFERROR(_xlfn.XLOOKUP(X80, sortorder!E:E,sortorder!D:D),99)</f>
        <v>99</v>
      </c>
      <c r="W80" s="142">
        <f t="shared" ca="1" si="26"/>
        <v>99</v>
      </c>
      <c r="X80" s="21" t="s">
        <v>2190</v>
      </c>
      <c r="Y80" s="132">
        <f t="shared" si="32"/>
        <v>0</v>
      </c>
      <c r="Z80" s="132">
        <f t="shared" si="32"/>
        <v>0</v>
      </c>
      <c r="AA80" s="132">
        <f t="shared" si="32"/>
        <v>0</v>
      </c>
      <c r="AB80" s="132">
        <f t="shared" si="32"/>
        <v>0</v>
      </c>
      <c r="AC80" s="132">
        <f t="shared" si="32"/>
        <v>0</v>
      </c>
      <c r="AD80" s="132">
        <f t="shared" si="32"/>
        <v>0</v>
      </c>
      <c r="AE80" s="132">
        <f t="shared" si="32"/>
        <v>0</v>
      </c>
      <c r="AF80" s="132">
        <f t="shared" si="32"/>
        <v>0</v>
      </c>
      <c r="AG80" s="132">
        <f t="shared" si="32"/>
        <v>0</v>
      </c>
      <c r="AH80" t="s">
        <v>1058</v>
      </c>
      <c r="AI80" s="132" t="e">
        <f ca="1">_xlfn.XLOOKUP(I80,'api2.3'!B:B,'api2.3'!D:D,"")</f>
        <v>#NAME?</v>
      </c>
      <c r="AJ80" t="s">
        <v>44</v>
      </c>
      <c r="AK80" s="38" t="s">
        <v>44</v>
      </c>
      <c r="AL80" s="195" t="e">
        <f ca="1">_xlfn.XLOOKUP(AK80,sortorder!$I$15:$I$20,sortorder!$J$15:$J$20)</f>
        <v>#NAME?</v>
      </c>
      <c r="AP80" s="634">
        <v>0</v>
      </c>
      <c r="AQ80" t="s">
        <v>43</v>
      </c>
      <c r="AR80" s="22" t="str">
        <f t="shared" si="27"/>
        <v>raw</v>
      </c>
      <c r="AS80" t="s">
        <v>43</v>
      </c>
      <c r="AT80" s="22" t="b">
        <f t="shared" si="28"/>
        <v>1</v>
      </c>
      <c r="AU80" s="633" t="s">
        <v>286</v>
      </c>
      <c r="AV80" s="633" t="s">
        <v>43</v>
      </c>
      <c r="AW80">
        <v>1</v>
      </c>
      <c r="AX80" s="596" t="s">
        <v>2142</v>
      </c>
      <c r="AY80" s="479" t="b">
        <v>1</v>
      </c>
      <c r="AZ80" s="22" t="s">
        <v>5629</v>
      </c>
      <c r="BA80">
        <v>2</v>
      </c>
      <c r="BB80">
        <v>0</v>
      </c>
      <c r="BC80" t="b">
        <v>0</v>
      </c>
      <c r="BD80" t="b">
        <v>1</v>
      </c>
      <c r="BE80" t="b">
        <v>0</v>
      </c>
      <c r="BG80" s="23" t="b">
        <f t="shared" si="29"/>
        <v>1</v>
      </c>
      <c r="BH80" s="741" t="s">
        <v>5094</v>
      </c>
      <c r="BI80" t="s">
        <v>5094</v>
      </c>
      <c r="BJ80" s="8" t="s">
        <v>2213</v>
      </c>
      <c r="BK80" s="8" t="s">
        <v>2213</v>
      </c>
      <c r="BL80" s="714">
        <v>0</v>
      </c>
      <c r="BM80" s="561" t="s">
        <v>5829</v>
      </c>
      <c r="BN80" s="479" t="s">
        <v>5709</v>
      </c>
      <c r="BO80" s="56" t="s">
        <v>2214</v>
      </c>
      <c r="BQ80" s="204">
        <v>23</v>
      </c>
      <c r="BR80" s="8"/>
      <c r="BS80" s="580" t="s">
        <v>55</v>
      </c>
      <c r="BV80" s="580" t="s">
        <v>404</v>
      </c>
      <c r="BW80" s="580" t="s">
        <v>55</v>
      </c>
    </row>
    <row r="81" spans="1:75" hidden="1">
      <c r="A81">
        <v>80</v>
      </c>
      <c r="B81" s="148" t="str">
        <f t="shared" ca="1" si="22"/>
        <v>999999024</v>
      </c>
      <c r="C81" s="148" t="str">
        <f t="shared" ca="1" si="23"/>
        <v>9999999</v>
      </c>
      <c r="D81" s="586">
        <f t="shared" si="24"/>
        <v>1</v>
      </c>
      <c r="E81" s="586">
        <f t="shared" si="30"/>
        <v>1</v>
      </c>
      <c r="F81" s="586">
        <f t="shared" si="25"/>
        <v>0</v>
      </c>
      <c r="G81" s="344" t="str">
        <f t="shared" si="31"/>
        <v>no match or acs</v>
      </c>
      <c r="H81" s="8" t="s">
        <v>2996</v>
      </c>
      <c r="I81" s="113" t="s">
        <v>4761</v>
      </c>
      <c r="J81" s="567"/>
      <c r="L81" s="114" t="s">
        <v>2996</v>
      </c>
      <c r="M81" s="184" t="s">
        <v>2996</v>
      </c>
      <c r="O81" s="23"/>
      <c r="Q81" s="115" t="s">
        <v>2215</v>
      </c>
      <c r="R81" s="137">
        <f ca="1">IFERROR(_xlfn.XLOOKUP(T81, sortorder!P:P,sortorder!Q:Q),999)</f>
        <v>999</v>
      </c>
      <c r="S81" s="137">
        <f ca="1">IFERROR(_xlfn.XLOOKUP(T81, sortorder!P:P,sortorder!O:O),99)</f>
        <v>99</v>
      </c>
      <c r="T81" s="119" t="s">
        <v>2215</v>
      </c>
      <c r="U81" s="56" t="s">
        <v>2215</v>
      </c>
      <c r="V81" s="142">
        <f ca="1">IFERROR(_xlfn.XLOOKUP(X81, sortorder!E:E,sortorder!D:D),99)</f>
        <v>99</v>
      </c>
      <c r="W81" s="142">
        <f t="shared" ca="1" si="26"/>
        <v>99</v>
      </c>
      <c r="X81" s="21" t="s">
        <v>2190</v>
      </c>
      <c r="Y81" s="132">
        <f t="shared" si="32"/>
        <v>0</v>
      </c>
      <c r="Z81" s="132">
        <f t="shared" si="32"/>
        <v>0</v>
      </c>
      <c r="AA81" s="132">
        <f t="shared" si="32"/>
        <v>0</v>
      </c>
      <c r="AB81" s="132">
        <f t="shared" si="32"/>
        <v>0</v>
      </c>
      <c r="AC81" s="132">
        <f t="shared" si="32"/>
        <v>0</v>
      </c>
      <c r="AD81" s="132">
        <f t="shared" si="32"/>
        <v>0</v>
      </c>
      <c r="AE81" s="132">
        <f t="shared" si="32"/>
        <v>0</v>
      </c>
      <c r="AF81" s="132">
        <f t="shared" si="32"/>
        <v>0</v>
      </c>
      <c r="AG81" s="132">
        <f t="shared" si="32"/>
        <v>0</v>
      </c>
      <c r="AH81" t="s">
        <v>1058</v>
      </c>
      <c r="AI81" s="132" t="e">
        <f ca="1">_xlfn.XLOOKUP(I81,'api2.3'!B:B,'api2.3'!D:D,"")</f>
        <v>#NAME?</v>
      </c>
      <c r="AJ81" t="s">
        <v>44</v>
      </c>
      <c r="AK81" s="38" t="s">
        <v>44</v>
      </c>
      <c r="AL81" s="195" t="e">
        <f ca="1">_xlfn.XLOOKUP(AK81,sortorder!$I$15:$I$20,sortorder!$J$15:$J$20)</f>
        <v>#NAME?</v>
      </c>
      <c r="AP81" s="634">
        <v>0</v>
      </c>
      <c r="AQ81" t="s">
        <v>43</v>
      </c>
      <c r="AR81" s="22" t="str">
        <f t="shared" si="27"/>
        <v>raw</v>
      </c>
      <c r="AS81" t="s">
        <v>43</v>
      </c>
      <c r="AT81" s="22" t="b">
        <f t="shared" si="28"/>
        <v>1</v>
      </c>
      <c r="AU81" s="633" t="s">
        <v>286</v>
      </c>
      <c r="AV81" s="633" t="s">
        <v>43</v>
      </c>
      <c r="AW81">
        <v>1</v>
      </c>
      <c r="AX81" s="596" t="s">
        <v>2142</v>
      </c>
      <c r="AY81" s="479" t="b">
        <v>1</v>
      </c>
      <c r="AZ81" s="22" t="s">
        <v>5629</v>
      </c>
      <c r="BA81">
        <v>2</v>
      </c>
      <c r="BB81">
        <v>0</v>
      </c>
      <c r="BC81" t="b">
        <v>0</v>
      </c>
      <c r="BD81" t="b">
        <v>1</v>
      </c>
      <c r="BE81" t="b">
        <v>0</v>
      </c>
      <c r="BG81" s="23" t="b">
        <f t="shared" si="29"/>
        <v>1</v>
      </c>
      <c r="BH81" s="741" t="s">
        <v>4923</v>
      </c>
      <c r="BI81" t="s">
        <v>4923</v>
      </c>
      <c r="BJ81" s="8" t="s">
        <v>2217</v>
      </c>
      <c r="BK81" s="8" t="s">
        <v>2217</v>
      </c>
      <c r="BL81" s="714">
        <v>0</v>
      </c>
      <c r="BM81" s="561" t="s">
        <v>5831</v>
      </c>
      <c r="BN81" s="479" t="s">
        <v>5708</v>
      </c>
      <c r="BO81" s="56" t="s">
        <v>2218</v>
      </c>
      <c r="BQ81" s="204">
        <v>24</v>
      </c>
      <c r="BR81" s="8"/>
      <c r="BS81" s="580" t="s">
        <v>113</v>
      </c>
      <c r="BV81" s="580" t="s">
        <v>404</v>
      </c>
      <c r="BW81" s="580" t="s">
        <v>55</v>
      </c>
    </row>
    <row r="82" spans="1:75" hidden="1">
      <c r="A82">
        <v>81</v>
      </c>
      <c r="B82" s="148" t="str">
        <f t="shared" ca="1" si="22"/>
        <v>999999025</v>
      </c>
      <c r="C82" s="148" t="str">
        <f t="shared" ca="1" si="23"/>
        <v>9999999</v>
      </c>
      <c r="D82" s="586">
        <f t="shared" si="24"/>
        <v>1</v>
      </c>
      <c r="E82" s="586">
        <f t="shared" si="30"/>
        <v>1</v>
      </c>
      <c r="F82" s="586">
        <f t="shared" si="25"/>
        <v>0</v>
      </c>
      <c r="G82" s="344" t="str">
        <f t="shared" si="31"/>
        <v>no match or acs</v>
      </c>
      <c r="H82" s="8" t="s">
        <v>2997</v>
      </c>
      <c r="I82" s="113" t="s">
        <v>4762</v>
      </c>
      <c r="J82" s="567"/>
      <c r="L82" s="114" t="s">
        <v>2997</v>
      </c>
      <c r="M82" s="184" t="s">
        <v>2997</v>
      </c>
      <c r="O82" s="23"/>
      <c r="Q82" s="115" t="s">
        <v>2219</v>
      </c>
      <c r="R82" s="137">
        <f ca="1">IFERROR(_xlfn.XLOOKUP(T82, sortorder!P:P,sortorder!Q:Q),999)</f>
        <v>999</v>
      </c>
      <c r="S82" s="137">
        <f ca="1">IFERROR(_xlfn.XLOOKUP(T82, sortorder!P:P,sortorder!O:O),99)</f>
        <v>99</v>
      </c>
      <c r="T82" s="119" t="s">
        <v>2219</v>
      </c>
      <c r="U82" s="56" t="s">
        <v>2219</v>
      </c>
      <c r="V82" s="142">
        <f ca="1">IFERROR(_xlfn.XLOOKUP(X82, sortorder!E:E,sortorder!D:D),99)</f>
        <v>99</v>
      </c>
      <c r="W82" s="142">
        <f t="shared" ca="1" si="26"/>
        <v>99</v>
      </c>
      <c r="X82" s="21" t="s">
        <v>2190</v>
      </c>
      <c r="Y82" s="132">
        <f t="shared" ref="Y82:AG91" si="33">IF(ISERROR(SEARCH(Y$1,$Q82)),0,1)</f>
        <v>0</v>
      </c>
      <c r="Z82" s="132">
        <f t="shared" si="33"/>
        <v>0</v>
      </c>
      <c r="AA82" s="132">
        <f t="shared" si="33"/>
        <v>0</v>
      </c>
      <c r="AB82" s="132">
        <f t="shared" si="33"/>
        <v>0</v>
      </c>
      <c r="AC82" s="132">
        <f t="shared" si="33"/>
        <v>0</v>
      </c>
      <c r="AD82" s="132">
        <f t="shared" si="33"/>
        <v>0</v>
      </c>
      <c r="AE82" s="132">
        <f t="shared" si="33"/>
        <v>0</v>
      </c>
      <c r="AF82" s="132">
        <f t="shared" si="33"/>
        <v>0</v>
      </c>
      <c r="AG82" s="132">
        <f t="shared" si="33"/>
        <v>0</v>
      </c>
      <c r="AH82" t="s">
        <v>1058</v>
      </c>
      <c r="AI82" s="132" t="e">
        <f ca="1">_xlfn.XLOOKUP(I82,'api2.3'!B:B,'api2.3'!D:D,"")</f>
        <v>#NAME?</v>
      </c>
      <c r="AJ82" t="s">
        <v>44</v>
      </c>
      <c r="AK82" s="38" t="s">
        <v>44</v>
      </c>
      <c r="AL82" s="195" t="e">
        <f ca="1">_xlfn.XLOOKUP(AK82,sortorder!$I$15:$I$20,sortorder!$J$15:$J$20)</f>
        <v>#NAME?</v>
      </c>
      <c r="AP82" s="634">
        <v>0</v>
      </c>
      <c r="AQ82" t="s">
        <v>43</v>
      </c>
      <c r="AR82" s="22" t="str">
        <f t="shared" si="27"/>
        <v>raw</v>
      </c>
      <c r="AS82" t="s">
        <v>43</v>
      </c>
      <c r="AT82" s="22" t="b">
        <f t="shared" si="28"/>
        <v>1</v>
      </c>
      <c r="AU82" s="633" t="s">
        <v>286</v>
      </c>
      <c r="AV82" s="633" t="s">
        <v>43</v>
      </c>
      <c r="AW82">
        <v>1</v>
      </c>
      <c r="AX82" s="596" t="s">
        <v>2142</v>
      </c>
      <c r="AY82" s="479" t="b">
        <v>1</v>
      </c>
      <c r="AZ82" s="22" t="s">
        <v>5629</v>
      </c>
      <c r="BA82">
        <v>2</v>
      </c>
      <c r="BB82">
        <v>0</v>
      </c>
      <c r="BC82" t="b">
        <v>0</v>
      </c>
      <c r="BD82" t="b">
        <v>1</v>
      </c>
      <c r="BE82" t="b">
        <v>0</v>
      </c>
      <c r="BG82" s="23" t="b">
        <f t="shared" si="29"/>
        <v>1</v>
      </c>
      <c r="BH82" s="741" t="s">
        <v>5181</v>
      </c>
      <c r="BI82" t="s">
        <v>5181</v>
      </c>
      <c r="BJ82" s="8" t="s">
        <v>2221</v>
      </c>
      <c r="BK82" s="8" t="s">
        <v>2221</v>
      </c>
      <c r="BL82" s="714">
        <v>0</v>
      </c>
      <c r="BM82" s="561" t="s">
        <v>5833</v>
      </c>
      <c r="BN82" s="479" t="s">
        <v>5707</v>
      </c>
      <c r="BO82" s="56" t="s">
        <v>2222</v>
      </c>
      <c r="BQ82" s="204">
        <v>25</v>
      </c>
      <c r="BR82" s="8"/>
      <c r="BS82" s="580" t="s">
        <v>109</v>
      </c>
      <c r="BV82" s="580" t="s">
        <v>404</v>
      </c>
      <c r="BW82" s="580" t="s">
        <v>55</v>
      </c>
    </row>
    <row r="83" spans="1:75" ht="14.45" hidden="1" customHeight="1">
      <c r="A83">
        <v>82</v>
      </c>
      <c r="B83" s="148" t="str">
        <f t="shared" ca="1" si="22"/>
        <v>999999018</v>
      </c>
      <c r="C83" s="148" t="str">
        <f t="shared" ca="1" si="23"/>
        <v>9999999</v>
      </c>
      <c r="D83" s="586">
        <f t="shared" si="24"/>
        <v>1</v>
      </c>
      <c r="E83" s="586">
        <f t="shared" si="30"/>
        <v>1</v>
      </c>
      <c r="F83" s="586">
        <f t="shared" si="25"/>
        <v>0</v>
      </c>
      <c r="G83" s="344" t="str">
        <f t="shared" si="31"/>
        <v>no match or acs</v>
      </c>
      <c r="H83" s="8" t="s">
        <v>2998</v>
      </c>
      <c r="I83" s="113" t="s">
        <v>4756</v>
      </c>
      <c r="J83" s="567"/>
      <c r="L83" s="114" t="s">
        <v>2998</v>
      </c>
      <c r="M83" s="184" t="s">
        <v>2998</v>
      </c>
      <c r="O83" s="23"/>
      <c r="Q83" s="115" t="s">
        <v>2188</v>
      </c>
      <c r="R83" s="137">
        <f ca="1">IFERROR(_xlfn.XLOOKUP(T83, sortorder!P:P,sortorder!Q:Q),999)</f>
        <v>999</v>
      </c>
      <c r="S83" s="137">
        <f ca="1">IFERROR(_xlfn.XLOOKUP(T83, sortorder!P:P,sortorder!O:O),99)</f>
        <v>99</v>
      </c>
      <c r="T83" s="119" t="s">
        <v>2188</v>
      </c>
      <c r="U83" s="56" t="s">
        <v>2188</v>
      </c>
      <c r="V83" s="142">
        <f ca="1">IFERROR(_xlfn.XLOOKUP(X83, sortorder!E:E,sortorder!D:D),99)</f>
        <v>99</v>
      </c>
      <c r="W83" s="142">
        <f t="shared" ca="1" si="26"/>
        <v>99</v>
      </c>
      <c r="X83" s="21" t="s">
        <v>2190</v>
      </c>
      <c r="Y83" s="132">
        <f t="shared" si="33"/>
        <v>0</v>
      </c>
      <c r="Z83" s="132">
        <f t="shared" si="33"/>
        <v>0</v>
      </c>
      <c r="AA83" s="132">
        <f t="shared" si="33"/>
        <v>0</v>
      </c>
      <c r="AB83" s="132">
        <f t="shared" si="33"/>
        <v>0</v>
      </c>
      <c r="AC83" s="132">
        <f t="shared" si="33"/>
        <v>0</v>
      </c>
      <c r="AD83" s="132">
        <f t="shared" si="33"/>
        <v>0</v>
      </c>
      <c r="AE83" s="132">
        <f t="shared" si="33"/>
        <v>0</v>
      </c>
      <c r="AF83" s="132">
        <f t="shared" si="33"/>
        <v>0</v>
      </c>
      <c r="AG83" s="132">
        <f t="shared" si="33"/>
        <v>0</v>
      </c>
      <c r="AH83" t="s">
        <v>1058</v>
      </c>
      <c r="AI83" s="132" t="e">
        <f ca="1">_xlfn.XLOOKUP(I83,'api2.3'!B:B,'api2.3'!D:D,"")</f>
        <v>#NAME?</v>
      </c>
      <c r="AJ83" t="s">
        <v>44</v>
      </c>
      <c r="AK83" s="38" t="s">
        <v>44</v>
      </c>
      <c r="AL83" s="195" t="e">
        <f ca="1">_xlfn.XLOOKUP(AK83,sortorder!$I$15:$I$20,sortorder!$J$15:$J$20)</f>
        <v>#NAME?</v>
      </c>
      <c r="AP83" s="634">
        <v>0</v>
      </c>
      <c r="AQ83" t="s">
        <v>43</v>
      </c>
      <c r="AR83" s="22" t="str">
        <f t="shared" si="27"/>
        <v>raw</v>
      </c>
      <c r="AS83" t="s">
        <v>43</v>
      </c>
      <c r="AT83" s="22" t="b">
        <f t="shared" si="28"/>
        <v>1</v>
      </c>
      <c r="AU83" s="633" t="s">
        <v>286</v>
      </c>
      <c r="AV83" s="633" t="s">
        <v>43</v>
      </c>
      <c r="AW83">
        <v>1</v>
      </c>
      <c r="AX83" s="596" t="s">
        <v>2142</v>
      </c>
      <c r="AY83" s="479" t="b">
        <v>1</v>
      </c>
      <c r="AZ83" s="22" t="s">
        <v>5629</v>
      </c>
      <c r="BA83">
        <v>2</v>
      </c>
      <c r="BB83">
        <v>0</v>
      </c>
      <c r="BC83" t="b">
        <v>0</v>
      </c>
      <c r="BD83" t="b">
        <v>1</v>
      </c>
      <c r="BE83" t="b">
        <v>0</v>
      </c>
      <c r="BG83" s="23" t="b">
        <f t="shared" si="29"/>
        <v>1</v>
      </c>
      <c r="BH83" s="741" t="s">
        <v>4924</v>
      </c>
      <c r="BI83" t="s">
        <v>4924</v>
      </c>
      <c r="BJ83" s="8" t="s">
        <v>2192</v>
      </c>
      <c r="BK83" s="8" t="s">
        <v>2192</v>
      </c>
      <c r="BL83" s="714">
        <v>0</v>
      </c>
      <c r="BM83" s="561" t="s">
        <v>5821</v>
      </c>
      <c r="BN83" s="479" t="s">
        <v>5713</v>
      </c>
      <c r="BO83" s="56" t="s">
        <v>2193</v>
      </c>
      <c r="BQ83" s="204">
        <v>18</v>
      </c>
      <c r="BR83" s="8"/>
      <c r="BS83" s="580" t="s">
        <v>1562</v>
      </c>
      <c r="BV83" s="580" t="s">
        <v>404</v>
      </c>
      <c r="BW83" s="580" t="s">
        <v>55</v>
      </c>
    </row>
    <row r="84" spans="1:75" hidden="1">
      <c r="A84">
        <v>83</v>
      </c>
      <c r="B84" s="148" t="str">
        <f t="shared" ca="1" si="22"/>
        <v>999999999</v>
      </c>
      <c r="C84" s="148" t="str">
        <f t="shared" ca="1" si="23"/>
        <v>9999999</v>
      </c>
      <c r="D84" s="586">
        <f t="shared" si="24"/>
        <v>0</v>
      </c>
      <c r="E84" s="586">
        <f t="shared" si="30"/>
        <v>0</v>
      </c>
      <c r="F84" s="586">
        <f t="shared" si="25"/>
        <v>0</v>
      </c>
      <c r="G84" s="344" t="str">
        <f t="shared" si="31"/>
        <v/>
      </c>
      <c r="J84" s="184"/>
      <c r="Q84" s="61" t="s">
        <v>2354</v>
      </c>
      <c r="R84" s="137">
        <f ca="1">IFERROR(_xlfn.XLOOKUP(T84, sortorder!P:P,sortorder!Q:Q),999)</f>
        <v>999</v>
      </c>
      <c r="S84" s="137">
        <f ca="1">IFERROR(_xlfn.XLOOKUP(T84, sortorder!P:P,sortorder!O:O),99)</f>
        <v>99</v>
      </c>
      <c r="T84" s="119" t="s">
        <v>2202</v>
      </c>
      <c r="U84" s="56" t="s">
        <v>2202</v>
      </c>
      <c r="V84" s="142">
        <f ca="1">IFERROR(_xlfn.XLOOKUP(X84, sortorder!E:E,sortorder!D:D),99)</f>
        <v>99</v>
      </c>
      <c r="W84" s="142">
        <f t="shared" ca="1" si="26"/>
        <v>99</v>
      </c>
      <c r="X84" s="21" t="s">
        <v>2355</v>
      </c>
      <c r="Y84" s="132">
        <f t="shared" si="33"/>
        <v>1</v>
      </c>
      <c r="Z84" s="132">
        <f t="shared" si="33"/>
        <v>0</v>
      </c>
      <c r="AA84" s="132">
        <f t="shared" si="33"/>
        <v>0</v>
      </c>
      <c r="AB84" s="132">
        <f t="shared" si="33"/>
        <v>0</v>
      </c>
      <c r="AC84" s="132">
        <f t="shared" si="33"/>
        <v>1</v>
      </c>
      <c r="AD84" s="132">
        <f t="shared" si="33"/>
        <v>0</v>
      </c>
      <c r="AE84" s="132">
        <f t="shared" si="33"/>
        <v>0</v>
      </c>
      <c r="AF84" s="132">
        <f t="shared" si="33"/>
        <v>0</v>
      </c>
      <c r="AG84" s="132">
        <f t="shared" si="33"/>
        <v>0</v>
      </c>
      <c r="AI84" s="132" t="e">
        <f ca="1">_xlfn.XLOOKUP(I84,'api2.3'!B:B,'api2.3'!D:D,"")</f>
        <v>#NAME?</v>
      </c>
      <c r="AJ84" t="s">
        <v>44</v>
      </c>
      <c r="AK84" s="38" t="s">
        <v>44</v>
      </c>
      <c r="AL84" s="195" t="e">
        <f ca="1">_xlfn.XLOOKUP(AK84,sortorder!$I$15:$I$20,sortorder!$J$15:$J$20)</f>
        <v>#NAME?</v>
      </c>
      <c r="AM84" s="633" t="s">
        <v>416</v>
      </c>
      <c r="AN84" s="633" t="s">
        <v>416</v>
      </c>
      <c r="AO84" s="633" t="s">
        <v>417</v>
      </c>
      <c r="AP84" s="637">
        <v>1</v>
      </c>
      <c r="AQ84" t="s">
        <v>2334</v>
      </c>
      <c r="AR84" s="22" t="str">
        <f t="shared" si="27"/>
        <v>ratio</v>
      </c>
      <c r="AS84" t="s">
        <v>1706</v>
      </c>
      <c r="AT84" s="22" t="b">
        <f t="shared" si="28"/>
        <v>1</v>
      </c>
      <c r="AU84" s="633" t="s">
        <v>1706</v>
      </c>
      <c r="AV84" s="633" t="s">
        <v>1706</v>
      </c>
      <c r="AX84" s="596" t="s">
        <v>2798</v>
      </c>
      <c r="AY84" s="479" t="b">
        <v>0</v>
      </c>
      <c r="AZ84" t="s">
        <v>2947</v>
      </c>
      <c r="BA84">
        <v>2</v>
      </c>
      <c r="BB84">
        <v>1</v>
      </c>
      <c r="BC84" t="b">
        <v>0</v>
      </c>
      <c r="BD84" t="b">
        <v>0</v>
      </c>
      <c r="BE84" t="b">
        <v>0</v>
      </c>
      <c r="BG84" s="23" t="b">
        <f t="shared" si="29"/>
        <v>1</v>
      </c>
      <c r="BH84" s="468" t="str">
        <f>CONCATENATE(VLOOKUP(AQ84,named_strings!A:B,2,),VLOOKUP(T84,Q:BH,44,))</f>
        <v>Ratio to US avg %Hispanic</v>
      </c>
      <c r="BI84" t="s">
        <v>4925</v>
      </c>
      <c r="BJ84" s="40" t="s">
        <v>2356</v>
      </c>
      <c r="BK84" s="40" t="s">
        <v>2356</v>
      </c>
      <c r="BL84" s="714">
        <v>0</v>
      </c>
      <c r="BM84" s="561" t="s">
        <v>2798</v>
      </c>
      <c r="BN84" s="479" t="s">
        <v>2798</v>
      </c>
      <c r="BQ84" s="209">
        <v>999</v>
      </c>
      <c r="BV84" s="580" t="s">
        <v>404</v>
      </c>
      <c r="BW84" s="580" t="s">
        <v>55</v>
      </c>
    </row>
    <row r="85" spans="1:75" hidden="1">
      <c r="A85">
        <v>84</v>
      </c>
      <c r="B85" s="148" t="str">
        <f t="shared" ca="1" si="22"/>
        <v>999999999</v>
      </c>
      <c r="C85" s="148" t="str">
        <f t="shared" ca="1" si="23"/>
        <v>9999999</v>
      </c>
      <c r="D85" s="586">
        <f t="shared" si="24"/>
        <v>0</v>
      </c>
      <c r="E85" s="586">
        <f t="shared" si="30"/>
        <v>0</v>
      </c>
      <c r="F85" s="586">
        <f t="shared" si="25"/>
        <v>0</v>
      </c>
      <c r="G85" s="344" t="str">
        <f t="shared" si="31"/>
        <v/>
      </c>
      <c r="Q85" s="61" t="s">
        <v>2357</v>
      </c>
      <c r="R85" s="137">
        <f ca="1">IFERROR(_xlfn.XLOOKUP(T85, sortorder!P:P,sortorder!Q:Q),999)</f>
        <v>999</v>
      </c>
      <c r="S85" s="137">
        <f ca="1">IFERROR(_xlfn.XLOOKUP(T85, sortorder!P:P,sortorder!O:O),99)</f>
        <v>99</v>
      </c>
      <c r="T85" s="119" t="s">
        <v>2194</v>
      </c>
      <c r="U85" s="56" t="s">
        <v>2194</v>
      </c>
      <c r="V85" s="142">
        <f ca="1">IFERROR(_xlfn.XLOOKUP(X85, sortorder!E:E,sortorder!D:D),99)</f>
        <v>99</v>
      </c>
      <c r="W85" s="142">
        <f t="shared" ca="1" si="26"/>
        <v>99</v>
      </c>
      <c r="X85" s="21" t="s">
        <v>2355</v>
      </c>
      <c r="Y85" s="132">
        <f t="shared" si="33"/>
        <v>1</v>
      </c>
      <c r="Z85" s="132">
        <f t="shared" si="33"/>
        <v>0</v>
      </c>
      <c r="AA85" s="132">
        <f t="shared" si="33"/>
        <v>0</v>
      </c>
      <c r="AB85" s="132">
        <f t="shared" si="33"/>
        <v>0</v>
      </c>
      <c r="AC85" s="132">
        <f t="shared" si="33"/>
        <v>1</v>
      </c>
      <c r="AD85" s="132">
        <f t="shared" si="33"/>
        <v>0</v>
      </c>
      <c r="AE85" s="132">
        <f t="shared" si="33"/>
        <v>0</v>
      </c>
      <c r="AF85" s="132">
        <f t="shared" si="33"/>
        <v>0</v>
      </c>
      <c r="AG85" s="132">
        <f t="shared" si="33"/>
        <v>0</v>
      </c>
      <c r="AI85" s="132" t="e">
        <f ca="1">_xlfn.XLOOKUP(I85,'api2.3'!B:B,'api2.3'!D:D,"")</f>
        <v>#NAME?</v>
      </c>
      <c r="AJ85" t="s">
        <v>44</v>
      </c>
      <c r="AK85" s="38" t="s">
        <v>44</v>
      </c>
      <c r="AL85" s="195" t="e">
        <f ca="1">_xlfn.XLOOKUP(AK85,sortorder!$I$15:$I$20,sortorder!$J$15:$J$20)</f>
        <v>#NAME?</v>
      </c>
      <c r="AM85" s="633" t="s">
        <v>416</v>
      </c>
      <c r="AN85" s="633" t="s">
        <v>416</v>
      </c>
      <c r="AO85" s="633" t="s">
        <v>417</v>
      </c>
      <c r="AP85" s="637">
        <v>1</v>
      </c>
      <c r="AQ85" t="s">
        <v>2334</v>
      </c>
      <c r="AR85" s="22" t="str">
        <f t="shared" si="27"/>
        <v>ratio</v>
      </c>
      <c r="AS85" t="s">
        <v>1706</v>
      </c>
      <c r="AT85" s="22" t="b">
        <f t="shared" si="28"/>
        <v>1</v>
      </c>
      <c r="AU85" s="633" t="s">
        <v>1706</v>
      </c>
      <c r="AV85" s="633" t="s">
        <v>1706</v>
      </c>
      <c r="AX85" s="596" t="s">
        <v>2798</v>
      </c>
      <c r="AY85" s="479" t="b">
        <v>0</v>
      </c>
      <c r="AZ85" t="s">
        <v>2947</v>
      </c>
      <c r="BA85">
        <v>2</v>
      </c>
      <c r="BB85">
        <v>1</v>
      </c>
      <c r="BC85" t="b">
        <v>0</v>
      </c>
      <c r="BD85" t="b">
        <v>0</v>
      </c>
      <c r="BE85" t="b">
        <v>0</v>
      </c>
      <c r="BG85" s="23" t="b">
        <f t="shared" si="29"/>
        <v>1</v>
      </c>
      <c r="BH85" s="468" t="str">
        <f>CONCATENATE(VLOOKUP(AQ85,named_strings!A:B,2,),VLOOKUP(T85,Q:BH,44,))</f>
        <v>Ratio to US avg %Black NHA</v>
      </c>
      <c r="BI85" t="s">
        <v>4926</v>
      </c>
      <c r="BJ85" s="40" t="s">
        <v>2809</v>
      </c>
      <c r="BK85" s="40" t="s">
        <v>2809</v>
      </c>
      <c r="BL85" s="714">
        <v>0</v>
      </c>
      <c r="BM85" s="561" t="s">
        <v>2798</v>
      </c>
      <c r="BN85" s="479" t="s">
        <v>2798</v>
      </c>
      <c r="BQ85" s="209">
        <v>999</v>
      </c>
      <c r="BV85" s="580" t="s">
        <v>404</v>
      </c>
      <c r="BW85" s="580" t="s">
        <v>55</v>
      </c>
    </row>
    <row r="86" spans="1:75" hidden="1">
      <c r="A86">
        <v>85</v>
      </c>
      <c r="B86" s="148" t="str">
        <f t="shared" ca="1" si="22"/>
        <v>999999999</v>
      </c>
      <c r="C86" s="148" t="str">
        <f t="shared" ca="1" si="23"/>
        <v>9999999</v>
      </c>
      <c r="D86" s="586">
        <f t="shared" si="24"/>
        <v>0</v>
      </c>
      <c r="E86" s="586">
        <f t="shared" si="30"/>
        <v>0</v>
      </c>
      <c r="F86" s="586">
        <f t="shared" si="25"/>
        <v>0</v>
      </c>
      <c r="G86" s="344" t="str">
        <f t="shared" si="31"/>
        <v/>
      </c>
      <c r="Q86" s="61" t="s">
        <v>2358</v>
      </c>
      <c r="R86" s="137">
        <f ca="1">IFERROR(_xlfn.XLOOKUP(T86, sortorder!P:P,sortorder!Q:Q),999)</f>
        <v>999</v>
      </c>
      <c r="S86" s="137">
        <f ca="1">IFERROR(_xlfn.XLOOKUP(T86, sortorder!P:P,sortorder!O:O),99)</f>
        <v>99</v>
      </c>
      <c r="T86" s="119" t="s">
        <v>2198</v>
      </c>
      <c r="U86" s="56" t="s">
        <v>2198</v>
      </c>
      <c r="V86" s="142">
        <f ca="1">IFERROR(_xlfn.XLOOKUP(X86, sortorder!E:E,sortorder!D:D),99)</f>
        <v>99</v>
      </c>
      <c r="W86" s="142">
        <f t="shared" ca="1" si="26"/>
        <v>99</v>
      </c>
      <c r="X86" s="21" t="s">
        <v>2355</v>
      </c>
      <c r="Y86" s="132">
        <f t="shared" si="33"/>
        <v>1</v>
      </c>
      <c r="Z86" s="132">
        <f t="shared" si="33"/>
        <v>0</v>
      </c>
      <c r="AA86" s="132">
        <f t="shared" si="33"/>
        <v>0</v>
      </c>
      <c r="AB86" s="132">
        <f t="shared" si="33"/>
        <v>0</v>
      </c>
      <c r="AC86" s="132">
        <f t="shared" si="33"/>
        <v>1</v>
      </c>
      <c r="AD86" s="132">
        <f t="shared" si="33"/>
        <v>0</v>
      </c>
      <c r="AE86" s="132">
        <f t="shared" si="33"/>
        <v>0</v>
      </c>
      <c r="AF86" s="132">
        <f t="shared" si="33"/>
        <v>0</v>
      </c>
      <c r="AG86" s="132">
        <f t="shared" si="33"/>
        <v>0</v>
      </c>
      <c r="AI86" s="132" t="e">
        <f ca="1">_xlfn.XLOOKUP(I86,'api2.3'!B:B,'api2.3'!D:D,"")</f>
        <v>#NAME?</v>
      </c>
      <c r="AJ86" t="s">
        <v>44</v>
      </c>
      <c r="AK86" s="38" t="s">
        <v>44</v>
      </c>
      <c r="AL86" s="195" t="e">
        <f ca="1">_xlfn.XLOOKUP(AK86,sortorder!$I$15:$I$20,sortorder!$J$15:$J$20)</f>
        <v>#NAME?</v>
      </c>
      <c r="AM86" s="633" t="s">
        <v>416</v>
      </c>
      <c r="AN86" s="633" t="s">
        <v>416</v>
      </c>
      <c r="AO86" s="633" t="s">
        <v>417</v>
      </c>
      <c r="AP86" s="637">
        <v>1</v>
      </c>
      <c r="AQ86" t="s">
        <v>2334</v>
      </c>
      <c r="AR86" s="22" t="str">
        <f t="shared" si="27"/>
        <v>ratio</v>
      </c>
      <c r="AS86" t="s">
        <v>1706</v>
      </c>
      <c r="AT86" s="22" t="b">
        <f t="shared" si="28"/>
        <v>1</v>
      </c>
      <c r="AU86" s="633" t="s">
        <v>1706</v>
      </c>
      <c r="AV86" s="633" t="s">
        <v>1706</v>
      </c>
      <c r="AX86" s="596" t="s">
        <v>2798</v>
      </c>
      <c r="AY86" s="479" t="b">
        <v>0</v>
      </c>
      <c r="AZ86" t="s">
        <v>2947</v>
      </c>
      <c r="BA86">
        <v>2</v>
      </c>
      <c r="BB86">
        <v>1</v>
      </c>
      <c r="BC86" t="b">
        <v>0</v>
      </c>
      <c r="BD86" t="b">
        <v>0</v>
      </c>
      <c r="BE86" t="b">
        <v>0</v>
      </c>
      <c r="BG86" s="23" t="b">
        <f t="shared" si="29"/>
        <v>1</v>
      </c>
      <c r="BH86" s="468" t="str">
        <f>CONCATENATE(VLOOKUP(AQ86,named_strings!A:B,2,),VLOOKUP(T86,Q:BH,44,))</f>
        <v>Ratio to US avg %Asian NHA</v>
      </c>
      <c r="BI86" t="s">
        <v>4927</v>
      </c>
      <c r="BJ86" s="40" t="s">
        <v>2810</v>
      </c>
      <c r="BK86" s="40" t="s">
        <v>2810</v>
      </c>
      <c r="BL86" s="714">
        <v>0</v>
      </c>
      <c r="BM86" s="561" t="s">
        <v>2798</v>
      </c>
      <c r="BN86" s="479" t="s">
        <v>2798</v>
      </c>
      <c r="BQ86" s="209">
        <v>999</v>
      </c>
      <c r="BV86" s="580" t="s">
        <v>404</v>
      </c>
      <c r="BW86" s="580" t="s">
        <v>55</v>
      </c>
    </row>
    <row r="87" spans="1:75" hidden="1">
      <c r="A87">
        <v>86</v>
      </c>
      <c r="B87" s="148" t="str">
        <f t="shared" ca="1" si="22"/>
        <v>999999999</v>
      </c>
      <c r="C87" s="148" t="str">
        <f t="shared" ca="1" si="23"/>
        <v>9999999</v>
      </c>
      <c r="D87" s="586">
        <f t="shared" si="24"/>
        <v>0</v>
      </c>
      <c r="E87" s="586">
        <f t="shared" si="30"/>
        <v>0</v>
      </c>
      <c r="F87" s="586">
        <f t="shared" si="25"/>
        <v>0</v>
      </c>
      <c r="G87" s="344" t="str">
        <f t="shared" si="31"/>
        <v/>
      </c>
      <c r="I87" s="114"/>
      <c r="Q87" s="61" t="s">
        <v>2359</v>
      </c>
      <c r="R87" s="137">
        <f ca="1">IFERROR(_xlfn.XLOOKUP(T87, sortorder!P:P,sortorder!Q:Q),999)</f>
        <v>999</v>
      </c>
      <c r="S87" s="137">
        <f ca="1">IFERROR(_xlfn.XLOOKUP(T87, sortorder!P:P,sortorder!O:O),99)</f>
        <v>99</v>
      </c>
      <c r="T87" s="119" t="s">
        <v>2207</v>
      </c>
      <c r="U87" s="56" t="s">
        <v>2207</v>
      </c>
      <c r="V87" s="142">
        <f ca="1">IFERROR(_xlfn.XLOOKUP(X87, sortorder!E:E,sortorder!D:D),99)</f>
        <v>99</v>
      </c>
      <c r="W87" s="142">
        <f t="shared" ca="1" si="26"/>
        <v>99</v>
      </c>
      <c r="X87" s="21" t="s">
        <v>2355</v>
      </c>
      <c r="Y87" s="132">
        <f t="shared" si="33"/>
        <v>1</v>
      </c>
      <c r="Z87" s="132">
        <f t="shared" si="33"/>
        <v>0</v>
      </c>
      <c r="AA87" s="132">
        <f t="shared" si="33"/>
        <v>0</v>
      </c>
      <c r="AB87" s="132">
        <f t="shared" si="33"/>
        <v>0</v>
      </c>
      <c r="AC87" s="132">
        <f t="shared" si="33"/>
        <v>1</v>
      </c>
      <c r="AD87" s="132">
        <f t="shared" si="33"/>
        <v>0</v>
      </c>
      <c r="AE87" s="132">
        <f t="shared" si="33"/>
        <v>0</v>
      </c>
      <c r="AF87" s="132">
        <f t="shared" si="33"/>
        <v>0</v>
      </c>
      <c r="AG87" s="132">
        <f t="shared" si="33"/>
        <v>0</v>
      </c>
      <c r="AI87" s="132" t="e">
        <f ca="1">_xlfn.XLOOKUP(I87,'api2.3'!B:B,'api2.3'!D:D,"")</f>
        <v>#NAME?</v>
      </c>
      <c r="AJ87" t="s">
        <v>44</v>
      </c>
      <c r="AK87" s="38" t="s">
        <v>44</v>
      </c>
      <c r="AL87" s="195" t="e">
        <f ca="1">_xlfn.XLOOKUP(AK87,sortorder!$I$15:$I$20,sortorder!$J$15:$J$20)</f>
        <v>#NAME?</v>
      </c>
      <c r="AM87" s="633" t="s">
        <v>416</v>
      </c>
      <c r="AN87" s="633" t="s">
        <v>416</v>
      </c>
      <c r="AO87" s="633" t="s">
        <v>417</v>
      </c>
      <c r="AP87" s="637">
        <v>1</v>
      </c>
      <c r="AQ87" t="s">
        <v>2334</v>
      </c>
      <c r="AR87" s="22" t="str">
        <f t="shared" si="27"/>
        <v>ratio</v>
      </c>
      <c r="AS87" t="s">
        <v>1706</v>
      </c>
      <c r="AT87" s="22" t="b">
        <f t="shared" si="28"/>
        <v>1</v>
      </c>
      <c r="AU87" s="633" t="s">
        <v>1706</v>
      </c>
      <c r="AV87" s="633" t="s">
        <v>1706</v>
      </c>
      <c r="AX87" s="596" t="s">
        <v>2798</v>
      </c>
      <c r="AY87" s="479" t="b">
        <v>0</v>
      </c>
      <c r="AZ87" t="s">
        <v>2947</v>
      </c>
      <c r="BA87">
        <v>2</v>
      </c>
      <c r="BB87">
        <v>1</v>
      </c>
      <c r="BC87" t="b">
        <v>0</v>
      </c>
      <c r="BD87" t="b">
        <v>0</v>
      </c>
      <c r="BE87" t="b">
        <v>0</v>
      </c>
      <c r="BG87" s="23" t="b">
        <f t="shared" si="29"/>
        <v>1</v>
      </c>
      <c r="BH87" s="468" t="str">
        <f>CONCATENATE(VLOOKUP(AQ87,named_strings!A:B,2,),VLOOKUP(T87,Q:BH,44,))</f>
        <v>Ratio to US avg %AmerIndian/AK NHA</v>
      </c>
      <c r="BI87" t="s">
        <v>4991</v>
      </c>
      <c r="BJ87" s="40" t="s">
        <v>2811</v>
      </c>
      <c r="BK87" s="40" t="s">
        <v>2811</v>
      </c>
      <c r="BL87" s="714">
        <v>0</v>
      </c>
      <c r="BM87" s="561" t="s">
        <v>2798</v>
      </c>
      <c r="BN87" s="479">
        <v>0</v>
      </c>
      <c r="BQ87" s="209">
        <v>999</v>
      </c>
      <c r="BV87" s="580" t="s">
        <v>404</v>
      </c>
      <c r="BW87" s="580" t="s">
        <v>55</v>
      </c>
    </row>
    <row r="88" spans="1:75" hidden="1">
      <c r="A88">
        <v>87</v>
      </c>
      <c r="B88" s="148" t="str">
        <f t="shared" ca="1" si="22"/>
        <v>999999999</v>
      </c>
      <c r="C88" s="148" t="str">
        <f t="shared" ca="1" si="23"/>
        <v>9999999</v>
      </c>
      <c r="D88" s="586">
        <f t="shared" si="24"/>
        <v>0</v>
      </c>
      <c r="E88" s="586">
        <f t="shared" si="30"/>
        <v>0</v>
      </c>
      <c r="F88" s="586">
        <f t="shared" si="25"/>
        <v>0</v>
      </c>
      <c r="G88" s="344" t="str">
        <f t="shared" si="31"/>
        <v/>
      </c>
      <c r="Q88" s="61" t="s">
        <v>2360</v>
      </c>
      <c r="R88" s="137">
        <f ca="1">IFERROR(_xlfn.XLOOKUP(T88, sortorder!P:P,sortorder!Q:Q),999)</f>
        <v>999</v>
      </c>
      <c r="S88" s="137">
        <f ca="1">IFERROR(_xlfn.XLOOKUP(T88, sortorder!P:P,sortorder!O:O),99)</f>
        <v>99</v>
      </c>
      <c r="T88" s="119" t="s">
        <v>2211</v>
      </c>
      <c r="U88" s="56" t="s">
        <v>2211</v>
      </c>
      <c r="V88" s="142">
        <f ca="1">IFERROR(_xlfn.XLOOKUP(X88, sortorder!E:E,sortorder!D:D),99)</f>
        <v>99</v>
      </c>
      <c r="W88" s="142">
        <f t="shared" ca="1" si="26"/>
        <v>99</v>
      </c>
      <c r="X88" s="21" t="s">
        <v>2355</v>
      </c>
      <c r="Y88" s="132">
        <f t="shared" si="33"/>
        <v>1</v>
      </c>
      <c r="Z88" s="132">
        <f t="shared" si="33"/>
        <v>0</v>
      </c>
      <c r="AA88" s="132">
        <f t="shared" si="33"/>
        <v>0</v>
      </c>
      <c r="AB88" s="132">
        <f t="shared" si="33"/>
        <v>0</v>
      </c>
      <c r="AC88" s="132">
        <f t="shared" si="33"/>
        <v>1</v>
      </c>
      <c r="AD88" s="132">
        <f t="shared" si="33"/>
        <v>0</v>
      </c>
      <c r="AE88" s="132">
        <f t="shared" si="33"/>
        <v>0</v>
      </c>
      <c r="AF88" s="132">
        <f t="shared" si="33"/>
        <v>0</v>
      </c>
      <c r="AG88" s="132">
        <f t="shared" si="33"/>
        <v>0</v>
      </c>
      <c r="AI88" s="132" t="e">
        <f ca="1">_xlfn.XLOOKUP(I88,'api2.3'!B:B,'api2.3'!D:D,"")</f>
        <v>#NAME?</v>
      </c>
      <c r="AJ88" t="s">
        <v>44</v>
      </c>
      <c r="AK88" s="38" t="s">
        <v>44</v>
      </c>
      <c r="AL88" s="195" t="e">
        <f ca="1">_xlfn.XLOOKUP(AK88,sortorder!$I$15:$I$20,sortorder!$J$15:$J$20)</f>
        <v>#NAME?</v>
      </c>
      <c r="AM88" s="633" t="s">
        <v>416</v>
      </c>
      <c r="AN88" s="633" t="s">
        <v>416</v>
      </c>
      <c r="AO88" s="633" t="s">
        <v>417</v>
      </c>
      <c r="AP88" s="637">
        <v>1</v>
      </c>
      <c r="AQ88" t="s">
        <v>2334</v>
      </c>
      <c r="AR88" s="22" t="str">
        <f t="shared" si="27"/>
        <v>ratio</v>
      </c>
      <c r="AS88" t="s">
        <v>1706</v>
      </c>
      <c r="AT88" s="22" t="b">
        <f t="shared" si="28"/>
        <v>1</v>
      </c>
      <c r="AU88" s="633" t="s">
        <v>1706</v>
      </c>
      <c r="AV88" s="633" t="s">
        <v>1706</v>
      </c>
      <c r="AX88" s="596" t="s">
        <v>2798</v>
      </c>
      <c r="AY88" s="479" t="b">
        <v>0</v>
      </c>
      <c r="AZ88" t="s">
        <v>2947</v>
      </c>
      <c r="BA88">
        <v>2</v>
      </c>
      <c r="BB88">
        <v>1</v>
      </c>
      <c r="BC88" t="b">
        <v>0</v>
      </c>
      <c r="BD88" t="b">
        <v>0</v>
      </c>
      <c r="BE88" t="b">
        <v>0</v>
      </c>
      <c r="BG88" s="23" t="b">
        <f t="shared" si="29"/>
        <v>1</v>
      </c>
      <c r="BH88" s="468" t="str">
        <f>CONCATENATE(VLOOKUP(AQ88,named_strings!A:B,2,),VLOOKUP(T88,Q:BH,44,))</f>
        <v>Ratio to US avg %Hawaiian/PI NHA</v>
      </c>
      <c r="BI88" t="s">
        <v>5095</v>
      </c>
      <c r="BJ88" s="40" t="s">
        <v>2812</v>
      </c>
      <c r="BK88" s="40" t="s">
        <v>2812</v>
      </c>
      <c r="BL88" s="714">
        <v>0</v>
      </c>
      <c r="BM88" s="561" t="s">
        <v>2798</v>
      </c>
      <c r="BN88" s="479" t="s">
        <v>2798</v>
      </c>
      <c r="BQ88" s="209">
        <v>999</v>
      </c>
      <c r="BV88" s="580" t="s">
        <v>404</v>
      </c>
      <c r="BW88" s="580" t="s">
        <v>55</v>
      </c>
    </row>
    <row r="89" spans="1:75">
      <c r="A89">
        <v>88</v>
      </c>
      <c r="B89" s="148" t="str">
        <f t="shared" ca="1" si="22"/>
        <v>999999999</v>
      </c>
      <c r="C89" s="148" t="str">
        <f t="shared" ca="1" si="23"/>
        <v>9999999</v>
      </c>
      <c r="D89" s="586">
        <f t="shared" si="24"/>
        <v>0</v>
      </c>
      <c r="E89" s="586">
        <f t="shared" si="30"/>
        <v>0</v>
      </c>
      <c r="F89" s="586">
        <f t="shared" si="25"/>
        <v>0</v>
      </c>
      <c r="G89" s="344" t="str">
        <f t="shared" si="31"/>
        <v/>
      </c>
      <c r="Q89" s="61" t="s">
        <v>2361</v>
      </c>
      <c r="R89" s="137">
        <f ca="1">IFERROR(_xlfn.XLOOKUP(T89, sortorder!P:P,sortorder!Q:Q),999)</f>
        <v>999</v>
      </c>
      <c r="S89" s="137">
        <f ca="1">IFERROR(_xlfn.XLOOKUP(T89, sortorder!P:P,sortorder!O:O),99)</f>
        <v>99</v>
      </c>
      <c r="T89" s="119" t="s">
        <v>2215</v>
      </c>
      <c r="U89" s="56" t="s">
        <v>2215</v>
      </c>
      <c r="V89" s="142">
        <f ca="1">IFERROR(_xlfn.XLOOKUP(X89, sortorder!E:E,sortorder!D:D),99)</f>
        <v>99</v>
      </c>
      <c r="W89" s="142">
        <f t="shared" ca="1" si="26"/>
        <v>99</v>
      </c>
      <c r="X89" s="21" t="s">
        <v>2355</v>
      </c>
      <c r="Y89" s="132">
        <f t="shared" si="33"/>
        <v>1</v>
      </c>
      <c r="Z89" s="132">
        <f t="shared" si="33"/>
        <v>0</v>
      </c>
      <c r="AA89" s="132">
        <f t="shared" si="33"/>
        <v>0</v>
      </c>
      <c r="AB89" s="132">
        <f t="shared" si="33"/>
        <v>0</v>
      </c>
      <c r="AC89" s="132">
        <f t="shared" si="33"/>
        <v>1</v>
      </c>
      <c r="AD89" s="132">
        <f t="shared" si="33"/>
        <v>0</v>
      </c>
      <c r="AE89" s="132">
        <f t="shared" si="33"/>
        <v>0</v>
      </c>
      <c r="AF89" s="132">
        <f t="shared" si="33"/>
        <v>0</v>
      </c>
      <c r="AG89" s="132">
        <f t="shared" si="33"/>
        <v>0</v>
      </c>
      <c r="AI89" s="132" t="e">
        <f ca="1">_xlfn.XLOOKUP(I89,'api2.3'!B:B,'api2.3'!D:D,"")</f>
        <v>#NAME?</v>
      </c>
      <c r="AJ89" t="s">
        <v>44</v>
      </c>
      <c r="AK89" s="38" t="s">
        <v>44</v>
      </c>
      <c r="AL89" s="195" t="e">
        <f ca="1">_xlfn.XLOOKUP(AK89,sortorder!$I$15:$I$20,sortorder!$J$15:$J$20)</f>
        <v>#NAME?</v>
      </c>
      <c r="AM89" s="633" t="s">
        <v>416</v>
      </c>
      <c r="AN89" s="633" t="s">
        <v>416</v>
      </c>
      <c r="AO89" s="633" t="s">
        <v>417</v>
      </c>
      <c r="AP89" s="637">
        <v>1</v>
      </c>
      <c r="AQ89" t="s">
        <v>2334</v>
      </c>
      <c r="AR89" s="22" t="str">
        <f t="shared" si="27"/>
        <v>ratio</v>
      </c>
      <c r="AS89" t="s">
        <v>1706</v>
      </c>
      <c r="AT89" s="22" t="b">
        <f t="shared" si="28"/>
        <v>1</v>
      </c>
      <c r="AU89" s="633" t="s">
        <v>1706</v>
      </c>
      <c r="AV89" s="633" t="s">
        <v>1706</v>
      </c>
      <c r="AX89" s="596" t="s">
        <v>2798</v>
      </c>
      <c r="AY89" s="479" t="b">
        <v>0</v>
      </c>
      <c r="AZ89" t="s">
        <v>2947</v>
      </c>
      <c r="BA89">
        <v>2</v>
      </c>
      <c r="BB89">
        <v>1</v>
      </c>
      <c r="BC89" t="b">
        <v>0</v>
      </c>
      <c r="BD89" t="b">
        <v>0</v>
      </c>
      <c r="BE89" t="b">
        <v>0</v>
      </c>
      <c r="BG89" s="23" t="b">
        <f t="shared" si="29"/>
        <v>0</v>
      </c>
      <c r="BH89" s="468" t="str">
        <f>CONCATENATE(VLOOKUP(AQ89,named_strings!A:B,2,),VLOOKUP(T89,Q:BH,44,))</f>
        <v>Ratio to US avg %Other race NHA</v>
      </c>
      <c r="BI89" t="s">
        <v>5178</v>
      </c>
      <c r="BJ89" s="40" t="s">
        <v>2813</v>
      </c>
      <c r="BK89" s="40" t="s">
        <v>2813</v>
      </c>
      <c r="BL89" s="714">
        <v>0</v>
      </c>
      <c r="BM89" s="561" t="s">
        <v>2798</v>
      </c>
      <c r="BN89" s="479">
        <v>0</v>
      </c>
      <c r="BQ89" s="209">
        <v>999</v>
      </c>
      <c r="BV89" s="580" t="s">
        <v>404</v>
      </c>
      <c r="BW89" s="580" t="s">
        <v>55</v>
      </c>
    </row>
    <row r="90" spans="1:75">
      <c r="A90">
        <v>89</v>
      </c>
      <c r="B90" s="148" t="str">
        <f t="shared" ca="1" si="22"/>
        <v>999999999</v>
      </c>
      <c r="C90" s="148" t="str">
        <f t="shared" ca="1" si="23"/>
        <v>9999999</v>
      </c>
      <c r="D90" s="586">
        <f t="shared" si="24"/>
        <v>0</v>
      </c>
      <c r="E90" s="586">
        <f t="shared" si="30"/>
        <v>0</v>
      </c>
      <c r="F90" s="586">
        <f t="shared" si="25"/>
        <v>0</v>
      </c>
      <c r="G90" s="344" t="str">
        <f t="shared" si="31"/>
        <v/>
      </c>
      <c r="Q90" s="61" t="s">
        <v>2362</v>
      </c>
      <c r="R90" s="137">
        <f ca="1">IFERROR(_xlfn.XLOOKUP(T90, sortorder!P:P,sortorder!Q:Q),999)</f>
        <v>999</v>
      </c>
      <c r="S90" s="137">
        <f ca="1">IFERROR(_xlfn.XLOOKUP(T90, sortorder!P:P,sortorder!O:O),99)</f>
        <v>99</v>
      </c>
      <c r="T90" s="119" t="s">
        <v>2219</v>
      </c>
      <c r="U90" s="56" t="s">
        <v>2219</v>
      </c>
      <c r="V90" s="142">
        <f ca="1">IFERROR(_xlfn.XLOOKUP(X90, sortorder!E:E,sortorder!D:D),99)</f>
        <v>99</v>
      </c>
      <c r="W90" s="142">
        <f t="shared" ca="1" si="26"/>
        <v>99</v>
      </c>
      <c r="X90" s="21" t="s">
        <v>2355</v>
      </c>
      <c r="Y90" s="132">
        <f t="shared" si="33"/>
        <v>1</v>
      </c>
      <c r="Z90" s="132">
        <f t="shared" si="33"/>
        <v>0</v>
      </c>
      <c r="AA90" s="132">
        <f t="shared" si="33"/>
        <v>0</v>
      </c>
      <c r="AB90" s="132">
        <f t="shared" si="33"/>
        <v>0</v>
      </c>
      <c r="AC90" s="132">
        <f t="shared" si="33"/>
        <v>1</v>
      </c>
      <c r="AD90" s="132">
        <f t="shared" si="33"/>
        <v>0</v>
      </c>
      <c r="AE90" s="132">
        <f t="shared" si="33"/>
        <v>0</v>
      </c>
      <c r="AF90" s="132">
        <f t="shared" si="33"/>
        <v>0</v>
      </c>
      <c r="AG90" s="132">
        <f t="shared" si="33"/>
        <v>0</v>
      </c>
      <c r="AI90" s="132" t="e">
        <f ca="1">_xlfn.XLOOKUP(I90,'api2.3'!B:B,'api2.3'!D:D,"")</f>
        <v>#NAME?</v>
      </c>
      <c r="AJ90" t="s">
        <v>44</v>
      </c>
      <c r="AK90" s="38" t="s">
        <v>44</v>
      </c>
      <c r="AL90" s="195" t="e">
        <f ca="1">_xlfn.XLOOKUP(AK90,sortorder!$I$15:$I$20,sortorder!$J$15:$J$20)</f>
        <v>#NAME?</v>
      </c>
      <c r="AM90" s="633" t="s">
        <v>416</v>
      </c>
      <c r="AN90" s="633" t="s">
        <v>416</v>
      </c>
      <c r="AO90" s="633" t="s">
        <v>417</v>
      </c>
      <c r="AP90" s="637">
        <v>1</v>
      </c>
      <c r="AQ90" t="s">
        <v>2334</v>
      </c>
      <c r="AR90" s="22" t="str">
        <f t="shared" si="27"/>
        <v>ratio</v>
      </c>
      <c r="AS90" t="s">
        <v>1706</v>
      </c>
      <c r="AT90" s="22" t="b">
        <f t="shared" si="28"/>
        <v>1</v>
      </c>
      <c r="AU90" s="633" t="s">
        <v>1706</v>
      </c>
      <c r="AV90" s="633" t="s">
        <v>1706</v>
      </c>
      <c r="AX90" s="596" t="s">
        <v>2798</v>
      </c>
      <c r="AY90" s="479" t="b">
        <v>0</v>
      </c>
      <c r="AZ90" t="s">
        <v>2947</v>
      </c>
      <c r="BA90">
        <v>2</v>
      </c>
      <c r="BB90">
        <v>1</v>
      </c>
      <c r="BC90" t="b">
        <v>0</v>
      </c>
      <c r="BD90" t="b">
        <v>0</v>
      </c>
      <c r="BE90" t="b">
        <v>0</v>
      </c>
      <c r="BG90" s="23" t="b">
        <f t="shared" si="29"/>
        <v>0</v>
      </c>
      <c r="BH90" s="468" t="str">
        <f>CONCATENATE(VLOOKUP(AQ90,named_strings!A:B,2,),VLOOKUP(T90,Q:BH,44,))</f>
        <v>Ratio to US avg %multirace NH</v>
      </c>
      <c r="BI90" t="s">
        <v>5063</v>
      </c>
      <c r="BJ90" s="40" t="s">
        <v>2821</v>
      </c>
      <c r="BK90" s="40" t="s">
        <v>2821</v>
      </c>
      <c r="BL90" s="714">
        <v>0</v>
      </c>
      <c r="BM90" s="561" t="s">
        <v>2798</v>
      </c>
      <c r="BN90" s="479">
        <v>0</v>
      </c>
      <c r="BQ90" s="209">
        <v>999</v>
      </c>
      <c r="BV90" s="580" t="s">
        <v>404</v>
      </c>
      <c r="BW90" s="580" t="s">
        <v>55</v>
      </c>
    </row>
    <row r="91" spans="1:75">
      <c r="A91">
        <v>90</v>
      </c>
      <c r="B91" s="148" t="str">
        <f t="shared" ca="1" si="22"/>
        <v>999999999</v>
      </c>
      <c r="C91" s="148" t="str">
        <f t="shared" ca="1" si="23"/>
        <v>9999999</v>
      </c>
      <c r="D91" s="586">
        <f t="shared" si="24"/>
        <v>0</v>
      </c>
      <c r="E91" s="586">
        <f t="shared" si="30"/>
        <v>0</v>
      </c>
      <c r="F91" s="586">
        <f t="shared" si="25"/>
        <v>0</v>
      </c>
      <c r="G91" s="344" t="str">
        <f t="shared" si="31"/>
        <v/>
      </c>
      <c r="Q91" s="61" t="s">
        <v>2363</v>
      </c>
      <c r="R91" s="137">
        <f ca="1">IFERROR(_xlfn.XLOOKUP(T91, sortorder!P:P,sortorder!Q:Q),999)</f>
        <v>999</v>
      </c>
      <c r="S91" s="137">
        <f ca="1">IFERROR(_xlfn.XLOOKUP(T91, sortorder!P:P,sortorder!O:O),99)</f>
        <v>99</v>
      </c>
      <c r="T91" s="119" t="s">
        <v>2188</v>
      </c>
      <c r="U91" s="56" t="s">
        <v>2188</v>
      </c>
      <c r="V91" s="142">
        <f ca="1">IFERROR(_xlfn.XLOOKUP(X91, sortorder!E:E,sortorder!D:D),99)</f>
        <v>99</v>
      </c>
      <c r="W91" s="142">
        <f t="shared" ca="1" si="26"/>
        <v>99</v>
      </c>
      <c r="X91" s="21" t="s">
        <v>2355</v>
      </c>
      <c r="Y91" s="132">
        <f t="shared" si="33"/>
        <v>1</v>
      </c>
      <c r="Z91" s="132">
        <f t="shared" si="33"/>
        <v>0</v>
      </c>
      <c r="AA91" s="132">
        <f t="shared" si="33"/>
        <v>0</v>
      </c>
      <c r="AB91" s="132">
        <f t="shared" si="33"/>
        <v>0</v>
      </c>
      <c r="AC91" s="132">
        <f t="shared" si="33"/>
        <v>1</v>
      </c>
      <c r="AD91" s="132">
        <f t="shared" si="33"/>
        <v>0</v>
      </c>
      <c r="AE91" s="132">
        <f t="shared" si="33"/>
        <v>0</v>
      </c>
      <c r="AF91" s="132">
        <f t="shared" si="33"/>
        <v>0</v>
      </c>
      <c r="AG91" s="132">
        <f t="shared" si="33"/>
        <v>0</v>
      </c>
      <c r="AI91" s="132" t="e">
        <f ca="1">_xlfn.XLOOKUP(I91,'api2.3'!B:B,'api2.3'!D:D,"")</f>
        <v>#NAME?</v>
      </c>
      <c r="AJ91" t="s">
        <v>44</v>
      </c>
      <c r="AK91" s="38" t="s">
        <v>44</v>
      </c>
      <c r="AL91" s="195" t="e">
        <f ca="1">_xlfn.XLOOKUP(AK91,sortorder!$I$15:$I$20,sortorder!$J$15:$J$20)</f>
        <v>#NAME?</v>
      </c>
      <c r="AM91" s="633" t="s">
        <v>416</v>
      </c>
      <c r="AN91" s="633" t="s">
        <v>416</v>
      </c>
      <c r="AO91" s="633" t="s">
        <v>417</v>
      </c>
      <c r="AP91" s="637">
        <v>1</v>
      </c>
      <c r="AQ91" t="s">
        <v>2334</v>
      </c>
      <c r="AR91" s="22" t="str">
        <f t="shared" si="27"/>
        <v>ratio</v>
      </c>
      <c r="AS91" t="s">
        <v>1706</v>
      </c>
      <c r="AT91" s="22" t="b">
        <f t="shared" si="28"/>
        <v>1</v>
      </c>
      <c r="AU91" s="633" t="s">
        <v>1706</v>
      </c>
      <c r="AV91" s="633" t="s">
        <v>1706</v>
      </c>
      <c r="AX91" s="596" t="s">
        <v>2798</v>
      </c>
      <c r="AY91" s="479" t="b">
        <v>0</v>
      </c>
      <c r="AZ91" t="s">
        <v>2947</v>
      </c>
      <c r="BA91">
        <v>2</v>
      </c>
      <c r="BB91">
        <v>1</v>
      </c>
      <c r="BC91" t="b">
        <v>0</v>
      </c>
      <c r="BD91" t="b">
        <v>0</v>
      </c>
      <c r="BE91" t="b">
        <v>0</v>
      </c>
      <c r="BG91" s="23" t="b">
        <f t="shared" si="29"/>
        <v>0</v>
      </c>
      <c r="BH91" s="468" t="str">
        <f>CONCATENATE(VLOOKUP(AQ91,named_strings!A:B,2,),VLOOKUP(T91,Q:BH,44,))</f>
        <v>Ratio to US avg %White NHA</v>
      </c>
      <c r="BI91" t="s">
        <v>5060</v>
      </c>
      <c r="BJ91" s="40" t="s">
        <v>2814</v>
      </c>
      <c r="BK91" s="40" t="s">
        <v>2814</v>
      </c>
      <c r="BL91" s="714">
        <v>0</v>
      </c>
      <c r="BM91" s="561" t="s">
        <v>2798</v>
      </c>
      <c r="BN91" s="479" t="s">
        <v>2798</v>
      </c>
      <c r="BQ91" s="209">
        <v>999</v>
      </c>
      <c r="BV91" s="580" t="s">
        <v>404</v>
      </c>
      <c r="BW91" s="580" t="s">
        <v>55</v>
      </c>
    </row>
    <row r="92" spans="1:75" hidden="1">
      <c r="A92">
        <v>91</v>
      </c>
      <c r="B92" s="148" t="str">
        <f t="shared" ca="1" si="22"/>
        <v>999999999</v>
      </c>
      <c r="C92" s="148" t="str">
        <f t="shared" ca="1" si="23"/>
        <v>9999999</v>
      </c>
      <c r="D92" s="586">
        <f t="shared" si="24"/>
        <v>0</v>
      </c>
      <c r="E92" s="586">
        <f t="shared" si="30"/>
        <v>0</v>
      </c>
      <c r="F92" s="586">
        <f t="shared" si="25"/>
        <v>0</v>
      </c>
      <c r="G92" s="344" t="str">
        <f t="shared" si="31"/>
        <v/>
      </c>
      <c r="Q92" s="61" t="s">
        <v>2411</v>
      </c>
      <c r="R92" s="137">
        <f ca="1">IFERROR(_xlfn.XLOOKUP(T92, sortorder!P:P,sortorder!Q:Q),999)</f>
        <v>999</v>
      </c>
      <c r="S92" s="137">
        <f ca="1">IFERROR(_xlfn.XLOOKUP(T92, sortorder!P:P,sortorder!O:O),99)</f>
        <v>99</v>
      </c>
      <c r="T92" s="119" t="s">
        <v>2202</v>
      </c>
      <c r="U92" s="56" t="s">
        <v>2202</v>
      </c>
      <c r="V92" s="142">
        <f ca="1">IFERROR(_xlfn.XLOOKUP(X92, sortorder!E:E,sortorder!D:D),99)</f>
        <v>99</v>
      </c>
      <c r="W92" s="142">
        <f t="shared" ca="1" si="26"/>
        <v>99</v>
      </c>
      <c r="X92" s="21" t="s">
        <v>2412</v>
      </c>
      <c r="Y92" s="132">
        <f t="shared" ref="Y92:AG101" si="34">IF(ISERROR(SEARCH(Y$1,$Q92)),0,1)</f>
        <v>1</v>
      </c>
      <c r="Z92" s="132">
        <f t="shared" si="34"/>
        <v>1</v>
      </c>
      <c r="AA92" s="132">
        <f t="shared" si="34"/>
        <v>0</v>
      </c>
      <c r="AB92" s="132">
        <f t="shared" si="34"/>
        <v>0</v>
      </c>
      <c r="AC92" s="132">
        <f t="shared" si="34"/>
        <v>1</v>
      </c>
      <c r="AD92" s="132">
        <f t="shared" si="34"/>
        <v>0</v>
      </c>
      <c r="AE92" s="132">
        <f t="shared" si="34"/>
        <v>0</v>
      </c>
      <c r="AF92" s="132">
        <f t="shared" si="34"/>
        <v>0</v>
      </c>
      <c r="AG92" s="132">
        <f t="shared" si="34"/>
        <v>0</v>
      </c>
      <c r="AI92" s="132" t="e">
        <f ca="1">_xlfn.XLOOKUP(I92,'api2.3'!B:B,'api2.3'!D:D,"")</f>
        <v>#NAME?</v>
      </c>
      <c r="AJ92" t="s">
        <v>44</v>
      </c>
      <c r="AK92" s="38" t="s">
        <v>44</v>
      </c>
      <c r="AL92" s="195" t="e">
        <f ca="1">_xlfn.XLOOKUP(AK92,sortorder!$I$15:$I$20,sortorder!$J$15:$J$20)</f>
        <v>#NAME?</v>
      </c>
      <c r="AM92" s="633" t="s">
        <v>1742</v>
      </c>
      <c r="AN92" s="633" t="s">
        <v>1742</v>
      </c>
      <c r="AO92" s="633" t="s">
        <v>1743</v>
      </c>
      <c r="AP92" s="637">
        <v>3</v>
      </c>
      <c r="AQ92" t="s">
        <v>2392</v>
      </c>
      <c r="AR92" s="22" t="str">
        <f t="shared" si="27"/>
        <v>ratio</v>
      </c>
      <c r="AS92" t="s">
        <v>1706</v>
      </c>
      <c r="AT92" s="22" t="b">
        <f t="shared" si="28"/>
        <v>1</v>
      </c>
      <c r="AU92" s="633" t="s">
        <v>1706</v>
      </c>
      <c r="AV92" s="633" t="s">
        <v>1706</v>
      </c>
      <c r="AX92" s="596" t="s">
        <v>2798</v>
      </c>
      <c r="AY92" s="479" t="b">
        <v>0</v>
      </c>
      <c r="AZ92" t="s">
        <v>2947</v>
      </c>
      <c r="BA92">
        <v>2</v>
      </c>
      <c r="BB92">
        <v>1</v>
      </c>
      <c r="BC92" t="b">
        <v>0</v>
      </c>
      <c r="BD92" t="b">
        <v>0</v>
      </c>
      <c r="BE92" t="b">
        <v>0</v>
      </c>
      <c r="BG92" s="23" t="b">
        <f t="shared" si="29"/>
        <v>1</v>
      </c>
      <c r="BH92" s="468" t="str">
        <f>CONCATENATE(VLOOKUP(AQ92,named_strings!A:B,2,),VLOOKUP(T92,Q:BH,44,))</f>
        <v>Ratio to State avg %Hispanic</v>
      </c>
      <c r="BI92" s="8" t="s">
        <v>4928</v>
      </c>
      <c r="BJ92" s="8" t="s">
        <v>2413</v>
      </c>
      <c r="BK92" s="8" t="s">
        <v>2413</v>
      </c>
      <c r="BL92" s="714" t="e">
        <v>#N/A</v>
      </c>
      <c r="BM92" s="561" t="s">
        <v>2798</v>
      </c>
      <c r="BN92" s="479">
        <v>0</v>
      </c>
      <c r="BQ92" s="209">
        <v>999</v>
      </c>
      <c r="BV92" s="580" t="s">
        <v>404</v>
      </c>
      <c r="BW92" s="580" t="s">
        <v>55</v>
      </c>
    </row>
    <row r="93" spans="1:75" hidden="1">
      <c r="A93">
        <v>92</v>
      </c>
      <c r="B93" s="148" t="str">
        <f t="shared" ca="1" si="22"/>
        <v>999999999</v>
      </c>
      <c r="C93" s="148" t="str">
        <f t="shared" ca="1" si="23"/>
        <v>9999999</v>
      </c>
      <c r="D93" s="586">
        <f t="shared" si="24"/>
        <v>0</v>
      </c>
      <c r="E93" s="586">
        <f t="shared" si="30"/>
        <v>0</v>
      </c>
      <c r="F93" s="586">
        <f t="shared" si="25"/>
        <v>0</v>
      </c>
      <c r="G93" s="344" t="str">
        <f t="shared" si="31"/>
        <v/>
      </c>
      <c r="Q93" s="61" t="s">
        <v>2414</v>
      </c>
      <c r="R93" s="137">
        <f ca="1">IFERROR(_xlfn.XLOOKUP(T93, sortorder!P:P,sortorder!Q:Q),999)</f>
        <v>999</v>
      </c>
      <c r="S93" s="137">
        <f ca="1">IFERROR(_xlfn.XLOOKUP(T93, sortorder!P:P,sortorder!O:O),99)</f>
        <v>99</v>
      </c>
      <c r="T93" s="119" t="s">
        <v>2194</v>
      </c>
      <c r="U93" s="56" t="s">
        <v>2194</v>
      </c>
      <c r="V93" s="142">
        <f ca="1">IFERROR(_xlfn.XLOOKUP(X93, sortorder!E:E,sortorder!D:D),99)</f>
        <v>99</v>
      </c>
      <c r="W93" s="142">
        <f t="shared" ca="1" si="26"/>
        <v>99</v>
      </c>
      <c r="X93" s="21" t="s">
        <v>2412</v>
      </c>
      <c r="Y93" s="132">
        <f t="shared" si="34"/>
        <v>1</v>
      </c>
      <c r="Z93" s="132">
        <f t="shared" si="34"/>
        <v>1</v>
      </c>
      <c r="AA93" s="132">
        <f t="shared" si="34"/>
        <v>0</v>
      </c>
      <c r="AB93" s="132">
        <f t="shared" si="34"/>
        <v>0</v>
      </c>
      <c r="AC93" s="132">
        <f t="shared" si="34"/>
        <v>1</v>
      </c>
      <c r="AD93" s="132">
        <f t="shared" si="34"/>
        <v>0</v>
      </c>
      <c r="AE93" s="132">
        <f t="shared" si="34"/>
        <v>0</v>
      </c>
      <c r="AF93" s="132">
        <f t="shared" si="34"/>
        <v>0</v>
      </c>
      <c r="AG93" s="132">
        <f t="shared" si="34"/>
        <v>0</v>
      </c>
      <c r="AI93" s="132" t="e">
        <f ca="1">_xlfn.XLOOKUP(I93,'api2.3'!B:B,'api2.3'!D:D,"")</f>
        <v>#NAME?</v>
      </c>
      <c r="AJ93" t="s">
        <v>44</v>
      </c>
      <c r="AK93" s="38" t="s">
        <v>44</v>
      </c>
      <c r="AL93" s="195" t="e">
        <f ca="1">_xlfn.XLOOKUP(AK93,sortorder!$I$15:$I$20,sortorder!$J$15:$J$20)</f>
        <v>#NAME?</v>
      </c>
      <c r="AM93" s="633" t="s">
        <v>1742</v>
      </c>
      <c r="AN93" s="633" t="s">
        <v>1742</v>
      </c>
      <c r="AO93" s="633" t="s">
        <v>1743</v>
      </c>
      <c r="AP93" s="637">
        <v>3</v>
      </c>
      <c r="AQ93" t="s">
        <v>2392</v>
      </c>
      <c r="AR93" s="22" t="str">
        <f t="shared" si="27"/>
        <v>ratio</v>
      </c>
      <c r="AS93" t="s">
        <v>1706</v>
      </c>
      <c r="AT93" s="22" t="b">
        <f t="shared" si="28"/>
        <v>1</v>
      </c>
      <c r="AU93" s="633" t="s">
        <v>1706</v>
      </c>
      <c r="AV93" s="633" t="s">
        <v>1706</v>
      </c>
      <c r="AX93" s="596" t="s">
        <v>2798</v>
      </c>
      <c r="AY93" s="479" t="b">
        <v>0</v>
      </c>
      <c r="AZ93" t="s">
        <v>2947</v>
      </c>
      <c r="BA93">
        <v>2</v>
      </c>
      <c r="BB93">
        <v>1</v>
      </c>
      <c r="BC93" t="b">
        <v>0</v>
      </c>
      <c r="BD93" t="b">
        <v>0</v>
      </c>
      <c r="BE93" t="b">
        <v>0</v>
      </c>
      <c r="BG93" s="23" t="b">
        <f t="shared" si="29"/>
        <v>1</v>
      </c>
      <c r="BH93" s="468" t="str">
        <f>CONCATENATE(VLOOKUP(AQ93,named_strings!A:B,2,),VLOOKUP(T93,Q:BH,44,))</f>
        <v>Ratio to State avg %Black NHA</v>
      </c>
      <c r="BI93" s="8" t="s">
        <v>4929</v>
      </c>
      <c r="BJ93" s="8" t="s">
        <v>2815</v>
      </c>
      <c r="BK93" s="8" t="s">
        <v>2815</v>
      </c>
      <c r="BL93" s="714" t="e">
        <v>#N/A</v>
      </c>
      <c r="BM93" s="561" t="s">
        <v>2798</v>
      </c>
      <c r="BN93" s="479">
        <v>0</v>
      </c>
      <c r="BQ93" s="209">
        <v>999</v>
      </c>
      <c r="BV93" s="580" t="s">
        <v>404</v>
      </c>
      <c r="BW93" s="580" t="s">
        <v>55</v>
      </c>
    </row>
    <row r="94" spans="1:75" hidden="1">
      <c r="A94">
        <v>93</v>
      </c>
      <c r="B94" s="148" t="str">
        <f t="shared" ca="1" si="22"/>
        <v>999999999</v>
      </c>
      <c r="C94" s="148" t="str">
        <f t="shared" ca="1" si="23"/>
        <v>9999999</v>
      </c>
      <c r="D94" s="586">
        <f t="shared" si="24"/>
        <v>0</v>
      </c>
      <c r="E94" s="586">
        <f t="shared" si="30"/>
        <v>0</v>
      </c>
      <c r="F94" s="586">
        <f t="shared" si="25"/>
        <v>0</v>
      </c>
      <c r="G94" s="344" t="str">
        <f t="shared" si="31"/>
        <v/>
      </c>
      <c r="J94" s="184"/>
      <c r="Q94" s="61" t="s">
        <v>2415</v>
      </c>
      <c r="R94" s="137">
        <f ca="1">IFERROR(_xlfn.XLOOKUP(T94, sortorder!P:P,sortorder!Q:Q),999)</f>
        <v>999</v>
      </c>
      <c r="S94" s="137">
        <f ca="1">IFERROR(_xlfn.XLOOKUP(T94, sortorder!P:P,sortorder!O:O),99)</f>
        <v>99</v>
      </c>
      <c r="T94" s="119" t="s">
        <v>2198</v>
      </c>
      <c r="U94" s="56" t="s">
        <v>2198</v>
      </c>
      <c r="V94" s="142">
        <f ca="1">IFERROR(_xlfn.XLOOKUP(X94, sortorder!E:E,sortorder!D:D),99)</f>
        <v>99</v>
      </c>
      <c r="W94" s="142">
        <f t="shared" ca="1" si="26"/>
        <v>99</v>
      </c>
      <c r="X94" s="21" t="s">
        <v>2412</v>
      </c>
      <c r="Y94" s="132">
        <f t="shared" si="34"/>
        <v>1</v>
      </c>
      <c r="Z94" s="132">
        <f t="shared" si="34"/>
        <v>1</v>
      </c>
      <c r="AA94" s="132">
        <f t="shared" si="34"/>
        <v>0</v>
      </c>
      <c r="AB94" s="132">
        <f t="shared" si="34"/>
        <v>0</v>
      </c>
      <c r="AC94" s="132">
        <f t="shared" si="34"/>
        <v>1</v>
      </c>
      <c r="AD94" s="132">
        <f t="shared" si="34"/>
        <v>0</v>
      </c>
      <c r="AE94" s="132">
        <f t="shared" si="34"/>
        <v>0</v>
      </c>
      <c r="AF94" s="132">
        <f t="shared" si="34"/>
        <v>0</v>
      </c>
      <c r="AG94" s="132">
        <f t="shared" si="34"/>
        <v>0</v>
      </c>
      <c r="AI94" s="132" t="e">
        <f ca="1">_xlfn.XLOOKUP(I94,'api2.3'!B:B,'api2.3'!D:D,"")</f>
        <v>#NAME?</v>
      </c>
      <c r="AJ94" t="s">
        <v>44</v>
      </c>
      <c r="AK94" s="38" t="s">
        <v>44</v>
      </c>
      <c r="AL94" s="195" t="e">
        <f ca="1">_xlfn.XLOOKUP(AK94,sortorder!$I$15:$I$20,sortorder!$J$15:$J$20)</f>
        <v>#NAME?</v>
      </c>
      <c r="AM94" s="633" t="s">
        <v>1742</v>
      </c>
      <c r="AN94" s="633" t="s">
        <v>1742</v>
      </c>
      <c r="AO94" s="633" t="s">
        <v>1743</v>
      </c>
      <c r="AP94" s="637">
        <v>3</v>
      </c>
      <c r="AQ94" t="s">
        <v>2392</v>
      </c>
      <c r="AR94" s="22" t="str">
        <f t="shared" si="27"/>
        <v>ratio</v>
      </c>
      <c r="AS94" t="s">
        <v>1706</v>
      </c>
      <c r="AT94" s="22" t="b">
        <f t="shared" si="28"/>
        <v>1</v>
      </c>
      <c r="AU94" s="633" t="s">
        <v>1706</v>
      </c>
      <c r="AV94" s="633" t="s">
        <v>1706</v>
      </c>
      <c r="AX94" s="596" t="s">
        <v>2798</v>
      </c>
      <c r="AY94" s="479" t="b">
        <v>0</v>
      </c>
      <c r="AZ94" t="s">
        <v>2947</v>
      </c>
      <c r="BA94">
        <v>2</v>
      </c>
      <c r="BB94">
        <v>1</v>
      </c>
      <c r="BC94" t="b">
        <v>0</v>
      </c>
      <c r="BD94" t="b">
        <v>0</v>
      </c>
      <c r="BE94" t="b">
        <v>0</v>
      </c>
      <c r="BG94" s="23" t="b">
        <f t="shared" si="29"/>
        <v>1</v>
      </c>
      <c r="BH94" s="468" t="str">
        <f>CONCATENATE(VLOOKUP(AQ94,named_strings!A:B,2,),VLOOKUP(T94,Q:BH,44,))</f>
        <v>Ratio to State avg %Asian NHA</v>
      </c>
      <c r="BI94" s="8" t="s">
        <v>4930</v>
      </c>
      <c r="BJ94" s="8" t="s">
        <v>2816</v>
      </c>
      <c r="BK94" s="8" t="s">
        <v>2816</v>
      </c>
      <c r="BL94" s="714">
        <v>0</v>
      </c>
      <c r="BM94" s="561" t="s">
        <v>2798</v>
      </c>
      <c r="BN94" s="479">
        <v>0</v>
      </c>
      <c r="BQ94" s="209">
        <v>999</v>
      </c>
      <c r="BV94" s="580" t="s">
        <v>404</v>
      </c>
      <c r="BW94" s="580" t="s">
        <v>55</v>
      </c>
    </row>
    <row r="95" spans="1:75" hidden="1">
      <c r="A95">
        <v>94</v>
      </c>
      <c r="B95" s="148" t="str">
        <f t="shared" ca="1" si="22"/>
        <v>999999999</v>
      </c>
      <c r="C95" s="148" t="str">
        <f t="shared" ca="1" si="23"/>
        <v>9999999</v>
      </c>
      <c r="D95" s="586">
        <f t="shared" si="24"/>
        <v>0</v>
      </c>
      <c r="E95" s="586">
        <f t="shared" si="30"/>
        <v>0</v>
      </c>
      <c r="F95" s="586">
        <f t="shared" si="25"/>
        <v>0</v>
      </c>
      <c r="G95" s="344" t="str">
        <f t="shared" si="31"/>
        <v/>
      </c>
      <c r="I95" s="114"/>
      <c r="Q95" s="61" t="s">
        <v>2416</v>
      </c>
      <c r="R95" s="137">
        <f ca="1">IFERROR(_xlfn.XLOOKUP(T95, sortorder!P:P,sortorder!Q:Q),999)</f>
        <v>999</v>
      </c>
      <c r="S95" s="137">
        <f ca="1">IFERROR(_xlfn.XLOOKUP(T95, sortorder!P:P,sortorder!O:O),99)</f>
        <v>99</v>
      </c>
      <c r="T95" s="119" t="s">
        <v>2207</v>
      </c>
      <c r="U95" s="56" t="s">
        <v>2207</v>
      </c>
      <c r="V95" s="142">
        <f ca="1">IFERROR(_xlfn.XLOOKUP(X95, sortorder!E:E,sortorder!D:D),99)</f>
        <v>99</v>
      </c>
      <c r="W95" s="142">
        <f t="shared" ca="1" si="26"/>
        <v>99</v>
      </c>
      <c r="X95" s="21" t="s">
        <v>2412</v>
      </c>
      <c r="Y95" s="132">
        <f t="shared" si="34"/>
        <v>1</v>
      </c>
      <c r="Z95" s="132">
        <f t="shared" si="34"/>
        <v>1</v>
      </c>
      <c r="AA95" s="132">
        <f t="shared" si="34"/>
        <v>0</v>
      </c>
      <c r="AB95" s="132">
        <f t="shared" si="34"/>
        <v>0</v>
      </c>
      <c r="AC95" s="132">
        <f t="shared" si="34"/>
        <v>1</v>
      </c>
      <c r="AD95" s="132">
        <f t="shared" si="34"/>
        <v>0</v>
      </c>
      <c r="AE95" s="132">
        <f t="shared" si="34"/>
        <v>0</v>
      </c>
      <c r="AF95" s="132">
        <f t="shared" si="34"/>
        <v>0</v>
      </c>
      <c r="AG95" s="132">
        <f t="shared" si="34"/>
        <v>0</v>
      </c>
      <c r="AI95" s="132" t="e">
        <f ca="1">_xlfn.XLOOKUP(I95,'api2.3'!B:B,'api2.3'!D:D,"")</f>
        <v>#NAME?</v>
      </c>
      <c r="AJ95" t="s">
        <v>44</v>
      </c>
      <c r="AK95" s="38" t="s">
        <v>44</v>
      </c>
      <c r="AL95" s="195" t="e">
        <f ca="1">_xlfn.XLOOKUP(AK95,sortorder!$I$15:$I$20,sortorder!$J$15:$J$20)</f>
        <v>#NAME?</v>
      </c>
      <c r="AM95" s="633" t="s">
        <v>1742</v>
      </c>
      <c r="AN95" s="633" t="s">
        <v>1742</v>
      </c>
      <c r="AO95" s="633" t="s">
        <v>1743</v>
      </c>
      <c r="AP95" s="637">
        <v>3</v>
      </c>
      <c r="AQ95" t="s">
        <v>2392</v>
      </c>
      <c r="AR95" s="22" t="str">
        <f t="shared" si="27"/>
        <v>ratio</v>
      </c>
      <c r="AS95" t="s">
        <v>1706</v>
      </c>
      <c r="AT95" s="22" t="b">
        <f t="shared" si="28"/>
        <v>1</v>
      </c>
      <c r="AU95" s="633" t="s">
        <v>1706</v>
      </c>
      <c r="AV95" s="633" t="s">
        <v>1706</v>
      </c>
      <c r="AX95" s="596" t="s">
        <v>2798</v>
      </c>
      <c r="AY95" s="479" t="b">
        <v>0</v>
      </c>
      <c r="AZ95" t="s">
        <v>2947</v>
      </c>
      <c r="BA95">
        <v>2</v>
      </c>
      <c r="BB95">
        <v>1</v>
      </c>
      <c r="BC95" t="b">
        <v>0</v>
      </c>
      <c r="BD95" t="b">
        <v>0</v>
      </c>
      <c r="BE95" t="b">
        <v>0</v>
      </c>
      <c r="BG95" s="23" t="b">
        <f t="shared" si="29"/>
        <v>1</v>
      </c>
      <c r="BH95" s="468" t="str">
        <f>CONCATENATE(VLOOKUP(AQ95,named_strings!A:B,2,),VLOOKUP(T95,Q:BH,44,))</f>
        <v>Ratio to State avg %AmerIndian/AK NHA</v>
      </c>
      <c r="BI95" s="8" t="s">
        <v>4992</v>
      </c>
      <c r="BJ95" s="8" t="s">
        <v>2817</v>
      </c>
      <c r="BK95" s="8" t="s">
        <v>2817</v>
      </c>
      <c r="BL95" s="714">
        <v>0</v>
      </c>
      <c r="BM95" s="561" t="s">
        <v>2798</v>
      </c>
      <c r="BN95" s="479" t="s">
        <v>2798</v>
      </c>
      <c r="BQ95" s="209">
        <v>999</v>
      </c>
      <c r="BV95" s="580" t="s">
        <v>404</v>
      </c>
      <c r="BW95" s="580" t="s">
        <v>55</v>
      </c>
    </row>
    <row r="96" spans="1:75" hidden="1">
      <c r="A96">
        <v>95</v>
      </c>
      <c r="B96" s="148" t="str">
        <f t="shared" ca="1" si="22"/>
        <v>999999999</v>
      </c>
      <c r="C96" s="148" t="str">
        <f t="shared" ca="1" si="23"/>
        <v>9999999</v>
      </c>
      <c r="D96" s="586">
        <f t="shared" si="24"/>
        <v>0</v>
      </c>
      <c r="E96" s="586">
        <f t="shared" si="30"/>
        <v>0</v>
      </c>
      <c r="F96" s="586">
        <f t="shared" si="25"/>
        <v>0</v>
      </c>
      <c r="G96" s="344" t="str">
        <f t="shared" si="31"/>
        <v/>
      </c>
      <c r="Q96" s="61" t="s">
        <v>2417</v>
      </c>
      <c r="R96" s="137">
        <f ca="1">IFERROR(_xlfn.XLOOKUP(T96, sortorder!P:P,sortorder!Q:Q),999)</f>
        <v>999</v>
      </c>
      <c r="S96" s="137">
        <f ca="1">IFERROR(_xlfn.XLOOKUP(T96, sortorder!P:P,sortorder!O:O),99)</f>
        <v>99</v>
      </c>
      <c r="T96" s="119" t="s">
        <v>2211</v>
      </c>
      <c r="U96" s="56" t="s">
        <v>2211</v>
      </c>
      <c r="V96" s="142">
        <f ca="1">IFERROR(_xlfn.XLOOKUP(X96, sortorder!E:E,sortorder!D:D),99)</f>
        <v>99</v>
      </c>
      <c r="W96" s="142">
        <f t="shared" ca="1" si="26"/>
        <v>99</v>
      </c>
      <c r="X96" s="21" t="s">
        <v>2412</v>
      </c>
      <c r="Y96" s="132">
        <f t="shared" si="34"/>
        <v>1</v>
      </c>
      <c r="Z96" s="132">
        <f t="shared" si="34"/>
        <v>1</v>
      </c>
      <c r="AA96" s="132">
        <f t="shared" si="34"/>
        <v>0</v>
      </c>
      <c r="AB96" s="132">
        <f t="shared" si="34"/>
        <v>0</v>
      </c>
      <c r="AC96" s="132">
        <f t="shared" si="34"/>
        <v>1</v>
      </c>
      <c r="AD96" s="132">
        <f t="shared" si="34"/>
        <v>0</v>
      </c>
      <c r="AE96" s="132">
        <f t="shared" si="34"/>
        <v>0</v>
      </c>
      <c r="AF96" s="132">
        <f t="shared" si="34"/>
        <v>0</v>
      </c>
      <c r="AG96" s="132">
        <f t="shared" si="34"/>
        <v>0</v>
      </c>
      <c r="AI96" s="132" t="e">
        <f ca="1">_xlfn.XLOOKUP(I96,'api2.3'!B:B,'api2.3'!D:D,"")</f>
        <v>#NAME?</v>
      </c>
      <c r="AJ96" t="s">
        <v>44</v>
      </c>
      <c r="AK96" s="38" t="s">
        <v>44</v>
      </c>
      <c r="AL96" s="195" t="e">
        <f ca="1">_xlfn.XLOOKUP(AK96,sortorder!$I$15:$I$20,sortorder!$J$15:$J$20)</f>
        <v>#NAME?</v>
      </c>
      <c r="AM96" s="633" t="s">
        <v>1742</v>
      </c>
      <c r="AN96" s="633" t="s">
        <v>1742</v>
      </c>
      <c r="AO96" s="633" t="s">
        <v>1743</v>
      </c>
      <c r="AP96" s="637">
        <v>3</v>
      </c>
      <c r="AQ96" t="s">
        <v>2392</v>
      </c>
      <c r="AR96" s="22" t="str">
        <f t="shared" si="27"/>
        <v>ratio</v>
      </c>
      <c r="AS96" t="s">
        <v>1706</v>
      </c>
      <c r="AT96" s="22" t="b">
        <f t="shared" si="28"/>
        <v>1</v>
      </c>
      <c r="AU96" s="633" t="s">
        <v>1706</v>
      </c>
      <c r="AV96" s="633" t="s">
        <v>1706</v>
      </c>
      <c r="AX96" s="596" t="s">
        <v>2798</v>
      </c>
      <c r="AY96" s="479" t="b">
        <v>0</v>
      </c>
      <c r="AZ96" t="s">
        <v>2947</v>
      </c>
      <c r="BA96">
        <v>2</v>
      </c>
      <c r="BB96">
        <v>1</v>
      </c>
      <c r="BC96" t="b">
        <v>0</v>
      </c>
      <c r="BD96" t="b">
        <v>0</v>
      </c>
      <c r="BE96" t="b">
        <v>0</v>
      </c>
      <c r="BG96" s="23" t="b">
        <f t="shared" si="29"/>
        <v>1</v>
      </c>
      <c r="BH96" s="468" t="str">
        <f>CONCATENATE(VLOOKUP(AQ96,named_strings!A:B,2,),VLOOKUP(T96,Q:BH,44,))</f>
        <v>Ratio to State avg %Hawaiian/PI NHA</v>
      </c>
      <c r="BI96" s="8" t="s">
        <v>5096</v>
      </c>
      <c r="BJ96" s="8" t="s">
        <v>2818</v>
      </c>
      <c r="BK96" s="8" t="s">
        <v>2818</v>
      </c>
      <c r="BL96" s="714">
        <v>0</v>
      </c>
      <c r="BM96" s="561" t="s">
        <v>2798</v>
      </c>
      <c r="BN96" s="479" t="s">
        <v>2798</v>
      </c>
      <c r="BQ96" s="209">
        <v>999</v>
      </c>
      <c r="BV96" s="580" t="s">
        <v>404</v>
      </c>
      <c r="BW96" s="580" t="s">
        <v>55</v>
      </c>
    </row>
    <row r="97" spans="1:75">
      <c r="A97">
        <v>96</v>
      </c>
      <c r="B97" s="148" t="str">
        <f t="shared" ca="1" si="22"/>
        <v>999999999</v>
      </c>
      <c r="C97" s="148" t="str">
        <f t="shared" ca="1" si="23"/>
        <v>9999999</v>
      </c>
      <c r="D97" s="586">
        <f t="shared" si="24"/>
        <v>0</v>
      </c>
      <c r="E97" s="586">
        <f t="shared" si="30"/>
        <v>0</v>
      </c>
      <c r="F97" s="586">
        <f t="shared" si="25"/>
        <v>0</v>
      </c>
      <c r="G97" s="344" t="str">
        <f t="shared" si="31"/>
        <v/>
      </c>
      <c r="Q97" s="61" t="s">
        <v>2418</v>
      </c>
      <c r="R97" s="137">
        <f ca="1">IFERROR(_xlfn.XLOOKUP(T97, sortorder!P:P,sortorder!Q:Q),999)</f>
        <v>999</v>
      </c>
      <c r="S97" s="137">
        <f ca="1">IFERROR(_xlfn.XLOOKUP(T97, sortorder!P:P,sortorder!O:O),99)</f>
        <v>99</v>
      </c>
      <c r="T97" s="119" t="s">
        <v>2215</v>
      </c>
      <c r="U97" s="56" t="s">
        <v>2215</v>
      </c>
      <c r="V97" s="142">
        <f ca="1">IFERROR(_xlfn.XLOOKUP(X97, sortorder!E:E,sortorder!D:D),99)</f>
        <v>99</v>
      </c>
      <c r="W97" s="142">
        <f t="shared" ca="1" si="26"/>
        <v>99</v>
      </c>
      <c r="X97" s="21" t="s">
        <v>2412</v>
      </c>
      <c r="Y97" s="132">
        <f t="shared" si="34"/>
        <v>1</v>
      </c>
      <c r="Z97" s="132">
        <f t="shared" si="34"/>
        <v>1</v>
      </c>
      <c r="AA97" s="132">
        <f t="shared" si="34"/>
        <v>0</v>
      </c>
      <c r="AB97" s="132">
        <f t="shared" si="34"/>
        <v>0</v>
      </c>
      <c r="AC97" s="132">
        <f t="shared" si="34"/>
        <v>1</v>
      </c>
      <c r="AD97" s="132">
        <f t="shared" si="34"/>
        <v>0</v>
      </c>
      <c r="AE97" s="132">
        <f t="shared" si="34"/>
        <v>0</v>
      </c>
      <c r="AF97" s="132">
        <f t="shared" si="34"/>
        <v>0</v>
      </c>
      <c r="AG97" s="132">
        <f t="shared" si="34"/>
        <v>0</v>
      </c>
      <c r="AI97" s="132" t="e">
        <f ca="1">_xlfn.XLOOKUP(I97,'api2.3'!B:B,'api2.3'!D:D,"")</f>
        <v>#NAME?</v>
      </c>
      <c r="AJ97" t="s">
        <v>44</v>
      </c>
      <c r="AK97" s="38" t="s">
        <v>44</v>
      </c>
      <c r="AL97" s="195" t="e">
        <f ca="1">_xlfn.XLOOKUP(AK97,sortorder!$I$15:$I$20,sortorder!$J$15:$J$20)</f>
        <v>#NAME?</v>
      </c>
      <c r="AM97" s="633" t="s">
        <v>1742</v>
      </c>
      <c r="AN97" s="633" t="s">
        <v>1742</v>
      </c>
      <c r="AO97" s="633" t="s">
        <v>1743</v>
      </c>
      <c r="AP97" s="637">
        <v>3</v>
      </c>
      <c r="AQ97" t="s">
        <v>2392</v>
      </c>
      <c r="AR97" s="22" t="str">
        <f t="shared" si="27"/>
        <v>ratio</v>
      </c>
      <c r="AS97" t="s">
        <v>1706</v>
      </c>
      <c r="AT97" s="22" t="b">
        <f t="shared" si="28"/>
        <v>1</v>
      </c>
      <c r="AU97" s="633" t="s">
        <v>1706</v>
      </c>
      <c r="AV97" s="633" t="s">
        <v>1706</v>
      </c>
      <c r="AX97" s="596" t="s">
        <v>2798</v>
      </c>
      <c r="AY97" s="479" t="b">
        <v>0</v>
      </c>
      <c r="AZ97" t="s">
        <v>2947</v>
      </c>
      <c r="BA97">
        <v>2</v>
      </c>
      <c r="BB97">
        <v>1</v>
      </c>
      <c r="BC97" t="b">
        <v>0</v>
      </c>
      <c r="BD97" t="b">
        <v>0</v>
      </c>
      <c r="BE97" t="b">
        <v>0</v>
      </c>
      <c r="BG97" s="23" t="b">
        <f t="shared" si="29"/>
        <v>0</v>
      </c>
      <c r="BH97" s="468" t="str">
        <f>CONCATENATE(VLOOKUP(AQ97,named_strings!A:B,2,),VLOOKUP(T97,Q:BH,44,))</f>
        <v>Ratio to State avg %Other race NHA</v>
      </c>
      <c r="BI97" s="8" t="s">
        <v>5179</v>
      </c>
      <c r="BJ97" s="8" t="s">
        <v>2819</v>
      </c>
      <c r="BK97" s="8" t="s">
        <v>2819</v>
      </c>
      <c r="BL97" s="714">
        <v>0</v>
      </c>
      <c r="BM97" s="561" t="s">
        <v>2798</v>
      </c>
      <c r="BN97" s="479">
        <v>0</v>
      </c>
      <c r="BQ97" s="209">
        <v>999</v>
      </c>
      <c r="BV97" s="580" t="s">
        <v>404</v>
      </c>
      <c r="BW97" s="580" t="s">
        <v>55</v>
      </c>
    </row>
    <row r="98" spans="1:75">
      <c r="A98">
        <v>97</v>
      </c>
      <c r="B98" s="148" t="str">
        <f t="shared" ca="1" si="22"/>
        <v>999999999</v>
      </c>
      <c r="C98" s="148" t="str">
        <f t="shared" ca="1" si="23"/>
        <v>9999999</v>
      </c>
      <c r="D98" s="586">
        <f t="shared" ref="D98:D129" si="35">IF(NOT(ISBLANK(I98)),1,0)</f>
        <v>0</v>
      </c>
      <c r="E98" s="586">
        <f t="shared" si="30"/>
        <v>0</v>
      </c>
      <c r="F98" s="586">
        <f t="shared" si="25"/>
        <v>0</v>
      </c>
      <c r="G98" s="344" t="str">
        <f t="shared" si="31"/>
        <v/>
      </c>
      <c r="Q98" s="61" t="s">
        <v>2419</v>
      </c>
      <c r="R98" s="137">
        <f ca="1">IFERROR(_xlfn.XLOOKUP(T98, sortorder!P:P,sortorder!Q:Q),999)</f>
        <v>999</v>
      </c>
      <c r="S98" s="137">
        <f ca="1">IFERROR(_xlfn.XLOOKUP(T98, sortorder!P:P,sortorder!O:O),99)</f>
        <v>99</v>
      </c>
      <c r="T98" s="119" t="s">
        <v>2219</v>
      </c>
      <c r="U98" s="56" t="s">
        <v>2219</v>
      </c>
      <c r="V98" s="142">
        <f ca="1">IFERROR(_xlfn.XLOOKUP(X98, sortorder!E:E,sortorder!D:D),99)</f>
        <v>99</v>
      </c>
      <c r="W98" s="142">
        <f t="shared" ca="1" si="26"/>
        <v>99</v>
      </c>
      <c r="X98" s="21" t="s">
        <v>2412</v>
      </c>
      <c r="Y98" s="132">
        <f t="shared" si="34"/>
        <v>1</v>
      </c>
      <c r="Z98" s="132">
        <f t="shared" si="34"/>
        <v>1</v>
      </c>
      <c r="AA98" s="132">
        <f t="shared" si="34"/>
        <v>0</v>
      </c>
      <c r="AB98" s="132">
        <f t="shared" si="34"/>
        <v>0</v>
      </c>
      <c r="AC98" s="132">
        <f t="shared" si="34"/>
        <v>1</v>
      </c>
      <c r="AD98" s="132">
        <f t="shared" si="34"/>
        <v>0</v>
      </c>
      <c r="AE98" s="132">
        <f t="shared" si="34"/>
        <v>0</v>
      </c>
      <c r="AF98" s="132">
        <f t="shared" si="34"/>
        <v>0</v>
      </c>
      <c r="AG98" s="132">
        <f t="shared" si="34"/>
        <v>0</v>
      </c>
      <c r="AI98" s="132" t="e">
        <f ca="1">_xlfn.XLOOKUP(I98,'api2.3'!B:B,'api2.3'!D:D,"")</f>
        <v>#NAME?</v>
      </c>
      <c r="AJ98" t="s">
        <v>44</v>
      </c>
      <c r="AK98" s="38" t="s">
        <v>44</v>
      </c>
      <c r="AL98" s="195" t="e">
        <f ca="1">_xlfn.XLOOKUP(AK98,sortorder!$I$15:$I$20,sortorder!$J$15:$J$20)</f>
        <v>#NAME?</v>
      </c>
      <c r="AM98" s="633" t="s">
        <v>1742</v>
      </c>
      <c r="AN98" s="633" t="s">
        <v>1742</v>
      </c>
      <c r="AO98" s="633" t="s">
        <v>1743</v>
      </c>
      <c r="AP98" s="637">
        <v>3</v>
      </c>
      <c r="AQ98" t="s">
        <v>2392</v>
      </c>
      <c r="AR98" s="22" t="str">
        <f t="shared" si="27"/>
        <v>ratio</v>
      </c>
      <c r="AS98" t="s">
        <v>1706</v>
      </c>
      <c r="AT98" s="22" t="b">
        <f t="shared" si="28"/>
        <v>1</v>
      </c>
      <c r="AU98" s="633" t="s">
        <v>1706</v>
      </c>
      <c r="AV98" s="633" t="s">
        <v>1706</v>
      </c>
      <c r="AX98" s="596" t="s">
        <v>2798</v>
      </c>
      <c r="AY98" s="479" t="b">
        <v>0</v>
      </c>
      <c r="AZ98" t="s">
        <v>2947</v>
      </c>
      <c r="BA98">
        <v>2</v>
      </c>
      <c r="BB98">
        <v>1</v>
      </c>
      <c r="BC98" t="b">
        <v>0</v>
      </c>
      <c r="BD98" t="b">
        <v>0</v>
      </c>
      <c r="BE98" t="b">
        <v>0</v>
      </c>
      <c r="BG98" s="23" t="b">
        <f t="shared" si="29"/>
        <v>0</v>
      </c>
      <c r="BH98" s="468" t="str">
        <f>CONCATENATE(VLOOKUP(AQ98,named_strings!A:B,2,),VLOOKUP(T98,Q:BH,44,))</f>
        <v>Ratio to State avg %multirace NH</v>
      </c>
      <c r="BI98" s="8" t="s">
        <v>5064</v>
      </c>
      <c r="BJ98" s="8" t="s">
        <v>2820</v>
      </c>
      <c r="BK98" s="8" t="s">
        <v>2820</v>
      </c>
      <c r="BL98" s="714">
        <v>0</v>
      </c>
      <c r="BM98" s="561" t="s">
        <v>2798</v>
      </c>
      <c r="BN98" s="479">
        <v>0</v>
      </c>
      <c r="BQ98" s="209">
        <v>999</v>
      </c>
      <c r="BV98" s="580" t="s">
        <v>404</v>
      </c>
      <c r="BW98" s="580" t="s">
        <v>55</v>
      </c>
    </row>
    <row r="99" spans="1:75" hidden="1">
      <c r="A99">
        <v>98</v>
      </c>
      <c r="B99" s="148" t="str">
        <f t="shared" ca="1" si="22"/>
        <v>999999999</v>
      </c>
      <c r="C99" s="148" t="str">
        <f t="shared" ca="1" si="23"/>
        <v>9999999</v>
      </c>
      <c r="D99" s="586">
        <f t="shared" si="35"/>
        <v>0</v>
      </c>
      <c r="E99" s="586">
        <f t="shared" si="30"/>
        <v>0</v>
      </c>
      <c r="F99" s="586">
        <f t="shared" si="25"/>
        <v>0</v>
      </c>
      <c r="G99" s="344" t="str">
        <f t="shared" si="31"/>
        <v/>
      </c>
      <c r="Q99" s="61" t="s">
        <v>2420</v>
      </c>
      <c r="R99" s="137">
        <f ca="1">IFERROR(_xlfn.XLOOKUP(T99, sortorder!P:P,sortorder!Q:Q),999)</f>
        <v>999</v>
      </c>
      <c r="S99" s="137">
        <f ca="1">IFERROR(_xlfn.XLOOKUP(T99, sortorder!P:P,sortorder!O:O),99)</f>
        <v>99</v>
      </c>
      <c r="T99" s="119" t="s">
        <v>2188</v>
      </c>
      <c r="U99" s="56" t="s">
        <v>2188</v>
      </c>
      <c r="V99" s="142">
        <f ca="1">IFERROR(_xlfn.XLOOKUP(X99, sortorder!E:E,sortorder!D:D),99)</f>
        <v>99</v>
      </c>
      <c r="W99" s="142">
        <f t="shared" ca="1" si="26"/>
        <v>99</v>
      </c>
      <c r="X99" s="21" t="s">
        <v>2412</v>
      </c>
      <c r="Y99" s="132">
        <f t="shared" si="34"/>
        <v>1</v>
      </c>
      <c r="Z99" s="132">
        <f t="shared" si="34"/>
        <v>1</v>
      </c>
      <c r="AA99" s="132">
        <f t="shared" si="34"/>
        <v>0</v>
      </c>
      <c r="AB99" s="132">
        <f t="shared" si="34"/>
        <v>0</v>
      </c>
      <c r="AC99" s="132">
        <f t="shared" si="34"/>
        <v>1</v>
      </c>
      <c r="AD99" s="132">
        <f t="shared" si="34"/>
        <v>0</v>
      </c>
      <c r="AE99" s="132">
        <f t="shared" si="34"/>
        <v>0</v>
      </c>
      <c r="AF99" s="132">
        <f t="shared" si="34"/>
        <v>0</v>
      </c>
      <c r="AG99" s="132">
        <f t="shared" si="34"/>
        <v>0</v>
      </c>
      <c r="AI99" s="132" t="e">
        <f ca="1">_xlfn.XLOOKUP(I99,'api2.3'!B:B,'api2.3'!D:D,"")</f>
        <v>#NAME?</v>
      </c>
      <c r="AJ99" t="s">
        <v>44</v>
      </c>
      <c r="AK99" s="38" t="s">
        <v>44</v>
      </c>
      <c r="AL99" s="195" t="e">
        <f ca="1">_xlfn.XLOOKUP(AK99,sortorder!$I$15:$I$20,sortorder!$J$15:$J$20)</f>
        <v>#NAME?</v>
      </c>
      <c r="AM99" s="633" t="s">
        <v>1742</v>
      </c>
      <c r="AN99" s="633" t="s">
        <v>1742</v>
      </c>
      <c r="AO99" s="633" t="s">
        <v>1743</v>
      </c>
      <c r="AP99" s="637">
        <v>3</v>
      </c>
      <c r="AQ99" t="s">
        <v>2392</v>
      </c>
      <c r="AR99" s="22" t="str">
        <f t="shared" si="27"/>
        <v>ratio</v>
      </c>
      <c r="AS99" t="s">
        <v>1706</v>
      </c>
      <c r="AT99" s="22" t="b">
        <f t="shared" si="28"/>
        <v>1</v>
      </c>
      <c r="AU99" s="633" t="s">
        <v>1706</v>
      </c>
      <c r="AV99" s="633" t="s">
        <v>1706</v>
      </c>
      <c r="AX99" s="596" t="s">
        <v>2798</v>
      </c>
      <c r="AY99" s="479" t="b">
        <v>0</v>
      </c>
      <c r="AZ99" t="s">
        <v>2947</v>
      </c>
      <c r="BA99">
        <v>2</v>
      </c>
      <c r="BB99">
        <v>1</v>
      </c>
      <c r="BC99" t="b">
        <v>0</v>
      </c>
      <c r="BD99" t="b">
        <v>0</v>
      </c>
      <c r="BE99" t="b">
        <v>0</v>
      </c>
      <c r="BG99" s="23" t="b">
        <f t="shared" si="29"/>
        <v>1</v>
      </c>
      <c r="BH99" s="468" t="str">
        <f>CONCATENATE(VLOOKUP(AQ99,named_strings!A:B,2,),VLOOKUP(T99,Q:BH,44,))</f>
        <v>Ratio to State avg %White NHA</v>
      </c>
      <c r="BI99" s="8" t="s">
        <v>5065</v>
      </c>
      <c r="BJ99" s="8" t="s">
        <v>2421</v>
      </c>
      <c r="BK99" s="8" t="s">
        <v>2421</v>
      </c>
      <c r="BL99" s="714">
        <v>0</v>
      </c>
      <c r="BM99" s="561" t="s">
        <v>2798</v>
      </c>
      <c r="BN99" s="479" t="s">
        <v>2798</v>
      </c>
      <c r="BQ99" s="209">
        <v>999</v>
      </c>
      <c r="BV99" s="580" t="s">
        <v>404</v>
      </c>
      <c r="BW99" s="580" t="s">
        <v>55</v>
      </c>
    </row>
    <row r="100" spans="1:75">
      <c r="A100">
        <v>99</v>
      </c>
      <c r="B100" s="148" t="str">
        <f t="shared" ca="1" si="22"/>
        <v>999999999</v>
      </c>
      <c r="C100" s="148" t="str">
        <f t="shared" ca="1" si="23"/>
        <v>9999999</v>
      </c>
      <c r="D100" s="586">
        <f t="shared" si="35"/>
        <v>0</v>
      </c>
      <c r="E100" s="586">
        <f t="shared" si="30"/>
        <v>0</v>
      </c>
      <c r="F100" s="586">
        <f t="shared" si="25"/>
        <v>0</v>
      </c>
      <c r="G100" s="344" t="str">
        <f t="shared" si="31"/>
        <v/>
      </c>
      <c r="Q100" s="61" t="s">
        <v>2298</v>
      </c>
      <c r="R100" s="137">
        <f ca="1">IFERROR(_xlfn.XLOOKUP(T100, sortorder!P:P,sortorder!Q:Q),999)</f>
        <v>999</v>
      </c>
      <c r="S100" s="137">
        <f ca="1">IFERROR(_xlfn.XLOOKUP(T100, sortorder!P:P,sortorder!O:O),99)</f>
        <v>99</v>
      </c>
      <c r="T100" s="119" t="s">
        <v>2202</v>
      </c>
      <c r="U100" s="56" t="s">
        <v>2202</v>
      </c>
      <c r="V100" s="142">
        <f ca="1">IFERROR(_xlfn.XLOOKUP(X100, sortorder!E:E,sortorder!D:D),99)</f>
        <v>99</v>
      </c>
      <c r="W100" s="142">
        <f t="shared" ca="1" si="26"/>
        <v>99</v>
      </c>
      <c r="X100" s="353" t="s">
        <v>2299</v>
      </c>
      <c r="Y100" s="132">
        <f t="shared" si="34"/>
        <v>0</v>
      </c>
      <c r="Z100" s="132">
        <f t="shared" si="34"/>
        <v>0</v>
      </c>
      <c r="AA100" s="132">
        <f t="shared" si="34"/>
        <v>1</v>
      </c>
      <c r="AB100" s="132">
        <f t="shared" si="34"/>
        <v>0</v>
      </c>
      <c r="AC100" s="132">
        <f t="shared" si="34"/>
        <v>0</v>
      </c>
      <c r="AD100" s="132">
        <f t="shared" si="34"/>
        <v>0</v>
      </c>
      <c r="AE100" s="132">
        <f t="shared" si="34"/>
        <v>0</v>
      </c>
      <c r="AF100" s="132">
        <f t="shared" si="34"/>
        <v>0</v>
      </c>
      <c r="AG100" s="132">
        <f t="shared" si="34"/>
        <v>0</v>
      </c>
      <c r="AI100" s="132" t="e">
        <f ca="1">_xlfn.XLOOKUP(I100,'api2.3'!B:B,'api2.3'!D:D,"")</f>
        <v>#NAME?</v>
      </c>
      <c r="AJ100" t="s">
        <v>44</v>
      </c>
      <c r="AK100" s="38" t="s">
        <v>44</v>
      </c>
      <c r="AL100" s="195" t="e">
        <f ca="1">_xlfn.XLOOKUP(AK100,sortorder!$I$15:$I$20,sortorder!$J$15:$J$20)</f>
        <v>#NAME?</v>
      </c>
      <c r="AM100" s="633" t="s">
        <v>416</v>
      </c>
      <c r="AN100" s="633" t="s">
        <v>416</v>
      </c>
      <c r="AO100" s="633" t="s">
        <v>417</v>
      </c>
      <c r="AP100" s="637">
        <v>1</v>
      </c>
      <c r="AQ100" t="s">
        <v>1076</v>
      </c>
      <c r="AR100" s="22" t="str">
        <f t="shared" si="27"/>
        <v>pctile</v>
      </c>
      <c r="AS100" t="s">
        <v>1086</v>
      </c>
      <c r="AT100" s="22" t="b">
        <f t="shared" si="28"/>
        <v>1</v>
      </c>
      <c r="AU100" s="633" t="s">
        <v>1077</v>
      </c>
      <c r="AV100" s="633" t="s">
        <v>1086</v>
      </c>
      <c r="AX100" s="596" t="s">
        <v>2798</v>
      </c>
      <c r="AY100" s="479" t="b">
        <v>0</v>
      </c>
      <c r="AZ100" t="s">
        <v>1078</v>
      </c>
      <c r="BA100">
        <v>2</v>
      </c>
      <c r="BB100">
        <v>0</v>
      </c>
      <c r="BC100" t="b">
        <v>0</v>
      </c>
      <c r="BD100" t="b">
        <v>0</v>
      </c>
      <c r="BE100" t="b">
        <v>0</v>
      </c>
      <c r="BG100" s="23" t="b">
        <f t="shared" si="29"/>
        <v>0</v>
      </c>
      <c r="BH100" s="468" t="str">
        <f>CONCATENATE(VLOOKUP(AQ100,named_strings!A:B,2,),VLOOKUP(T100,Q:BH,44,))</f>
        <v>US%ile %Hispanic</v>
      </c>
      <c r="BI100" t="s">
        <v>4931</v>
      </c>
      <c r="BJ100" s="8" t="s">
        <v>2300</v>
      </c>
      <c r="BK100" s="8" t="s">
        <v>2300</v>
      </c>
      <c r="BL100" s="714">
        <v>0</v>
      </c>
      <c r="BM100" s="561" t="s">
        <v>2798</v>
      </c>
      <c r="BN100" s="479" t="s">
        <v>2798</v>
      </c>
      <c r="BQ100" s="209">
        <v>999</v>
      </c>
      <c r="BV100" s="580" t="s">
        <v>404</v>
      </c>
    </row>
    <row r="101" spans="1:75">
      <c r="A101">
        <v>100</v>
      </c>
      <c r="B101" s="148" t="str">
        <f t="shared" ca="1" si="22"/>
        <v>999999999</v>
      </c>
      <c r="C101" s="148" t="str">
        <f t="shared" ca="1" si="23"/>
        <v>9999999</v>
      </c>
      <c r="D101" s="586">
        <f t="shared" si="35"/>
        <v>0</v>
      </c>
      <c r="E101" s="586">
        <f t="shared" si="30"/>
        <v>0</v>
      </c>
      <c r="F101" s="586">
        <f t="shared" si="25"/>
        <v>0</v>
      </c>
      <c r="G101" s="344" t="str">
        <f t="shared" si="31"/>
        <v/>
      </c>
      <c r="Q101" s="61" t="s">
        <v>2301</v>
      </c>
      <c r="R101" s="137">
        <f ca="1">IFERROR(_xlfn.XLOOKUP(T101, sortorder!P:P,sortorder!Q:Q),999)</f>
        <v>999</v>
      </c>
      <c r="S101" s="137">
        <f ca="1">IFERROR(_xlfn.XLOOKUP(T101, sortorder!P:P,sortorder!O:O),99)</f>
        <v>99</v>
      </c>
      <c r="T101" s="119" t="s">
        <v>2194</v>
      </c>
      <c r="U101" s="56" t="s">
        <v>2194</v>
      </c>
      <c r="V101" s="142">
        <f ca="1">IFERROR(_xlfn.XLOOKUP(X101, sortorder!E:E,sortorder!D:D),99)</f>
        <v>99</v>
      </c>
      <c r="W101" s="142">
        <f t="shared" ca="1" si="26"/>
        <v>99</v>
      </c>
      <c r="X101" s="353" t="s">
        <v>2299</v>
      </c>
      <c r="Y101" s="132">
        <f t="shared" si="34"/>
        <v>0</v>
      </c>
      <c r="Z101" s="132">
        <f t="shared" si="34"/>
        <v>0</v>
      </c>
      <c r="AA101" s="132">
        <f t="shared" si="34"/>
        <v>1</v>
      </c>
      <c r="AB101" s="132">
        <f t="shared" si="34"/>
        <v>0</v>
      </c>
      <c r="AC101" s="132">
        <f t="shared" si="34"/>
        <v>0</v>
      </c>
      <c r="AD101" s="132">
        <f t="shared" si="34"/>
        <v>0</v>
      </c>
      <c r="AE101" s="132">
        <f t="shared" si="34"/>
        <v>0</v>
      </c>
      <c r="AF101" s="132">
        <f t="shared" si="34"/>
        <v>0</v>
      </c>
      <c r="AG101" s="132">
        <f t="shared" si="34"/>
        <v>0</v>
      </c>
      <c r="AI101" s="132" t="e">
        <f ca="1">_xlfn.XLOOKUP(I101,'api2.3'!B:B,'api2.3'!D:D,"")</f>
        <v>#NAME?</v>
      </c>
      <c r="AJ101" t="s">
        <v>44</v>
      </c>
      <c r="AK101" s="38" t="s">
        <v>44</v>
      </c>
      <c r="AL101" s="195" t="e">
        <f ca="1">_xlfn.XLOOKUP(AK101,sortorder!$I$15:$I$20,sortorder!$J$15:$J$20)</f>
        <v>#NAME?</v>
      </c>
      <c r="AM101" s="633" t="s">
        <v>416</v>
      </c>
      <c r="AN101" s="633" t="s">
        <v>416</v>
      </c>
      <c r="AO101" s="633" t="s">
        <v>417</v>
      </c>
      <c r="AP101" s="637">
        <v>1</v>
      </c>
      <c r="AQ101" t="s">
        <v>1076</v>
      </c>
      <c r="AR101" s="22" t="str">
        <f t="shared" si="27"/>
        <v>pctile</v>
      </c>
      <c r="AS101" t="s">
        <v>1086</v>
      </c>
      <c r="AT101" s="22" t="b">
        <f t="shared" si="28"/>
        <v>1</v>
      </c>
      <c r="AU101" s="633" t="s">
        <v>1077</v>
      </c>
      <c r="AV101" s="633" t="s">
        <v>1086</v>
      </c>
      <c r="AX101" s="596" t="s">
        <v>2798</v>
      </c>
      <c r="AY101" s="479" t="b">
        <v>0</v>
      </c>
      <c r="AZ101" t="s">
        <v>1078</v>
      </c>
      <c r="BA101">
        <v>2</v>
      </c>
      <c r="BB101">
        <v>0</v>
      </c>
      <c r="BC101" t="b">
        <v>0</v>
      </c>
      <c r="BD101" t="b">
        <v>0</v>
      </c>
      <c r="BE101" t="b">
        <v>0</v>
      </c>
      <c r="BG101" s="23" t="b">
        <f t="shared" si="29"/>
        <v>0</v>
      </c>
      <c r="BH101" s="468" t="str">
        <f>CONCATENATE(VLOOKUP(AQ101,named_strings!A:B,2,),VLOOKUP(T101,Q:BH,44,))</f>
        <v>US%ile %Black NHA</v>
      </c>
      <c r="BI101" t="s">
        <v>4932</v>
      </c>
      <c r="BJ101" s="8" t="s">
        <v>2302</v>
      </c>
      <c r="BK101" s="8" t="s">
        <v>2302</v>
      </c>
      <c r="BL101" s="714">
        <v>0</v>
      </c>
      <c r="BM101" s="561" t="s">
        <v>2798</v>
      </c>
      <c r="BN101" s="479" t="s">
        <v>2798</v>
      </c>
      <c r="BQ101" s="209">
        <v>999</v>
      </c>
      <c r="BV101" s="580" t="s">
        <v>404</v>
      </c>
    </row>
    <row r="102" spans="1:75">
      <c r="A102">
        <v>101</v>
      </c>
      <c r="B102" s="148" t="str">
        <f t="shared" ca="1" si="22"/>
        <v>999999999</v>
      </c>
      <c r="C102" s="148" t="str">
        <f t="shared" ca="1" si="23"/>
        <v>9999999</v>
      </c>
      <c r="D102" s="586">
        <f t="shared" si="35"/>
        <v>0</v>
      </c>
      <c r="E102" s="586">
        <f t="shared" si="30"/>
        <v>0</v>
      </c>
      <c r="F102" s="586">
        <f t="shared" si="25"/>
        <v>0</v>
      </c>
      <c r="G102" s="344" t="str">
        <f t="shared" si="31"/>
        <v/>
      </c>
      <c r="Q102" s="61" t="s">
        <v>2303</v>
      </c>
      <c r="R102" s="137">
        <f ca="1">IFERROR(_xlfn.XLOOKUP(T102, sortorder!P:P,sortorder!Q:Q),999)</f>
        <v>999</v>
      </c>
      <c r="S102" s="137">
        <f ca="1">IFERROR(_xlfn.XLOOKUP(T102, sortorder!P:P,sortorder!O:O),99)</f>
        <v>99</v>
      </c>
      <c r="T102" s="119" t="s">
        <v>2198</v>
      </c>
      <c r="U102" s="56" t="s">
        <v>2198</v>
      </c>
      <c r="V102" s="142">
        <f ca="1">IFERROR(_xlfn.XLOOKUP(X102, sortorder!E:E,sortorder!D:D),99)</f>
        <v>99</v>
      </c>
      <c r="W102" s="142">
        <f t="shared" ca="1" si="26"/>
        <v>99</v>
      </c>
      <c r="X102" s="353" t="s">
        <v>2299</v>
      </c>
      <c r="Y102" s="132">
        <f t="shared" ref="Y102:AG111" si="36">IF(ISERROR(SEARCH(Y$1,$Q102)),0,1)</f>
        <v>0</v>
      </c>
      <c r="Z102" s="132">
        <f t="shared" si="36"/>
        <v>0</v>
      </c>
      <c r="AA102" s="132">
        <f t="shared" si="36"/>
        <v>1</v>
      </c>
      <c r="AB102" s="132">
        <f t="shared" si="36"/>
        <v>0</v>
      </c>
      <c r="AC102" s="132">
        <f t="shared" si="36"/>
        <v>0</v>
      </c>
      <c r="AD102" s="132">
        <f t="shared" si="36"/>
        <v>0</v>
      </c>
      <c r="AE102" s="132">
        <f t="shared" si="36"/>
        <v>0</v>
      </c>
      <c r="AF102" s="132">
        <f t="shared" si="36"/>
        <v>0</v>
      </c>
      <c r="AG102" s="132">
        <f t="shared" si="36"/>
        <v>0</v>
      </c>
      <c r="AI102" s="132" t="e">
        <f ca="1">_xlfn.XLOOKUP(I102,'api2.3'!B:B,'api2.3'!D:D,"")</f>
        <v>#NAME?</v>
      </c>
      <c r="AJ102" t="s">
        <v>44</v>
      </c>
      <c r="AK102" s="38" t="s">
        <v>44</v>
      </c>
      <c r="AL102" s="195" t="e">
        <f ca="1">_xlfn.XLOOKUP(AK102,sortorder!$I$15:$I$20,sortorder!$J$15:$J$20)</f>
        <v>#NAME?</v>
      </c>
      <c r="AM102" s="633" t="s">
        <v>416</v>
      </c>
      <c r="AN102" s="633" t="s">
        <v>416</v>
      </c>
      <c r="AO102" s="633" t="s">
        <v>417</v>
      </c>
      <c r="AP102" s="637">
        <v>1</v>
      </c>
      <c r="AQ102" t="s">
        <v>1076</v>
      </c>
      <c r="AR102" s="22" t="str">
        <f t="shared" si="27"/>
        <v>pctile</v>
      </c>
      <c r="AS102" t="s">
        <v>1086</v>
      </c>
      <c r="AT102" s="22" t="b">
        <f t="shared" si="28"/>
        <v>1</v>
      </c>
      <c r="AU102" s="633" t="s">
        <v>1077</v>
      </c>
      <c r="AV102" s="633" t="s">
        <v>1086</v>
      </c>
      <c r="AX102" s="596" t="s">
        <v>2798</v>
      </c>
      <c r="AY102" s="479" t="b">
        <v>0</v>
      </c>
      <c r="AZ102" t="s">
        <v>1078</v>
      </c>
      <c r="BA102">
        <v>2</v>
      </c>
      <c r="BB102">
        <v>0</v>
      </c>
      <c r="BC102" t="b">
        <v>0</v>
      </c>
      <c r="BD102" t="b">
        <v>0</v>
      </c>
      <c r="BE102" t="b">
        <v>0</v>
      </c>
      <c r="BG102" s="23" t="b">
        <f t="shared" si="29"/>
        <v>0</v>
      </c>
      <c r="BH102" s="468" t="str">
        <f>CONCATENATE(VLOOKUP(AQ102,named_strings!A:B,2,),VLOOKUP(T102,Q:BH,44,))</f>
        <v>US%ile %Asian NHA</v>
      </c>
      <c r="BI102" t="s">
        <v>4933</v>
      </c>
      <c r="BJ102" s="8" t="s">
        <v>2304</v>
      </c>
      <c r="BK102" s="8" t="s">
        <v>2304</v>
      </c>
      <c r="BL102" s="714">
        <v>0</v>
      </c>
      <c r="BM102" s="561" t="s">
        <v>2798</v>
      </c>
      <c r="BN102" s="479" t="s">
        <v>2798</v>
      </c>
      <c r="BQ102" s="209">
        <v>999</v>
      </c>
      <c r="BV102" s="580" t="s">
        <v>404</v>
      </c>
    </row>
    <row r="103" spans="1:75">
      <c r="A103">
        <v>102</v>
      </c>
      <c r="B103" s="148" t="str">
        <f t="shared" ca="1" si="22"/>
        <v>999999999</v>
      </c>
      <c r="C103" s="148" t="str">
        <f t="shared" ca="1" si="23"/>
        <v>9999999</v>
      </c>
      <c r="D103" s="586">
        <f t="shared" si="35"/>
        <v>0</v>
      </c>
      <c r="E103" s="586">
        <f t="shared" si="30"/>
        <v>0</v>
      </c>
      <c r="F103" s="586">
        <f t="shared" si="25"/>
        <v>0</v>
      </c>
      <c r="G103" s="344" t="str">
        <f t="shared" si="31"/>
        <v/>
      </c>
      <c r="Q103" s="61" t="s">
        <v>2305</v>
      </c>
      <c r="R103" s="137">
        <f ca="1">IFERROR(_xlfn.XLOOKUP(T103, sortorder!P:P,sortorder!Q:Q),999)</f>
        <v>999</v>
      </c>
      <c r="S103" s="137">
        <f ca="1">IFERROR(_xlfn.XLOOKUP(T103, sortorder!P:P,sortorder!O:O),99)</f>
        <v>99</v>
      </c>
      <c r="T103" s="119" t="s">
        <v>2207</v>
      </c>
      <c r="U103" s="56" t="s">
        <v>2207</v>
      </c>
      <c r="V103" s="142">
        <f ca="1">IFERROR(_xlfn.XLOOKUP(X103, sortorder!E:E,sortorder!D:D),99)</f>
        <v>99</v>
      </c>
      <c r="W103" s="142">
        <f t="shared" ca="1" si="26"/>
        <v>99</v>
      </c>
      <c r="X103" s="353" t="s">
        <v>2299</v>
      </c>
      <c r="Y103" s="132">
        <f t="shared" si="36"/>
        <v>0</v>
      </c>
      <c r="Z103" s="132">
        <f t="shared" si="36"/>
        <v>0</v>
      </c>
      <c r="AA103" s="132">
        <f t="shared" si="36"/>
        <v>1</v>
      </c>
      <c r="AB103" s="132">
        <f t="shared" si="36"/>
        <v>0</v>
      </c>
      <c r="AC103" s="132">
        <f t="shared" si="36"/>
        <v>0</v>
      </c>
      <c r="AD103" s="132">
        <f t="shared" si="36"/>
        <v>0</v>
      </c>
      <c r="AE103" s="132">
        <f t="shared" si="36"/>
        <v>0</v>
      </c>
      <c r="AF103" s="132">
        <f t="shared" si="36"/>
        <v>0</v>
      </c>
      <c r="AG103" s="132">
        <f t="shared" si="36"/>
        <v>0</v>
      </c>
      <c r="AI103" s="132" t="e">
        <f ca="1">_xlfn.XLOOKUP(I103,'api2.3'!B:B,'api2.3'!D:D,"")</f>
        <v>#NAME?</v>
      </c>
      <c r="AJ103" t="s">
        <v>44</v>
      </c>
      <c r="AK103" s="38" t="s">
        <v>44</v>
      </c>
      <c r="AL103" s="195" t="e">
        <f ca="1">_xlfn.XLOOKUP(AK103,sortorder!$I$15:$I$20,sortorder!$J$15:$J$20)</f>
        <v>#NAME?</v>
      </c>
      <c r="AM103" s="633" t="s">
        <v>416</v>
      </c>
      <c r="AN103" s="633" t="s">
        <v>416</v>
      </c>
      <c r="AO103" s="633" t="s">
        <v>417</v>
      </c>
      <c r="AP103" s="637">
        <v>1</v>
      </c>
      <c r="AQ103" t="s">
        <v>1076</v>
      </c>
      <c r="AR103" s="22" t="str">
        <f t="shared" si="27"/>
        <v>pctile</v>
      </c>
      <c r="AS103" t="s">
        <v>1086</v>
      </c>
      <c r="AT103" s="22" t="b">
        <f t="shared" si="28"/>
        <v>1</v>
      </c>
      <c r="AU103" s="633" t="s">
        <v>1077</v>
      </c>
      <c r="AV103" s="633" t="s">
        <v>1086</v>
      </c>
      <c r="AX103" s="596" t="s">
        <v>2798</v>
      </c>
      <c r="AY103" s="479" t="b">
        <v>0</v>
      </c>
      <c r="AZ103" t="s">
        <v>1078</v>
      </c>
      <c r="BA103">
        <v>2</v>
      </c>
      <c r="BB103">
        <v>0</v>
      </c>
      <c r="BC103" t="b">
        <v>0</v>
      </c>
      <c r="BD103" t="b">
        <v>0</v>
      </c>
      <c r="BE103" t="b">
        <v>0</v>
      </c>
      <c r="BG103" s="23" t="b">
        <f t="shared" si="29"/>
        <v>0</v>
      </c>
      <c r="BH103" s="468" t="str">
        <f>CONCATENATE(VLOOKUP(AQ103,named_strings!A:B,2,),VLOOKUP(T103,Q:BH,44,))</f>
        <v>US%ile %AmerIndian/AK NHA</v>
      </c>
      <c r="BI103" t="s">
        <v>4994</v>
      </c>
      <c r="BJ103" s="8" t="s">
        <v>2306</v>
      </c>
      <c r="BK103" s="8" t="s">
        <v>2306</v>
      </c>
      <c r="BL103" s="714">
        <v>0</v>
      </c>
      <c r="BM103" s="561" t="s">
        <v>2798</v>
      </c>
      <c r="BN103" s="479" t="s">
        <v>2798</v>
      </c>
      <c r="BQ103" s="209">
        <v>999</v>
      </c>
      <c r="BV103" s="580" t="s">
        <v>404</v>
      </c>
    </row>
    <row r="104" spans="1:75">
      <c r="A104">
        <v>103</v>
      </c>
      <c r="B104" s="148" t="str">
        <f t="shared" ca="1" si="22"/>
        <v>999999999</v>
      </c>
      <c r="C104" s="148" t="str">
        <f t="shared" ca="1" si="23"/>
        <v>9999999</v>
      </c>
      <c r="D104" s="586">
        <f t="shared" si="35"/>
        <v>0</v>
      </c>
      <c r="E104" s="586">
        <f t="shared" si="30"/>
        <v>0</v>
      </c>
      <c r="F104" s="586">
        <f t="shared" si="25"/>
        <v>0</v>
      </c>
      <c r="G104" s="344" t="str">
        <f t="shared" si="31"/>
        <v/>
      </c>
      <c r="J104" s="184"/>
      <c r="Q104" s="61" t="s">
        <v>2307</v>
      </c>
      <c r="R104" s="137">
        <f ca="1">IFERROR(_xlfn.XLOOKUP(T104, sortorder!P:P,sortorder!Q:Q),999)</f>
        <v>999</v>
      </c>
      <c r="S104" s="137">
        <f ca="1">IFERROR(_xlfn.XLOOKUP(T104, sortorder!P:P,sortorder!O:O),99)</f>
        <v>99</v>
      </c>
      <c r="T104" s="119" t="s">
        <v>2211</v>
      </c>
      <c r="U104" s="56" t="s">
        <v>2211</v>
      </c>
      <c r="V104" s="142">
        <f ca="1">IFERROR(_xlfn.XLOOKUP(X104, sortorder!E:E,sortorder!D:D),99)</f>
        <v>99</v>
      </c>
      <c r="W104" s="142">
        <f t="shared" ca="1" si="26"/>
        <v>99</v>
      </c>
      <c r="X104" s="353" t="s">
        <v>2299</v>
      </c>
      <c r="Y104" s="132">
        <f t="shared" si="36"/>
        <v>0</v>
      </c>
      <c r="Z104" s="132">
        <f t="shared" si="36"/>
        <v>0</v>
      </c>
      <c r="AA104" s="132">
        <f t="shared" si="36"/>
        <v>1</v>
      </c>
      <c r="AB104" s="132">
        <f t="shared" si="36"/>
        <v>0</v>
      </c>
      <c r="AC104" s="132">
        <f t="shared" si="36"/>
        <v>0</v>
      </c>
      <c r="AD104" s="132">
        <f t="shared" si="36"/>
        <v>0</v>
      </c>
      <c r="AE104" s="132">
        <f t="shared" si="36"/>
        <v>0</v>
      </c>
      <c r="AF104" s="132">
        <f t="shared" si="36"/>
        <v>0</v>
      </c>
      <c r="AG104" s="132">
        <f t="shared" si="36"/>
        <v>0</v>
      </c>
      <c r="AI104" s="132" t="e">
        <f ca="1">_xlfn.XLOOKUP(I104,'api2.3'!B:B,'api2.3'!D:D,"")</f>
        <v>#NAME?</v>
      </c>
      <c r="AJ104" t="s">
        <v>44</v>
      </c>
      <c r="AK104" s="38" t="s">
        <v>44</v>
      </c>
      <c r="AL104" s="195" t="e">
        <f ca="1">_xlfn.XLOOKUP(AK104,sortorder!$I$15:$I$20,sortorder!$J$15:$J$20)</f>
        <v>#NAME?</v>
      </c>
      <c r="AM104" s="633" t="s">
        <v>416</v>
      </c>
      <c r="AN104" s="633" t="s">
        <v>416</v>
      </c>
      <c r="AO104" s="633" t="s">
        <v>417</v>
      </c>
      <c r="AP104" s="637">
        <v>1</v>
      </c>
      <c r="AQ104" t="s">
        <v>1076</v>
      </c>
      <c r="AR104" s="22" t="str">
        <f t="shared" si="27"/>
        <v>pctile</v>
      </c>
      <c r="AS104" t="s">
        <v>1086</v>
      </c>
      <c r="AT104" s="22" t="b">
        <f t="shared" si="28"/>
        <v>1</v>
      </c>
      <c r="AU104" s="633" t="s">
        <v>1077</v>
      </c>
      <c r="AV104" s="633" t="s">
        <v>1086</v>
      </c>
      <c r="AX104" s="596" t="s">
        <v>2798</v>
      </c>
      <c r="AY104" s="479" t="b">
        <v>0</v>
      </c>
      <c r="AZ104" t="s">
        <v>1078</v>
      </c>
      <c r="BA104">
        <v>2</v>
      </c>
      <c r="BB104">
        <v>0</v>
      </c>
      <c r="BC104" t="b">
        <v>0</v>
      </c>
      <c r="BD104" t="b">
        <v>0</v>
      </c>
      <c r="BE104" t="b">
        <v>0</v>
      </c>
      <c r="BG104" s="23" t="b">
        <f t="shared" si="29"/>
        <v>0</v>
      </c>
      <c r="BH104" s="468" t="str">
        <f>CONCATENATE(VLOOKUP(AQ104,named_strings!A:B,2,),VLOOKUP(T104,Q:BH,44,))</f>
        <v>US%ile %Hawaiian/PI NHA</v>
      </c>
      <c r="BI104" t="s">
        <v>5097</v>
      </c>
      <c r="BJ104" s="8" t="s">
        <v>2308</v>
      </c>
      <c r="BK104" s="8" t="s">
        <v>2308</v>
      </c>
      <c r="BL104" s="714">
        <v>0</v>
      </c>
      <c r="BM104" s="561" t="s">
        <v>2798</v>
      </c>
      <c r="BN104" s="479" t="s">
        <v>2798</v>
      </c>
      <c r="BQ104" s="209">
        <v>999</v>
      </c>
      <c r="BV104" s="580" t="s">
        <v>404</v>
      </c>
    </row>
    <row r="105" spans="1:75">
      <c r="A105">
        <v>104</v>
      </c>
      <c r="B105" s="148" t="str">
        <f t="shared" ca="1" si="22"/>
        <v>999999999</v>
      </c>
      <c r="C105" s="148" t="str">
        <f t="shared" ca="1" si="23"/>
        <v>9999999</v>
      </c>
      <c r="D105" s="586">
        <f t="shared" si="35"/>
        <v>0</v>
      </c>
      <c r="E105" s="586">
        <f t="shared" si="30"/>
        <v>0</v>
      </c>
      <c r="F105" s="586">
        <f t="shared" si="25"/>
        <v>0</v>
      </c>
      <c r="G105" s="344" t="str">
        <f t="shared" si="31"/>
        <v/>
      </c>
      <c r="Q105" s="61" t="s">
        <v>2309</v>
      </c>
      <c r="R105" s="137">
        <f ca="1">IFERROR(_xlfn.XLOOKUP(T105, sortorder!P:P,sortorder!Q:Q),999)</f>
        <v>999</v>
      </c>
      <c r="S105" s="137">
        <f ca="1">IFERROR(_xlfn.XLOOKUP(T105, sortorder!P:P,sortorder!O:O),99)</f>
        <v>99</v>
      </c>
      <c r="T105" s="119" t="s">
        <v>2215</v>
      </c>
      <c r="U105" s="56" t="s">
        <v>2215</v>
      </c>
      <c r="V105" s="142">
        <f ca="1">IFERROR(_xlfn.XLOOKUP(X105, sortorder!E:E,sortorder!D:D),99)</f>
        <v>99</v>
      </c>
      <c r="W105" s="142">
        <f t="shared" ca="1" si="26"/>
        <v>99</v>
      </c>
      <c r="X105" s="353" t="s">
        <v>2299</v>
      </c>
      <c r="Y105" s="132">
        <f t="shared" si="36"/>
        <v>0</v>
      </c>
      <c r="Z105" s="132">
        <f t="shared" si="36"/>
        <v>0</v>
      </c>
      <c r="AA105" s="132">
        <f t="shared" si="36"/>
        <v>1</v>
      </c>
      <c r="AB105" s="132">
        <f t="shared" si="36"/>
        <v>0</v>
      </c>
      <c r="AC105" s="132">
        <f t="shared" si="36"/>
        <v>0</v>
      </c>
      <c r="AD105" s="132">
        <f t="shared" si="36"/>
        <v>0</v>
      </c>
      <c r="AE105" s="132">
        <f t="shared" si="36"/>
        <v>0</v>
      </c>
      <c r="AF105" s="132">
        <f t="shared" si="36"/>
        <v>0</v>
      </c>
      <c r="AG105" s="132">
        <f t="shared" si="36"/>
        <v>0</v>
      </c>
      <c r="AI105" s="132" t="e">
        <f ca="1">_xlfn.XLOOKUP(I105,'api2.3'!B:B,'api2.3'!D:D,"")</f>
        <v>#NAME?</v>
      </c>
      <c r="AJ105" t="s">
        <v>44</v>
      </c>
      <c r="AK105" s="38" t="s">
        <v>44</v>
      </c>
      <c r="AL105" s="195" t="e">
        <f ca="1">_xlfn.XLOOKUP(AK105,sortorder!$I$15:$I$20,sortorder!$J$15:$J$20)</f>
        <v>#NAME?</v>
      </c>
      <c r="AM105" s="633" t="s">
        <v>416</v>
      </c>
      <c r="AN105" s="633" t="s">
        <v>416</v>
      </c>
      <c r="AO105" s="633" t="s">
        <v>417</v>
      </c>
      <c r="AP105" s="637">
        <v>1</v>
      </c>
      <c r="AQ105" t="s">
        <v>1076</v>
      </c>
      <c r="AR105" s="22" t="str">
        <f t="shared" si="27"/>
        <v>pctile</v>
      </c>
      <c r="AS105" t="s">
        <v>1086</v>
      </c>
      <c r="AT105" s="22" t="b">
        <f t="shared" si="28"/>
        <v>1</v>
      </c>
      <c r="AU105" s="633" t="s">
        <v>1077</v>
      </c>
      <c r="AV105" s="633" t="s">
        <v>1086</v>
      </c>
      <c r="AX105" s="596" t="s">
        <v>2798</v>
      </c>
      <c r="AY105" s="479" t="b">
        <v>0</v>
      </c>
      <c r="AZ105" t="s">
        <v>1078</v>
      </c>
      <c r="BA105">
        <v>2</v>
      </c>
      <c r="BB105">
        <v>0</v>
      </c>
      <c r="BC105" t="b">
        <v>0</v>
      </c>
      <c r="BD105" t="b">
        <v>0</v>
      </c>
      <c r="BE105" t="b">
        <v>0</v>
      </c>
      <c r="BG105" s="23" t="b">
        <f t="shared" si="29"/>
        <v>0</v>
      </c>
      <c r="BH105" s="468" t="str">
        <f>CONCATENATE(VLOOKUP(AQ105,named_strings!A:B,2,),VLOOKUP(T105,Q:BH,44,))</f>
        <v>US%ile %Other race NHA</v>
      </c>
      <c r="BI105" t="s">
        <v>4934</v>
      </c>
      <c r="BJ105" s="8" t="s">
        <v>2310</v>
      </c>
      <c r="BK105" s="8" t="s">
        <v>2310</v>
      </c>
      <c r="BL105" s="714">
        <v>0</v>
      </c>
      <c r="BM105" s="561" t="s">
        <v>2798</v>
      </c>
      <c r="BN105" s="479">
        <v>0</v>
      </c>
      <c r="BQ105" s="209">
        <v>999</v>
      </c>
      <c r="BV105" s="580" t="s">
        <v>404</v>
      </c>
    </row>
    <row r="106" spans="1:75">
      <c r="A106">
        <v>105</v>
      </c>
      <c r="B106" s="148" t="str">
        <f t="shared" ca="1" si="22"/>
        <v>999999999</v>
      </c>
      <c r="C106" s="148" t="str">
        <f t="shared" ca="1" si="23"/>
        <v>9999999</v>
      </c>
      <c r="D106" s="586">
        <f t="shared" si="35"/>
        <v>0</v>
      </c>
      <c r="E106" s="586">
        <f t="shared" si="30"/>
        <v>0</v>
      </c>
      <c r="F106" s="586">
        <f t="shared" si="25"/>
        <v>0</v>
      </c>
      <c r="G106" s="344" t="str">
        <f t="shared" si="31"/>
        <v/>
      </c>
      <c r="Q106" s="61" t="s">
        <v>2311</v>
      </c>
      <c r="R106" s="137">
        <f ca="1">IFERROR(_xlfn.XLOOKUP(T106, sortorder!P:P,sortorder!Q:Q),999)</f>
        <v>999</v>
      </c>
      <c r="S106" s="137">
        <f ca="1">IFERROR(_xlfn.XLOOKUP(T106, sortorder!P:P,sortorder!O:O),99)</f>
        <v>99</v>
      </c>
      <c r="T106" s="119" t="s">
        <v>2219</v>
      </c>
      <c r="U106" s="56" t="s">
        <v>2219</v>
      </c>
      <c r="V106" s="142">
        <f ca="1">IFERROR(_xlfn.XLOOKUP(X106, sortorder!E:E,sortorder!D:D),99)</f>
        <v>99</v>
      </c>
      <c r="W106" s="142">
        <f t="shared" ca="1" si="26"/>
        <v>99</v>
      </c>
      <c r="X106" s="353" t="s">
        <v>2299</v>
      </c>
      <c r="Y106" s="132">
        <f t="shared" si="36"/>
        <v>0</v>
      </c>
      <c r="Z106" s="132">
        <f t="shared" si="36"/>
        <v>0</v>
      </c>
      <c r="AA106" s="132">
        <f t="shared" si="36"/>
        <v>1</v>
      </c>
      <c r="AB106" s="132">
        <f t="shared" si="36"/>
        <v>0</v>
      </c>
      <c r="AC106" s="132">
        <f t="shared" si="36"/>
        <v>0</v>
      </c>
      <c r="AD106" s="132">
        <f t="shared" si="36"/>
        <v>0</v>
      </c>
      <c r="AE106" s="132">
        <f t="shared" si="36"/>
        <v>0</v>
      </c>
      <c r="AF106" s="132">
        <f t="shared" si="36"/>
        <v>0</v>
      </c>
      <c r="AG106" s="132">
        <f t="shared" si="36"/>
        <v>0</v>
      </c>
      <c r="AI106" s="132" t="e">
        <f ca="1">_xlfn.XLOOKUP(I106,'api2.3'!B:B,'api2.3'!D:D,"")</f>
        <v>#NAME?</v>
      </c>
      <c r="AJ106" t="s">
        <v>44</v>
      </c>
      <c r="AK106" s="38" t="s">
        <v>44</v>
      </c>
      <c r="AL106" s="195" t="e">
        <f ca="1">_xlfn.XLOOKUP(AK106,sortorder!$I$15:$I$20,sortorder!$J$15:$J$20)</f>
        <v>#NAME?</v>
      </c>
      <c r="AM106" s="633" t="s">
        <v>416</v>
      </c>
      <c r="AN106" s="633" t="s">
        <v>416</v>
      </c>
      <c r="AO106" s="633" t="s">
        <v>417</v>
      </c>
      <c r="AP106" s="637">
        <v>1</v>
      </c>
      <c r="AQ106" t="s">
        <v>1076</v>
      </c>
      <c r="AR106" s="22" t="str">
        <f t="shared" si="27"/>
        <v>pctile</v>
      </c>
      <c r="AS106" t="s">
        <v>1086</v>
      </c>
      <c r="AT106" s="22" t="b">
        <f t="shared" si="28"/>
        <v>1</v>
      </c>
      <c r="AU106" s="633" t="s">
        <v>1077</v>
      </c>
      <c r="AV106" s="633" t="s">
        <v>1086</v>
      </c>
      <c r="AX106" s="596" t="s">
        <v>2798</v>
      </c>
      <c r="AY106" s="479" t="b">
        <v>0</v>
      </c>
      <c r="AZ106" t="s">
        <v>1078</v>
      </c>
      <c r="BA106">
        <v>2</v>
      </c>
      <c r="BB106">
        <v>0</v>
      </c>
      <c r="BC106" t="b">
        <v>0</v>
      </c>
      <c r="BD106" t="b">
        <v>0</v>
      </c>
      <c r="BE106" t="b">
        <v>0</v>
      </c>
      <c r="BG106" s="23" t="b">
        <f t="shared" si="29"/>
        <v>0</v>
      </c>
      <c r="BH106" s="468" t="str">
        <f>CONCATENATE(VLOOKUP(AQ106,named_strings!A:B,2,),VLOOKUP(T106,Q:BH,44,))</f>
        <v>US%ile %multirace NH</v>
      </c>
      <c r="BI106" t="s">
        <v>5182</v>
      </c>
      <c r="BJ106" s="8" t="s">
        <v>2312</v>
      </c>
      <c r="BK106" s="8" t="s">
        <v>2312</v>
      </c>
      <c r="BL106" s="714">
        <v>0</v>
      </c>
      <c r="BM106" s="561" t="s">
        <v>2798</v>
      </c>
      <c r="BN106" s="479">
        <v>0</v>
      </c>
      <c r="BQ106" s="209">
        <v>999</v>
      </c>
      <c r="BV106" s="580" t="s">
        <v>404</v>
      </c>
    </row>
    <row r="107" spans="1:75">
      <c r="A107">
        <v>106</v>
      </c>
      <c r="B107" s="148" t="str">
        <f t="shared" ca="1" si="22"/>
        <v>999999999</v>
      </c>
      <c r="C107" s="148" t="str">
        <f t="shared" ca="1" si="23"/>
        <v>9999999</v>
      </c>
      <c r="D107" s="586">
        <f t="shared" si="35"/>
        <v>0</v>
      </c>
      <c r="E107" s="586">
        <f t="shared" si="30"/>
        <v>0</v>
      </c>
      <c r="F107" s="586">
        <f t="shared" si="25"/>
        <v>0</v>
      </c>
      <c r="G107" s="344" t="str">
        <f t="shared" si="31"/>
        <v/>
      </c>
      <c r="Q107" s="61" t="s">
        <v>2313</v>
      </c>
      <c r="R107" s="137">
        <f ca="1">IFERROR(_xlfn.XLOOKUP(T107, sortorder!P:P,sortorder!Q:Q),999)</f>
        <v>999</v>
      </c>
      <c r="S107" s="137">
        <f ca="1">IFERROR(_xlfn.XLOOKUP(T107, sortorder!P:P,sortorder!O:O),99)</f>
        <v>99</v>
      </c>
      <c r="T107" s="119" t="s">
        <v>2188</v>
      </c>
      <c r="U107" s="56" t="s">
        <v>2188</v>
      </c>
      <c r="V107" s="142">
        <f ca="1">IFERROR(_xlfn.XLOOKUP(X107, sortorder!E:E,sortorder!D:D),99)</f>
        <v>99</v>
      </c>
      <c r="W107" s="142">
        <f t="shared" ca="1" si="26"/>
        <v>99</v>
      </c>
      <c r="X107" s="353" t="s">
        <v>2299</v>
      </c>
      <c r="Y107" s="132">
        <f t="shared" si="36"/>
        <v>0</v>
      </c>
      <c r="Z107" s="132">
        <f t="shared" si="36"/>
        <v>0</v>
      </c>
      <c r="AA107" s="132">
        <f t="shared" si="36"/>
        <v>1</v>
      </c>
      <c r="AB107" s="132">
        <f t="shared" si="36"/>
        <v>0</v>
      </c>
      <c r="AC107" s="132">
        <f t="shared" si="36"/>
        <v>0</v>
      </c>
      <c r="AD107" s="132">
        <f t="shared" si="36"/>
        <v>0</v>
      </c>
      <c r="AE107" s="132">
        <f t="shared" si="36"/>
        <v>0</v>
      </c>
      <c r="AF107" s="132">
        <f t="shared" si="36"/>
        <v>0</v>
      </c>
      <c r="AG107" s="132">
        <f t="shared" si="36"/>
        <v>0</v>
      </c>
      <c r="AI107" s="132" t="e">
        <f ca="1">_xlfn.XLOOKUP(I107,'api2.3'!B:B,'api2.3'!D:D,"")</f>
        <v>#NAME?</v>
      </c>
      <c r="AJ107" t="s">
        <v>44</v>
      </c>
      <c r="AK107" s="38" t="s">
        <v>44</v>
      </c>
      <c r="AL107" s="195" t="e">
        <f ca="1">_xlfn.XLOOKUP(AK107,sortorder!$I$15:$I$20,sortorder!$J$15:$J$20)</f>
        <v>#NAME?</v>
      </c>
      <c r="AM107" s="633" t="s">
        <v>416</v>
      </c>
      <c r="AN107" s="633" t="s">
        <v>416</v>
      </c>
      <c r="AO107" s="633" t="s">
        <v>417</v>
      </c>
      <c r="AP107" s="637">
        <v>1</v>
      </c>
      <c r="AQ107" t="s">
        <v>1076</v>
      </c>
      <c r="AR107" s="22" t="str">
        <f t="shared" si="27"/>
        <v>pctile</v>
      </c>
      <c r="AS107" t="s">
        <v>1086</v>
      </c>
      <c r="AT107" s="22" t="b">
        <f t="shared" si="28"/>
        <v>1</v>
      </c>
      <c r="AU107" s="633" t="s">
        <v>1077</v>
      </c>
      <c r="AV107" s="633" t="s">
        <v>1086</v>
      </c>
      <c r="AX107" s="596" t="s">
        <v>2798</v>
      </c>
      <c r="AY107" s="479" t="b">
        <v>0</v>
      </c>
      <c r="AZ107" t="s">
        <v>1078</v>
      </c>
      <c r="BA107">
        <v>2</v>
      </c>
      <c r="BB107">
        <v>0</v>
      </c>
      <c r="BC107" t="b">
        <v>0</v>
      </c>
      <c r="BD107" t="b">
        <v>0</v>
      </c>
      <c r="BE107" t="b">
        <v>0</v>
      </c>
      <c r="BG107" s="23" t="b">
        <f t="shared" si="29"/>
        <v>0</v>
      </c>
      <c r="BH107" s="468" t="str">
        <f>CONCATENATE(VLOOKUP(AQ107,named_strings!A:B,2,),VLOOKUP(T107,Q:BH,44,))</f>
        <v>US%ile %White NHA</v>
      </c>
      <c r="BI107" t="s">
        <v>4935</v>
      </c>
      <c r="BJ107" s="8" t="s">
        <v>2314</v>
      </c>
      <c r="BK107" s="8" t="s">
        <v>2314</v>
      </c>
      <c r="BL107" s="714">
        <v>0</v>
      </c>
      <c r="BM107" s="561" t="s">
        <v>2798</v>
      </c>
      <c r="BN107" s="479" t="s">
        <v>2798</v>
      </c>
      <c r="BQ107" s="209">
        <v>999</v>
      </c>
      <c r="BV107" s="580" t="s">
        <v>404</v>
      </c>
    </row>
    <row r="108" spans="1:75">
      <c r="A108">
        <v>107</v>
      </c>
      <c r="B108" s="148" t="str">
        <f t="shared" ca="1" si="22"/>
        <v>999999999</v>
      </c>
      <c r="C108" s="148" t="str">
        <f t="shared" ca="1" si="23"/>
        <v>9999999</v>
      </c>
      <c r="D108" s="586">
        <f t="shared" si="35"/>
        <v>0</v>
      </c>
      <c r="E108" s="586">
        <f t="shared" si="30"/>
        <v>0</v>
      </c>
      <c r="F108" s="586">
        <f t="shared" si="25"/>
        <v>0</v>
      </c>
      <c r="G108" s="344" t="str">
        <f t="shared" si="31"/>
        <v/>
      </c>
      <c r="Q108" s="61" t="s">
        <v>2315</v>
      </c>
      <c r="R108" s="137">
        <f ca="1">IFERROR(_xlfn.XLOOKUP(T108, sortorder!P:P,sortorder!Q:Q),999)</f>
        <v>999</v>
      </c>
      <c r="S108" s="137">
        <f ca="1">IFERROR(_xlfn.XLOOKUP(T108, sortorder!P:P,sortorder!O:O),99)</f>
        <v>99</v>
      </c>
      <c r="T108" s="119" t="s">
        <v>2202</v>
      </c>
      <c r="U108" s="56" t="s">
        <v>2202</v>
      </c>
      <c r="V108" s="142">
        <f ca="1">IFERROR(_xlfn.XLOOKUP(X108, sortorder!E:E,sortorder!D:D),99)</f>
        <v>99</v>
      </c>
      <c r="W108" s="142">
        <f t="shared" ca="1" si="26"/>
        <v>99</v>
      </c>
      <c r="X108" s="353" t="s">
        <v>2316</v>
      </c>
      <c r="Y108" s="132">
        <f t="shared" si="36"/>
        <v>0</v>
      </c>
      <c r="Z108" s="132">
        <f t="shared" si="36"/>
        <v>1</v>
      </c>
      <c r="AA108" s="132">
        <f t="shared" si="36"/>
        <v>1</v>
      </c>
      <c r="AB108" s="132">
        <f t="shared" si="36"/>
        <v>0</v>
      </c>
      <c r="AC108" s="132">
        <f t="shared" si="36"/>
        <v>0</v>
      </c>
      <c r="AD108" s="132">
        <f t="shared" si="36"/>
        <v>0</v>
      </c>
      <c r="AE108" s="132">
        <f t="shared" si="36"/>
        <v>0</v>
      </c>
      <c r="AF108" s="132">
        <f t="shared" si="36"/>
        <v>0</v>
      </c>
      <c r="AG108" s="132">
        <f t="shared" si="36"/>
        <v>0</v>
      </c>
      <c r="AI108" s="132" t="e">
        <f ca="1">_xlfn.XLOOKUP(I108,'api2.3'!B:B,'api2.3'!D:D,"")</f>
        <v>#NAME?</v>
      </c>
      <c r="AJ108" t="s">
        <v>44</v>
      </c>
      <c r="AK108" s="38" t="s">
        <v>44</v>
      </c>
      <c r="AL108" s="195" t="e">
        <f ca="1">_xlfn.XLOOKUP(AK108,sortorder!$I$15:$I$20,sortorder!$J$15:$J$20)</f>
        <v>#NAME?</v>
      </c>
      <c r="AM108" s="633" t="s">
        <v>1742</v>
      </c>
      <c r="AN108" s="633" t="s">
        <v>1742</v>
      </c>
      <c r="AO108" s="633" t="s">
        <v>1743</v>
      </c>
      <c r="AP108" s="637">
        <v>3</v>
      </c>
      <c r="AQ108" t="s">
        <v>1740</v>
      </c>
      <c r="AR108" s="22" t="str">
        <f t="shared" si="27"/>
        <v>pctile</v>
      </c>
      <c r="AS108" t="s">
        <v>1086</v>
      </c>
      <c r="AT108" s="22" t="b">
        <f t="shared" si="28"/>
        <v>1</v>
      </c>
      <c r="AU108" s="633" t="s">
        <v>1077</v>
      </c>
      <c r="AV108" s="633" t="s">
        <v>1086</v>
      </c>
      <c r="AX108" s="596" t="s">
        <v>2798</v>
      </c>
      <c r="AY108" s="479" t="b">
        <v>0</v>
      </c>
      <c r="AZ108" t="s">
        <v>1078</v>
      </c>
      <c r="BA108">
        <v>2</v>
      </c>
      <c r="BB108">
        <v>0</v>
      </c>
      <c r="BC108" t="b">
        <v>0</v>
      </c>
      <c r="BD108" t="b">
        <v>0</v>
      </c>
      <c r="BE108" t="b">
        <v>0</v>
      </c>
      <c r="BG108" s="23" t="b">
        <f t="shared" si="29"/>
        <v>0</v>
      </c>
      <c r="BH108" s="468" t="str">
        <f>CONCATENATE(VLOOKUP(AQ108,named_strings!A:B,2,),VLOOKUP(T108,Q:BH,44,))</f>
        <v>State%ile %Hispanic</v>
      </c>
      <c r="BI108" t="s">
        <v>4936</v>
      </c>
      <c r="BJ108" s="8" t="s">
        <v>2317</v>
      </c>
      <c r="BK108" s="8" t="s">
        <v>2317</v>
      </c>
      <c r="BL108" s="714" t="e">
        <v>#N/A</v>
      </c>
      <c r="BM108" s="561" t="s">
        <v>2798</v>
      </c>
      <c r="BN108" s="479">
        <v>0</v>
      </c>
      <c r="BQ108" s="209">
        <v>999</v>
      </c>
      <c r="BV108" s="580" t="s">
        <v>404</v>
      </c>
      <c r="BW108" s="580" t="s">
        <v>55</v>
      </c>
    </row>
    <row r="109" spans="1:75">
      <c r="A109">
        <v>108</v>
      </c>
      <c r="B109" s="148" t="str">
        <f t="shared" ca="1" si="22"/>
        <v>999999999</v>
      </c>
      <c r="C109" s="148" t="str">
        <f t="shared" ca="1" si="23"/>
        <v>9999999</v>
      </c>
      <c r="D109" s="586">
        <f t="shared" si="35"/>
        <v>0</v>
      </c>
      <c r="E109" s="586">
        <f t="shared" si="30"/>
        <v>0</v>
      </c>
      <c r="F109" s="586">
        <f t="shared" si="25"/>
        <v>0</v>
      </c>
      <c r="G109" s="344" t="str">
        <f t="shared" si="31"/>
        <v/>
      </c>
      <c r="Q109" s="61" t="s">
        <v>2318</v>
      </c>
      <c r="R109" s="137">
        <f ca="1">IFERROR(_xlfn.XLOOKUP(T109, sortorder!P:P,sortorder!Q:Q),999)</f>
        <v>999</v>
      </c>
      <c r="S109" s="137">
        <f ca="1">IFERROR(_xlfn.XLOOKUP(T109, sortorder!P:P,sortorder!O:O),99)</f>
        <v>99</v>
      </c>
      <c r="T109" s="119" t="s">
        <v>2194</v>
      </c>
      <c r="U109" s="56" t="s">
        <v>2194</v>
      </c>
      <c r="V109" s="142">
        <f ca="1">IFERROR(_xlfn.XLOOKUP(X109, sortorder!E:E,sortorder!D:D),99)</f>
        <v>99</v>
      </c>
      <c r="W109" s="142">
        <f t="shared" ca="1" si="26"/>
        <v>99</v>
      </c>
      <c r="X109" s="309" t="s">
        <v>2316</v>
      </c>
      <c r="Y109" s="132">
        <f t="shared" si="36"/>
        <v>0</v>
      </c>
      <c r="Z109" s="132">
        <f t="shared" si="36"/>
        <v>1</v>
      </c>
      <c r="AA109" s="132">
        <f t="shared" si="36"/>
        <v>1</v>
      </c>
      <c r="AB109" s="132">
        <f t="shared" si="36"/>
        <v>0</v>
      </c>
      <c r="AC109" s="132">
        <f t="shared" si="36"/>
        <v>0</v>
      </c>
      <c r="AD109" s="132">
        <f t="shared" si="36"/>
        <v>0</v>
      </c>
      <c r="AE109" s="132">
        <f t="shared" si="36"/>
        <v>0</v>
      </c>
      <c r="AF109" s="132">
        <f t="shared" si="36"/>
        <v>0</v>
      </c>
      <c r="AG109" s="132">
        <f t="shared" si="36"/>
        <v>0</v>
      </c>
      <c r="AI109" s="132" t="e">
        <f ca="1">_xlfn.XLOOKUP(I109,'api2.3'!B:B,'api2.3'!D:D,"")</f>
        <v>#NAME?</v>
      </c>
      <c r="AJ109" t="s">
        <v>44</v>
      </c>
      <c r="AK109" s="38" t="s">
        <v>44</v>
      </c>
      <c r="AL109" s="195" t="e">
        <f ca="1">_xlfn.XLOOKUP(AK109,sortorder!$I$15:$I$20,sortorder!$J$15:$J$20)</f>
        <v>#NAME?</v>
      </c>
      <c r="AM109" s="633" t="s">
        <v>1742</v>
      </c>
      <c r="AN109" s="633" t="s">
        <v>1742</v>
      </c>
      <c r="AO109" s="633" t="s">
        <v>1743</v>
      </c>
      <c r="AP109" s="637">
        <v>3</v>
      </c>
      <c r="AQ109" t="s">
        <v>1740</v>
      </c>
      <c r="AR109" s="22" t="str">
        <f t="shared" si="27"/>
        <v>pctile</v>
      </c>
      <c r="AS109" t="s">
        <v>1086</v>
      </c>
      <c r="AT109" s="22" t="b">
        <f t="shared" si="28"/>
        <v>1</v>
      </c>
      <c r="AU109" s="633" t="s">
        <v>1077</v>
      </c>
      <c r="AV109" s="633" t="s">
        <v>1086</v>
      </c>
      <c r="AX109" s="596" t="s">
        <v>2798</v>
      </c>
      <c r="AY109" s="479" t="b">
        <v>0</v>
      </c>
      <c r="AZ109" t="s">
        <v>1078</v>
      </c>
      <c r="BA109">
        <v>2</v>
      </c>
      <c r="BB109">
        <v>0</v>
      </c>
      <c r="BC109" t="b">
        <v>0</v>
      </c>
      <c r="BD109" t="b">
        <v>0</v>
      </c>
      <c r="BE109" t="b">
        <v>0</v>
      </c>
      <c r="BG109" s="23" t="b">
        <f t="shared" si="29"/>
        <v>0</v>
      </c>
      <c r="BH109" s="468" t="str">
        <f>CONCATENATE(VLOOKUP(AQ109,named_strings!A:B,2,),VLOOKUP(T109,Q:BH,44,))</f>
        <v>State%ile %Black NHA</v>
      </c>
      <c r="BI109" t="s">
        <v>4937</v>
      </c>
      <c r="BJ109" s="8" t="s">
        <v>2319</v>
      </c>
      <c r="BK109" s="8" t="s">
        <v>2319</v>
      </c>
      <c r="BL109" s="714" t="e">
        <v>#N/A</v>
      </c>
      <c r="BM109" s="561" t="s">
        <v>2798</v>
      </c>
      <c r="BN109" s="479">
        <v>0</v>
      </c>
      <c r="BQ109" s="209">
        <v>999</v>
      </c>
      <c r="BV109" s="580" t="s">
        <v>404</v>
      </c>
      <c r="BW109" s="580" t="s">
        <v>55</v>
      </c>
    </row>
    <row r="110" spans="1:75">
      <c r="A110">
        <v>109</v>
      </c>
      <c r="B110" s="148" t="str">
        <f t="shared" ca="1" si="22"/>
        <v>999999999</v>
      </c>
      <c r="C110" s="148" t="str">
        <f t="shared" ca="1" si="23"/>
        <v>9999999</v>
      </c>
      <c r="D110" s="586">
        <f t="shared" si="35"/>
        <v>0</v>
      </c>
      <c r="E110" s="586">
        <f t="shared" si="30"/>
        <v>0</v>
      </c>
      <c r="F110" s="586">
        <f t="shared" si="25"/>
        <v>0</v>
      </c>
      <c r="G110" s="344" t="str">
        <f t="shared" si="31"/>
        <v/>
      </c>
      <c r="Q110" s="61" t="s">
        <v>2320</v>
      </c>
      <c r="R110" s="137">
        <f ca="1">IFERROR(_xlfn.XLOOKUP(T110, sortorder!P:P,sortorder!Q:Q),999)</f>
        <v>999</v>
      </c>
      <c r="S110" s="137">
        <f ca="1">IFERROR(_xlfn.XLOOKUP(T110, sortorder!P:P,sortorder!O:O),99)</f>
        <v>99</v>
      </c>
      <c r="T110" s="119" t="s">
        <v>2198</v>
      </c>
      <c r="U110" s="56" t="s">
        <v>2198</v>
      </c>
      <c r="V110" s="142">
        <f ca="1">IFERROR(_xlfn.XLOOKUP(X110, sortorder!E:E,sortorder!D:D),99)</f>
        <v>99</v>
      </c>
      <c r="W110" s="142">
        <f t="shared" ca="1" si="26"/>
        <v>99</v>
      </c>
      <c r="X110" s="309" t="s">
        <v>2316</v>
      </c>
      <c r="Y110" s="132">
        <f t="shared" si="36"/>
        <v>0</v>
      </c>
      <c r="Z110" s="132">
        <f t="shared" si="36"/>
        <v>1</v>
      </c>
      <c r="AA110" s="132">
        <f t="shared" si="36"/>
        <v>1</v>
      </c>
      <c r="AB110" s="132">
        <f t="shared" si="36"/>
        <v>0</v>
      </c>
      <c r="AC110" s="132">
        <f t="shared" si="36"/>
        <v>0</v>
      </c>
      <c r="AD110" s="132">
        <f t="shared" si="36"/>
        <v>0</v>
      </c>
      <c r="AE110" s="132">
        <f t="shared" si="36"/>
        <v>0</v>
      </c>
      <c r="AF110" s="132">
        <f t="shared" si="36"/>
        <v>0</v>
      </c>
      <c r="AG110" s="132">
        <f t="shared" si="36"/>
        <v>0</v>
      </c>
      <c r="AI110" s="132" t="e">
        <f ca="1">_xlfn.XLOOKUP(I110,'api2.3'!B:B,'api2.3'!D:D,"")</f>
        <v>#NAME?</v>
      </c>
      <c r="AJ110" t="s">
        <v>44</v>
      </c>
      <c r="AK110" s="38" t="s">
        <v>44</v>
      </c>
      <c r="AL110" s="195" t="e">
        <f ca="1">_xlfn.XLOOKUP(AK110,sortorder!$I$15:$I$20,sortorder!$J$15:$J$20)</f>
        <v>#NAME?</v>
      </c>
      <c r="AM110" s="633" t="s">
        <v>1742</v>
      </c>
      <c r="AN110" s="633" t="s">
        <v>1742</v>
      </c>
      <c r="AO110" s="633" t="s">
        <v>1743</v>
      </c>
      <c r="AP110" s="637">
        <v>3</v>
      </c>
      <c r="AQ110" t="s">
        <v>1740</v>
      </c>
      <c r="AR110" s="22" t="str">
        <f t="shared" si="27"/>
        <v>pctile</v>
      </c>
      <c r="AS110" t="s">
        <v>1086</v>
      </c>
      <c r="AT110" s="22" t="b">
        <f t="shared" si="28"/>
        <v>1</v>
      </c>
      <c r="AU110" s="633" t="s">
        <v>1077</v>
      </c>
      <c r="AV110" s="633" t="s">
        <v>1086</v>
      </c>
      <c r="AX110" s="596" t="s">
        <v>2798</v>
      </c>
      <c r="AY110" s="479" t="b">
        <v>0</v>
      </c>
      <c r="AZ110" t="s">
        <v>1078</v>
      </c>
      <c r="BA110">
        <v>2</v>
      </c>
      <c r="BB110">
        <v>0</v>
      </c>
      <c r="BC110" t="b">
        <v>0</v>
      </c>
      <c r="BD110" t="b">
        <v>0</v>
      </c>
      <c r="BE110" t="b">
        <v>0</v>
      </c>
      <c r="BG110" s="23" t="b">
        <f t="shared" si="29"/>
        <v>0</v>
      </c>
      <c r="BH110" s="468" t="str">
        <f>CONCATENATE(VLOOKUP(AQ110,named_strings!A:B,2,),VLOOKUP(T110,Q:BH,44,))</f>
        <v>State%ile %Asian NHA</v>
      </c>
      <c r="BI110" t="s">
        <v>4938</v>
      </c>
      <c r="BJ110" s="8" t="s">
        <v>2321</v>
      </c>
      <c r="BK110" s="8" t="s">
        <v>2321</v>
      </c>
      <c r="BL110" s="714">
        <v>0</v>
      </c>
      <c r="BM110" s="561" t="s">
        <v>2798</v>
      </c>
      <c r="BN110" s="479">
        <v>0</v>
      </c>
      <c r="BQ110" s="209">
        <v>999</v>
      </c>
      <c r="BV110" s="580" t="s">
        <v>404</v>
      </c>
      <c r="BW110" s="580" t="s">
        <v>55</v>
      </c>
    </row>
    <row r="111" spans="1:75">
      <c r="A111">
        <v>110</v>
      </c>
      <c r="B111" s="148" t="str">
        <f t="shared" ca="1" si="22"/>
        <v>999999999</v>
      </c>
      <c r="C111" s="148" t="str">
        <f t="shared" ca="1" si="23"/>
        <v>9999999</v>
      </c>
      <c r="D111" s="586">
        <f t="shared" si="35"/>
        <v>0</v>
      </c>
      <c r="E111" s="586">
        <f t="shared" si="30"/>
        <v>0</v>
      </c>
      <c r="F111" s="586">
        <f t="shared" si="25"/>
        <v>0</v>
      </c>
      <c r="G111" s="344" t="str">
        <f t="shared" si="31"/>
        <v/>
      </c>
      <c r="I111" s="114"/>
      <c r="Q111" s="61" t="s">
        <v>2322</v>
      </c>
      <c r="R111" s="137">
        <f ca="1">IFERROR(_xlfn.XLOOKUP(T111, sortorder!P:P,sortorder!Q:Q),999)</f>
        <v>999</v>
      </c>
      <c r="S111" s="137">
        <f ca="1">IFERROR(_xlfn.XLOOKUP(T111, sortorder!P:P,sortorder!O:O),99)</f>
        <v>99</v>
      </c>
      <c r="T111" s="119" t="s">
        <v>2207</v>
      </c>
      <c r="U111" s="56" t="s">
        <v>2207</v>
      </c>
      <c r="V111" s="142">
        <f ca="1">IFERROR(_xlfn.XLOOKUP(X111, sortorder!E:E,sortorder!D:D),99)</f>
        <v>99</v>
      </c>
      <c r="W111" s="142">
        <f t="shared" ca="1" si="26"/>
        <v>99</v>
      </c>
      <c r="X111" s="309" t="s">
        <v>2316</v>
      </c>
      <c r="Y111" s="132">
        <f t="shared" si="36"/>
        <v>0</v>
      </c>
      <c r="Z111" s="132">
        <f t="shared" si="36"/>
        <v>1</v>
      </c>
      <c r="AA111" s="132">
        <f t="shared" si="36"/>
        <v>1</v>
      </c>
      <c r="AB111" s="132">
        <f t="shared" si="36"/>
        <v>0</v>
      </c>
      <c r="AC111" s="132">
        <f t="shared" si="36"/>
        <v>0</v>
      </c>
      <c r="AD111" s="132">
        <f t="shared" si="36"/>
        <v>0</v>
      </c>
      <c r="AE111" s="132">
        <f t="shared" si="36"/>
        <v>0</v>
      </c>
      <c r="AF111" s="132">
        <f t="shared" si="36"/>
        <v>0</v>
      </c>
      <c r="AG111" s="132">
        <f t="shared" si="36"/>
        <v>0</v>
      </c>
      <c r="AI111" s="132" t="e">
        <f ca="1">_xlfn.XLOOKUP(I111,'api2.3'!B:B,'api2.3'!D:D,"")</f>
        <v>#NAME?</v>
      </c>
      <c r="AJ111" t="s">
        <v>44</v>
      </c>
      <c r="AK111" s="38" t="s">
        <v>44</v>
      </c>
      <c r="AL111" s="195" t="e">
        <f ca="1">_xlfn.XLOOKUP(AK111,sortorder!$I$15:$I$20,sortorder!$J$15:$J$20)</f>
        <v>#NAME?</v>
      </c>
      <c r="AM111" s="633" t="s">
        <v>1742</v>
      </c>
      <c r="AN111" s="633" t="s">
        <v>1742</v>
      </c>
      <c r="AO111" s="633" t="s">
        <v>1743</v>
      </c>
      <c r="AP111" s="637">
        <v>3</v>
      </c>
      <c r="AQ111" t="s">
        <v>1740</v>
      </c>
      <c r="AR111" s="22" t="str">
        <f t="shared" si="27"/>
        <v>pctile</v>
      </c>
      <c r="AS111" t="s">
        <v>1086</v>
      </c>
      <c r="AT111" s="22" t="b">
        <f t="shared" si="28"/>
        <v>1</v>
      </c>
      <c r="AU111" s="633" t="s">
        <v>1077</v>
      </c>
      <c r="AV111" s="633" t="s">
        <v>1086</v>
      </c>
      <c r="AX111" s="596" t="s">
        <v>2798</v>
      </c>
      <c r="AY111" s="479" t="b">
        <v>0</v>
      </c>
      <c r="AZ111" t="s">
        <v>1078</v>
      </c>
      <c r="BA111">
        <v>2</v>
      </c>
      <c r="BB111">
        <v>0</v>
      </c>
      <c r="BC111" t="b">
        <v>0</v>
      </c>
      <c r="BD111" t="b">
        <v>0</v>
      </c>
      <c r="BE111" t="b">
        <v>0</v>
      </c>
      <c r="BG111" s="23" t="b">
        <f t="shared" si="29"/>
        <v>0</v>
      </c>
      <c r="BH111" s="468" t="str">
        <f>CONCATENATE(VLOOKUP(AQ111,named_strings!A:B,2,),VLOOKUP(T111,Q:BH,44,))</f>
        <v>State%ile %AmerIndian/AK NHA</v>
      </c>
      <c r="BI111" t="s">
        <v>4995</v>
      </c>
      <c r="BJ111" s="8" t="s">
        <v>2323</v>
      </c>
      <c r="BK111" s="8" t="s">
        <v>2323</v>
      </c>
      <c r="BL111" s="714">
        <v>0</v>
      </c>
      <c r="BM111" s="561" t="s">
        <v>2798</v>
      </c>
      <c r="BN111" s="479" t="s">
        <v>2798</v>
      </c>
      <c r="BQ111" s="209">
        <v>999</v>
      </c>
      <c r="BV111" s="580" t="s">
        <v>404</v>
      </c>
      <c r="BW111" s="580" t="s">
        <v>55</v>
      </c>
    </row>
    <row r="112" spans="1:75">
      <c r="A112">
        <v>111</v>
      </c>
      <c r="B112" s="148" t="str">
        <f t="shared" ca="1" si="22"/>
        <v>999999999</v>
      </c>
      <c r="C112" s="148" t="str">
        <f t="shared" ca="1" si="23"/>
        <v>9999999</v>
      </c>
      <c r="D112" s="586">
        <f t="shared" si="35"/>
        <v>0</v>
      </c>
      <c r="E112" s="586">
        <f t="shared" si="30"/>
        <v>0</v>
      </c>
      <c r="F112" s="586">
        <f t="shared" si="25"/>
        <v>0</v>
      </c>
      <c r="G112" s="344" t="str">
        <f t="shared" si="31"/>
        <v/>
      </c>
      <c r="Q112" s="61" t="s">
        <v>2324</v>
      </c>
      <c r="R112" s="137">
        <f ca="1">IFERROR(_xlfn.XLOOKUP(T112, sortorder!P:P,sortorder!Q:Q),999)</f>
        <v>999</v>
      </c>
      <c r="S112" s="137">
        <f ca="1">IFERROR(_xlfn.XLOOKUP(T112, sortorder!P:P,sortorder!O:O),99)</f>
        <v>99</v>
      </c>
      <c r="T112" s="119" t="s">
        <v>2211</v>
      </c>
      <c r="U112" s="56" t="s">
        <v>2211</v>
      </c>
      <c r="V112" s="142">
        <f ca="1">IFERROR(_xlfn.XLOOKUP(X112, sortorder!E:E,sortorder!D:D),99)</f>
        <v>99</v>
      </c>
      <c r="W112" s="142">
        <f t="shared" ca="1" si="26"/>
        <v>99</v>
      </c>
      <c r="X112" s="309" t="s">
        <v>2316</v>
      </c>
      <c r="Y112" s="132">
        <f t="shared" ref="Y112:AG121" si="37">IF(ISERROR(SEARCH(Y$1,$Q112)),0,1)</f>
        <v>0</v>
      </c>
      <c r="Z112" s="132">
        <f t="shared" si="37"/>
        <v>1</v>
      </c>
      <c r="AA112" s="132">
        <f t="shared" si="37"/>
        <v>1</v>
      </c>
      <c r="AB112" s="132">
        <f t="shared" si="37"/>
        <v>0</v>
      </c>
      <c r="AC112" s="132">
        <f t="shared" si="37"/>
        <v>0</v>
      </c>
      <c r="AD112" s="132">
        <f t="shared" si="37"/>
        <v>0</v>
      </c>
      <c r="AE112" s="132">
        <f t="shared" si="37"/>
        <v>0</v>
      </c>
      <c r="AF112" s="132">
        <f t="shared" si="37"/>
        <v>0</v>
      </c>
      <c r="AG112" s="132">
        <f t="shared" si="37"/>
        <v>0</v>
      </c>
      <c r="AI112" s="132" t="e">
        <f ca="1">_xlfn.XLOOKUP(I112,'api2.3'!B:B,'api2.3'!D:D,"")</f>
        <v>#NAME?</v>
      </c>
      <c r="AJ112" t="s">
        <v>44</v>
      </c>
      <c r="AK112" s="38" t="s">
        <v>44</v>
      </c>
      <c r="AL112" s="195" t="e">
        <f ca="1">_xlfn.XLOOKUP(AK112,sortorder!$I$15:$I$20,sortorder!$J$15:$J$20)</f>
        <v>#NAME?</v>
      </c>
      <c r="AM112" s="633" t="s">
        <v>1742</v>
      </c>
      <c r="AN112" s="633" t="s">
        <v>1742</v>
      </c>
      <c r="AO112" s="633" t="s">
        <v>1743</v>
      </c>
      <c r="AP112" s="637">
        <v>3</v>
      </c>
      <c r="AQ112" t="s">
        <v>1740</v>
      </c>
      <c r="AR112" s="22" t="str">
        <f t="shared" si="27"/>
        <v>pctile</v>
      </c>
      <c r="AS112" t="s">
        <v>1086</v>
      </c>
      <c r="AT112" s="22" t="b">
        <f t="shared" si="28"/>
        <v>1</v>
      </c>
      <c r="AU112" s="633" t="s">
        <v>1077</v>
      </c>
      <c r="AV112" s="633" t="s">
        <v>1086</v>
      </c>
      <c r="AX112" s="596" t="s">
        <v>2798</v>
      </c>
      <c r="AY112" s="479" t="b">
        <v>0</v>
      </c>
      <c r="AZ112" t="s">
        <v>1078</v>
      </c>
      <c r="BA112">
        <v>2</v>
      </c>
      <c r="BB112">
        <v>0</v>
      </c>
      <c r="BC112" t="b">
        <v>0</v>
      </c>
      <c r="BD112" t="b">
        <v>0</v>
      </c>
      <c r="BE112" t="b">
        <v>0</v>
      </c>
      <c r="BG112" s="23" t="b">
        <f t="shared" si="29"/>
        <v>0</v>
      </c>
      <c r="BH112" s="468" t="str">
        <f>CONCATENATE(VLOOKUP(AQ112,named_strings!A:B,2,),VLOOKUP(T112,Q:BH,44,))</f>
        <v>State%ile %Hawaiian/PI NHA</v>
      </c>
      <c r="BI112" t="s">
        <v>5098</v>
      </c>
      <c r="BJ112" s="8" t="s">
        <v>2325</v>
      </c>
      <c r="BK112" s="8" t="s">
        <v>2325</v>
      </c>
      <c r="BL112" s="714">
        <v>0</v>
      </c>
      <c r="BM112" s="561" t="s">
        <v>2798</v>
      </c>
      <c r="BN112" s="479" t="s">
        <v>2798</v>
      </c>
      <c r="BQ112" s="209">
        <v>999</v>
      </c>
      <c r="BV112" s="580" t="s">
        <v>404</v>
      </c>
      <c r="BW112" s="580" t="s">
        <v>55</v>
      </c>
    </row>
    <row r="113" spans="1:75">
      <c r="A113">
        <v>112</v>
      </c>
      <c r="B113" s="148" t="str">
        <f t="shared" ca="1" si="22"/>
        <v>999999999</v>
      </c>
      <c r="C113" s="148" t="str">
        <f t="shared" ca="1" si="23"/>
        <v>9999999</v>
      </c>
      <c r="D113" s="586">
        <f t="shared" si="35"/>
        <v>0</v>
      </c>
      <c r="E113" s="586">
        <f t="shared" si="30"/>
        <v>0</v>
      </c>
      <c r="F113" s="586">
        <f t="shared" si="25"/>
        <v>0</v>
      </c>
      <c r="G113" s="344" t="str">
        <f t="shared" si="31"/>
        <v/>
      </c>
      <c r="Q113" s="61" t="s">
        <v>2326</v>
      </c>
      <c r="R113" s="137">
        <f ca="1">IFERROR(_xlfn.XLOOKUP(T113, sortorder!P:P,sortorder!Q:Q),999)</f>
        <v>999</v>
      </c>
      <c r="S113" s="137">
        <f ca="1">IFERROR(_xlfn.XLOOKUP(T113, sortorder!P:P,sortorder!O:O),99)</f>
        <v>99</v>
      </c>
      <c r="T113" s="119" t="s">
        <v>2215</v>
      </c>
      <c r="U113" s="56" t="s">
        <v>2215</v>
      </c>
      <c r="V113" s="142">
        <f ca="1">IFERROR(_xlfn.XLOOKUP(X113, sortorder!E:E,sortorder!D:D),99)</f>
        <v>99</v>
      </c>
      <c r="W113" s="142">
        <f t="shared" ca="1" si="26"/>
        <v>99</v>
      </c>
      <c r="X113" s="309" t="s">
        <v>2316</v>
      </c>
      <c r="Y113" s="132">
        <f t="shared" si="37"/>
        <v>0</v>
      </c>
      <c r="Z113" s="132">
        <f t="shared" si="37"/>
        <v>1</v>
      </c>
      <c r="AA113" s="132">
        <f t="shared" si="37"/>
        <v>1</v>
      </c>
      <c r="AB113" s="132">
        <f t="shared" si="37"/>
        <v>0</v>
      </c>
      <c r="AC113" s="132">
        <f t="shared" si="37"/>
        <v>0</v>
      </c>
      <c r="AD113" s="132">
        <f t="shared" si="37"/>
        <v>0</v>
      </c>
      <c r="AE113" s="132">
        <f t="shared" si="37"/>
        <v>0</v>
      </c>
      <c r="AF113" s="132">
        <f t="shared" si="37"/>
        <v>0</v>
      </c>
      <c r="AG113" s="132">
        <f t="shared" si="37"/>
        <v>0</v>
      </c>
      <c r="AI113" s="132" t="e">
        <f ca="1">_xlfn.XLOOKUP(I113,'api2.3'!B:B,'api2.3'!D:D,"")</f>
        <v>#NAME?</v>
      </c>
      <c r="AJ113" t="s">
        <v>44</v>
      </c>
      <c r="AK113" s="38" t="s">
        <v>44</v>
      </c>
      <c r="AL113" s="195" t="e">
        <f ca="1">_xlfn.XLOOKUP(AK113,sortorder!$I$15:$I$20,sortorder!$J$15:$J$20)</f>
        <v>#NAME?</v>
      </c>
      <c r="AM113" s="633" t="s">
        <v>1742</v>
      </c>
      <c r="AN113" s="633" t="s">
        <v>1742</v>
      </c>
      <c r="AO113" s="633" t="s">
        <v>1743</v>
      </c>
      <c r="AP113" s="637">
        <v>3</v>
      </c>
      <c r="AQ113" t="s">
        <v>1740</v>
      </c>
      <c r="AR113" s="22" t="str">
        <f t="shared" si="27"/>
        <v>pctile</v>
      </c>
      <c r="AS113" t="s">
        <v>1086</v>
      </c>
      <c r="AT113" s="22" t="b">
        <f t="shared" si="28"/>
        <v>1</v>
      </c>
      <c r="AU113" s="633" t="s">
        <v>1077</v>
      </c>
      <c r="AV113" s="633" t="s">
        <v>1086</v>
      </c>
      <c r="AX113" s="596" t="s">
        <v>2798</v>
      </c>
      <c r="AY113" s="479" t="b">
        <v>0</v>
      </c>
      <c r="AZ113" t="s">
        <v>1078</v>
      </c>
      <c r="BA113">
        <v>2</v>
      </c>
      <c r="BB113">
        <v>0</v>
      </c>
      <c r="BC113" t="b">
        <v>0</v>
      </c>
      <c r="BD113" t="b">
        <v>0</v>
      </c>
      <c r="BE113" t="b">
        <v>0</v>
      </c>
      <c r="BG113" s="23" t="b">
        <f t="shared" si="29"/>
        <v>0</v>
      </c>
      <c r="BH113" s="468" t="str">
        <f>CONCATENATE(VLOOKUP(AQ113,named_strings!A:B,2,),VLOOKUP(T113,Q:BH,44,))</f>
        <v>State%ile %Other race NHA</v>
      </c>
      <c r="BI113" t="s">
        <v>4939</v>
      </c>
      <c r="BJ113" s="8" t="s">
        <v>2327</v>
      </c>
      <c r="BK113" s="8" t="s">
        <v>2327</v>
      </c>
      <c r="BL113" s="714">
        <v>0</v>
      </c>
      <c r="BM113" s="561" t="s">
        <v>2798</v>
      </c>
      <c r="BN113" s="479" t="s">
        <v>2798</v>
      </c>
      <c r="BQ113" s="209">
        <v>999</v>
      </c>
      <c r="BV113" s="580" t="s">
        <v>404</v>
      </c>
      <c r="BW113" s="580" t="s">
        <v>55</v>
      </c>
    </row>
    <row r="114" spans="1:75">
      <c r="A114">
        <v>113</v>
      </c>
      <c r="B114" s="148" t="str">
        <f t="shared" ca="1" si="22"/>
        <v>999999999</v>
      </c>
      <c r="C114" s="148" t="str">
        <f t="shared" ca="1" si="23"/>
        <v>9999999</v>
      </c>
      <c r="D114" s="586">
        <f t="shared" si="35"/>
        <v>0</v>
      </c>
      <c r="E114" s="586">
        <f t="shared" si="30"/>
        <v>0</v>
      </c>
      <c r="F114" s="586">
        <f t="shared" si="25"/>
        <v>0</v>
      </c>
      <c r="G114" s="344" t="str">
        <f t="shared" si="31"/>
        <v/>
      </c>
      <c r="Q114" s="61" t="s">
        <v>2328</v>
      </c>
      <c r="R114" s="137">
        <f ca="1">IFERROR(_xlfn.XLOOKUP(T114, sortorder!P:P,sortorder!Q:Q),999)</f>
        <v>999</v>
      </c>
      <c r="S114" s="137">
        <f ca="1">IFERROR(_xlfn.XLOOKUP(T114, sortorder!P:P,sortorder!O:O),99)</f>
        <v>99</v>
      </c>
      <c r="T114" s="119" t="s">
        <v>2219</v>
      </c>
      <c r="U114" s="56" t="s">
        <v>2219</v>
      </c>
      <c r="V114" s="142">
        <f ca="1">IFERROR(_xlfn.XLOOKUP(X114, sortorder!E:E,sortorder!D:D),99)</f>
        <v>99</v>
      </c>
      <c r="W114" s="142">
        <f t="shared" ca="1" si="26"/>
        <v>99</v>
      </c>
      <c r="X114" s="353" t="s">
        <v>2316</v>
      </c>
      <c r="Y114" s="132">
        <f t="shared" si="37"/>
        <v>0</v>
      </c>
      <c r="Z114" s="132">
        <f t="shared" si="37"/>
        <v>1</v>
      </c>
      <c r="AA114" s="132">
        <f t="shared" si="37"/>
        <v>1</v>
      </c>
      <c r="AB114" s="132">
        <f t="shared" si="37"/>
        <v>0</v>
      </c>
      <c r="AC114" s="132">
        <f t="shared" si="37"/>
        <v>0</v>
      </c>
      <c r="AD114" s="132">
        <f t="shared" si="37"/>
        <v>0</v>
      </c>
      <c r="AE114" s="132">
        <f t="shared" si="37"/>
        <v>0</v>
      </c>
      <c r="AF114" s="132">
        <f t="shared" si="37"/>
        <v>0</v>
      </c>
      <c r="AG114" s="132">
        <f t="shared" si="37"/>
        <v>0</v>
      </c>
      <c r="AI114" s="132" t="e">
        <f ca="1">_xlfn.XLOOKUP(I114,'api2.3'!B:B,'api2.3'!D:D,"")</f>
        <v>#NAME?</v>
      </c>
      <c r="AJ114" t="s">
        <v>44</v>
      </c>
      <c r="AK114" s="38" t="s">
        <v>44</v>
      </c>
      <c r="AL114" s="195" t="e">
        <f ca="1">_xlfn.XLOOKUP(AK114,sortorder!$I$15:$I$20,sortorder!$J$15:$J$20)</f>
        <v>#NAME?</v>
      </c>
      <c r="AM114" s="633" t="s">
        <v>1742</v>
      </c>
      <c r="AN114" s="633" t="s">
        <v>1742</v>
      </c>
      <c r="AO114" s="633" t="s">
        <v>1743</v>
      </c>
      <c r="AP114" s="637">
        <v>3</v>
      </c>
      <c r="AQ114" t="s">
        <v>1740</v>
      </c>
      <c r="AR114" s="22" t="str">
        <f t="shared" si="27"/>
        <v>pctile</v>
      </c>
      <c r="AS114" t="s">
        <v>1086</v>
      </c>
      <c r="AT114" s="22" t="b">
        <f t="shared" si="28"/>
        <v>1</v>
      </c>
      <c r="AU114" s="633" t="s">
        <v>1077</v>
      </c>
      <c r="AV114" s="633" t="s">
        <v>1086</v>
      </c>
      <c r="AX114" s="596" t="s">
        <v>2798</v>
      </c>
      <c r="AY114" s="479" t="b">
        <v>0</v>
      </c>
      <c r="AZ114" t="s">
        <v>1078</v>
      </c>
      <c r="BA114">
        <v>2</v>
      </c>
      <c r="BB114">
        <v>0</v>
      </c>
      <c r="BC114" t="b">
        <v>0</v>
      </c>
      <c r="BD114" t="b">
        <v>0</v>
      </c>
      <c r="BE114" t="b">
        <v>0</v>
      </c>
      <c r="BG114" s="23" t="b">
        <f t="shared" si="29"/>
        <v>0</v>
      </c>
      <c r="BH114" s="468" t="str">
        <f>CONCATENATE(VLOOKUP(AQ114,named_strings!A:B,2,),VLOOKUP(T114,Q:BH,44,))</f>
        <v>State%ile %multirace NH</v>
      </c>
      <c r="BI114" t="s">
        <v>5183</v>
      </c>
      <c r="BJ114" s="8" t="s">
        <v>2329</v>
      </c>
      <c r="BK114" s="8" t="s">
        <v>2329</v>
      </c>
      <c r="BL114" s="714">
        <v>0</v>
      </c>
      <c r="BM114" s="561" t="s">
        <v>2798</v>
      </c>
      <c r="BN114" s="479">
        <v>0</v>
      </c>
      <c r="BQ114" s="209">
        <v>999</v>
      </c>
      <c r="BV114" s="580" t="s">
        <v>404</v>
      </c>
      <c r="BW114" s="580" t="s">
        <v>55</v>
      </c>
    </row>
    <row r="115" spans="1:75">
      <c r="A115">
        <v>114</v>
      </c>
      <c r="B115" s="148" t="str">
        <f t="shared" ca="1" si="22"/>
        <v>999999999</v>
      </c>
      <c r="C115" s="148" t="str">
        <f t="shared" ca="1" si="23"/>
        <v>9999999</v>
      </c>
      <c r="D115" s="586">
        <f t="shared" si="35"/>
        <v>0</v>
      </c>
      <c r="E115" s="586">
        <f t="shared" si="30"/>
        <v>0</v>
      </c>
      <c r="F115" s="586">
        <f t="shared" si="25"/>
        <v>0</v>
      </c>
      <c r="G115" s="344" t="str">
        <f t="shared" si="31"/>
        <v/>
      </c>
      <c r="Q115" s="61" t="s">
        <v>2330</v>
      </c>
      <c r="R115" s="137">
        <f ca="1">IFERROR(_xlfn.XLOOKUP(T115, sortorder!P:P,sortorder!Q:Q),999)</f>
        <v>999</v>
      </c>
      <c r="S115" s="137">
        <f ca="1">IFERROR(_xlfn.XLOOKUP(T115, sortorder!P:P,sortorder!O:O),99)</f>
        <v>99</v>
      </c>
      <c r="T115" s="119" t="s">
        <v>2188</v>
      </c>
      <c r="U115" s="56" t="s">
        <v>2188</v>
      </c>
      <c r="V115" s="142">
        <f ca="1">IFERROR(_xlfn.XLOOKUP(X115, sortorder!E:E,sortorder!D:D),99)</f>
        <v>99</v>
      </c>
      <c r="W115" s="142">
        <f t="shared" ca="1" si="26"/>
        <v>99</v>
      </c>
      <c r="X115" s="353" t="s">
        <v>2316</v>
      </c>
      <c r="Y115" s="132">
        <f t="shared" si="37"/>
        <v>0</v>
      </c>
      <c r="Z115" s="132">
        <f t="shared" si="37"/>
        <v>1</v>
      </c>
      <c r="AA115" s="132">
        <f t="shared" si="37"/>
        <v>1</v>
      </c>
      <c r="AB115" s="132">
        <f t="shared" si="37"/>
        <v>0</v>
      </c>
      <c r="AC115" s="132">
        <f t="shared" si="37"/>
        <v>0</v>
      </c>
      <c r="AD115" s="132">
        <f t="shared" si="37"/>
        <v>0</v>
      </c>
      <c r="AE115" s="132">
        <f t="shared" si="37"/>
        <v>0</v>
      </c>
      <c r="AF115" s="132">
        <f t="shared" si="37"/>
        <v>0</v>
      </c>
      <c r="AG115" s="132">
        <f t="shared" si="37"/>
        <v>0</v>
      </c>
      <c r="AI115" s="132" t="e">
        <f ca="1">_xlfn.XLOOKUP(I115,'api2.3'!B:B,'api2.3'!D:D,"")</f>
        <v>#NAME?</v>
      </c>
      <c r="AJ115" t="s">
        <v>44</v>
      </c>
      <c r="AK115" s="38" t="s">
        <v>44</v>
      </c>
      <c r="AL115" s="195" t="e">
        <f ca="1">_xlfn.XLOOKUP(AK115,sortorder!$I$15:$I$20,sortorder!$J$15:$J$20)</f>
        <v>#NAME?</v>
      </c>
      <c r="AM115" s="633" t="s">
        <v>1742</v>
      </c>
      <c r="AN115" s="633" t="s">
        <v>1742</v>
      </c>
      <c r="AO115" s="633" t="s">
        <v>1743</v>
      </c>
      <c r="AP115" s="637">
        <v>3</v>
      </c>
      <c r="AQ115" t="s">
        <v>1740</v>
      </c>
      <c r="AR115" s="22" t="str">
        <f t="shared" si="27"/>
        <v>pctile</v>
      </c>
      <c r="AS115" t="s">
        <v>1086</v>
      </c>
      <c r="AT115" s="22" t="b">
        <f t="shared" si="28"/>
        <v>1</v>
      </c>
      <c r="AU115" s="633" t="s">
        <v>1077</v>
      </c>
      <c r="AV115" s="633" t="s">
        <v>1086</v>
      </c>
      <c r="AX115" s="596" t="s">
        <v>2798</v>
      </c>
      <c r="AY115" s="479" t="b">
        <v>0</v>
      </c>
      <c r="AZ115" t="s">
        <v>1078</v>
      </c>
      <c r="BA115">
        <v>2</v>
      </c>
      <c r="BB115">
        <v>0</v>
      </c>
      <c r="BC115" t="b">
        <v>0</v>
      </c>
      <c r="BD115" t="b">
        <v>0</v>
      </c>
      <c r="BE115" t="b">
        <v>0</v>
      </c>
      <c r="BG115" s="23" t="b">
        <f t="shared" si="29"/>
        <v>0</v>
      </c>
      <c r="BH115" s="468" t="str">
        <f>CONCATENATE(VLOOKUP(AQ115,named_strings!A:B,2,),VLOOKUP(T115,Q:BH,44,))</f>
        <v>State%ile %White NHA</v>
      </c>
      <c r="BI115" t="s">
        <v>4940</v>
      </c>
      <c r="BJ115" s="8" t="s">
        <v>2331</v>
      </c>
      <c r="BK115" s="8" t="s">
        <v>2331</v>
      </c>
      <c r="BL115" s="714">
        <v>0</v>
      </c>
      <c r="BM115" s="561" t="s">
        <v>2798</v>
      </c>
      <c r="BN115" s="479" t="s">
        <v>2798</v>
      </c>
      <c r="BQ115" s="209">
        <v>999</v>
      </c>
      <c r="BV115" s="580" t="s">
        <v>404</v>
      </c>
      <c r="BW115" s="580" t="s">
        <v>55</v>
      </c>
    </row>
    <row r="116" spans="1:75" hidden="1">
      <c r="A116">
        <v>115</v>
      </c>
      <c r="B116" s="148" t="str">
        <f t="shared" ca="1" si="22"/>
        <v>999999999</v>
      </c>
      <c r="C116" s="148" t="str">
        <f t="shared" ca="1" si="23"/>
        <v>9999999</v>
      </c>
      <c r="D116" s="586">
        <f t="shared" si="35"/>
        <v>0</v>
      </c>
      <c r="E116" s="586">
        <f t="shared" si="30"/>
        <v>0</v>
      </c>
      <c r="F116" s="586">
        <f t="shared" si="25"/>
        <v>0</v>
      </c>
      <c r="G116" s="344" t="str">
        <f t="shared" si="31"/>
        <v/>
      </c>
      <c r="K116" s="114"/>
      <c r="L116" s="114"/>
      <c r="M116" s="184"/>
      <c r="N116" s="184"/>
      <c r="O116" s="114"/>
      <c r="P116" s="184"/>
      <c r="Q116" s="115" t="s">
        <v>2264</v>
      </c>
      <c r="R116" s="137">
        <f ca="1">IFERROR(_xlfn.XLOOKUP(T116, sortorder!P:P,sortorder!Q:Q),999)</f>
        <v>999</v>
      </c>
      <c r="S116" s="137">
        <f ca="1">IFERROR(_xlfn.XLOOKUP(T116, sortorder!P:P,sortorder!O:O),99)</f>
        <v>99</v>
      </c>
      <c r="T116" s="183" t="s">
        <v>2202</v>
      </c>
      <c r="U116" s="184" t="s">
        <v>2202</v>
      </c>
      <c r="V116" s="142">
        <f ca="1">IFERROR(_xlfn.XLOOKUP(X116, sortorder!E:E,sortorder!D:D),99)</f>
        <v>99</v>
      </c>
      <c r="W116" s="142">
        <f t="shared" ca="1" si="26"/>
        <v>99</v>
      </c>
      <c r="X116" s="309" t="s">
        <v>2265</v>
      </c>
      <c r="Y116" s="132">
        <f t="shared" si="37"/>
        <v>0</v>
      </c>
      <c r="Z116" s="132">
        <f t="shared" si="37"/>
        <v>0</v>
      </c>
      <c r="AA116" s="132">
        <f t="shared" si="37"/>
        <v>0</v>
      </c>
      <c r="AB116" s="132">
        <f t="shared" si="37"/>
        <v>0</v>
      </c>
      <c r="AC116" s="132">
        <f t="shared" si="37"/>
        <v>1</v>
      </c>
      <c r="AD116" s="132">
        <f t="shared" si="37"/>
        <v>0</v>
      </c>
      <c r="AE116" s="132">
        <f t="shared" si="37"/>
        <v>0</v>
      </c>
      <c r="AF116" s="132">
        <f t="shared" si="37"/>
        <v>0</v>
      </c>
      <c r="AG116" s="132">
        <f t="shared" si="37"/>
        <v>0</v>
      </c>
      <c r="AH116" s="114"/>
      <c r="AI116" s="132" t="e">
        <f ca="1">_xlfn.XLOOKUP(I116,'api2.3'!B:B,'api2.3'!D:D,"")</f>
        <v>#NAME?</v>
      </c>
      <c r="AJ116" s="114" t="s">
        <v>44</v>
      </c>
      <c r="AK116" s="197" t="s">
        <v>44</v>
      </c>
      <c r="AL116" s="195" t="e">
        <f ca="1">_xlfn.XLOOKUP(AK116,sortorder!$I$15:$I$20,sortorder!$J$15:$J$20)</f>
        <v>#NAME?</v>
      </c>
      <c r="AM116" s="635" t="s">
        <v>416</v>
      </c>
      <c r="AN116" s="635" t="s">
        <v>416</v>
      </c>
      <c r="AO116" s="635" t="s">
        <v>417</v>
      </c>
      <c r="AP116" s="639">
        <v>1</v>
      </c>
      <c r="AQ116" s="114" t="s">
        <v>1100</v>
      </c>
      <c r="AR116" s="22" t="str">
        <f t="shared" si="27"/>
        <v>avg</v>
      </c>
      <c r="AS116" s="114" t="s">
        <v>1107</v>
      </c>
      <c r="AT116" s="22" t="b">
        <f t="shared" si="28"/>
        <v>1</v>
      </c>
      <c r="AU116" s="635" t="s">
        <v>1101</v>
      </c>
      <c r="AV116" s="635" t="s">
        <v>1107</v>
      </c>
      <c r="AW116" s="114">
        <v>1</v>
      </c>
      <c r="AX116" s="596" t="s">
        <v>2798</v>
      </c>
      <c r="AY116" s="479" t="b">
        <v>0</v>
      </c>
      <c r="AZ116" s="114" t="s">
        <v>2710</v>
      </c>
      <c r="BA116" s="114">
        <v>2</v>
      </c>
      <c r="BB116" s="114">
        <v>0</v>
      </c>
      <c r="BC116" s="114" t="b">
        <v>0</v>
      </c>
      <c r="BD116" s="114" t="b">
        <v>1</v>
      </c>
      <c r="BE116" s="114" t="b">
        <v>0</v>
      </c>
      <c r="BF116" s="114"/>
      <c r="BG116" s="23" t="b">
        <f t="shared" si="29"/>
        <v>1</v>
      </c>
      <c r="BH116" s="468" t="str">
        <f>CONCATENATE(VLOOKUP(AQ116,named_strings!A:B,2,),VLOOKUP(T116,Q:BH,44,))</f>
        <v>US avg %Hispanic</v>
      </c>
      <c r="BI116" s="114" t="s">
        <v>4941</v>
      </c>
      <c r="BJ116" s="180" t="s">
        <v>2266</v>
      </c>
      <c r="BK116" s="180" t="s">
        <v>2266</v>
      </c>
      <c r="BL116" s="714">
        <v>0</v>
      </c>
      <c r="BM116" s="561" t="s">
        <v>2798</v>
      </c>
      <c r="BN116" s="479" t="s">
        <v>2798</v>
      </c>
      <c r="BO116" s="184"/>
      <c r="BQ116" s="209">
        <v>999</v>
      </c>
      <c r="BV116" s="580" t="s">
        <v>404</v>
      </c>
      <c r="BW116" s="580" t="s">
        <v>55</v>
      </c>
    </row>
    <row r="117" spans="1:75" hidden="1">
      <c r="A117">
        <v>116</v>
      </c>
      <c r="B117" s="148" t="str">
        <f t="shared" ca="1" si="22"/>
        <v>999999999</v>
      </c>
      <c r="C117" s="148" t="str">
        <f t="shared" ca="1" si="23"/>
        <v>9999999</v>
      </c>
      <c r="D117" s="586">
        <f t="shared" si="35"/>
        <v>0</v>
      </c>
      <c r="E117" s="586">
        <f t="shared" si="30"/>
        <v>0</v>
      </c>
      <c r="F117" s="586">
        <f t="shared" si="25"/>
        <v>0</v>
      </c>
      <c r="G117" s="344" t="str">
        <f t="shared" si="31"/>
        <v/>
      </c>
      <c r="Q117" s="61" t="s">
        <v>2267</v>
      </c>
      <c r="R117" s="137">
        <f ca="1">IFERROR(_xlfn.XLOOKUP(T117, sortorder!P:P,sortorder!Q:Q),999)</f>
        <v>999</v>
      </c>
      <c r="S117" s="137">
        <f ca="1">IFERROR(_xlfn.XLOOKUP(T117, sortorder!P:P,sortorder!O:O),99)</f>
        <v>99</v>
      </c>
      <c r="T117" s="119" t="s">
        <v>2194</v>
      </c>
      <c r="U117" s="56" t="s">
        <v>2194</v>
      </c>
      <c r="V117" s="142">
        <f ca="1">IFERROR(_xlfn.XLOOKUP(X117, sortorder!E:E,sortorder!D:D),99)</f>
        <v>99</v>
      </c>
      <c r="W117" s="142">
        <f t="shared" ca="1" si="26"/>
        <v>99</v>
      </c>
      <c r="X117" s="353" t="s">
        <v>2265</v>
      </c>
      <c r="Y117" s="132">
        <f t="shared" si="37"/>
        <v>0</v>
      </c>
      <c r="Z117" s="132">
        <f t="shared" si="37"/>
        <v>0</v>
      </c>
      <c r="AA117" s="132">
        <f t="shared" si="37"/>
        <v>0</v>
      </c>
      <c r="AB117" s="132">
        <f t="shared" si="37"/>
        <v>0</v>
      </c>
      <c r="AC117" s="132">
        <f t="shared" si="37"/>
        <v>1</v>
      </c>
      <c r="AD117" s="132">
        <f t="shared" si="37"/>
        <v>0</v>
      </c>
      <c r="AE117" s="132">
        <f t="shared" si="37"/>
        <v>0</v>
      </c>
      <c r="AF117" s="132">
        <f t="shared" si="37"/>
        <v>0</v>
      </c>
      <c r="AG117" s="132">
        <f t="shared" si="37"/>
        <v>0</v>
      </c>
      <c r="AI117" s="132" t="e">
        <f ca="1">_xlfn.XLOOKUP(I117,'api2.3'!B:B,'api2.3'!D:D,"")</f>
        <v>#NAME?</v>
      </c>
      <c r="AJ117" t="s">
        <v>44</v>
      </c>
      <c r="AK117" s="38" t="s">
        <v>44</v>
      </c>
      <c r="AL117" s="195" t="e">
        <f ca="1">_xlfn.XLOOKUP(AK117,sortorder!$I$15:$I$20,sortorder!$J$15:$J$20)</f>
        <v>#NAME?</v>
      </c>
      <c r="AM117" s="633" t="s">
        <v>416</v>
      </c>
      <c r="AN117" s="633" t="s">
        <v>416</v>
      </c>
      <c r="AO117" s="633" t="s">
        <v>417</v>
      </c>
      <c r="AP117" s="637">
        <v>1</v>
      </c>
      <c r="AQ117" t="s">
        <v>1100</v>
      </c>
      <c r="AR117" s="22" t="str">
        <f t="shared" si="27"/>
        <v>avg</v>
      </c>
      <c r="AS117" t="s">
        <v>1107</v>
      </c>
      <c r="AT117" s="22" t="b">
        <f t="shared" si="28"/>
        <v>1</v>
      </c>
      <c r="AU117" s="633" t="s">
        <v>1101</v>
      </c>
      <c r="AV117" s="633" t="s">
        <v>1107</v>
      </c>
      <c r="AW117">
        <v>1</v>
      </c>
      <c r="AX117" s="596" t="s">
        <v>2798</v>
      </c>
      <c r="AY117" s="479" t="b">
        <v>0</v>
      </c>
      <c r="AZ117" t="s">
        <v>2710</v>
      </c>
      <c r="BA117">
        <v>2</v>
      </c>
      <c r="BB117">
        <v>0</v>
      </c>
      <c r="BC117" t="b">
        <v>0</v>
      </c>
      <c r="BD117" t="b">
        <v>1</v>
      </c>
      <c r="BE117" t="b">
        <v>0</v>
      </c>
      <c r="BG117" s="23" t="b">
        <f t="shared" si="29"/>
        <v>1</v>
      </c>
      <c r="BH117" s="468" t="str">
        <f>CONCATENATE(VLOOKUP(AQ117,named_strings!A:B,2,),VLOOKUP(T117,Q:BH,44,))</f>
        <v>US avg %Black NHA</v>
      </c>
      <c r="BI117" t="s">
        <v>4942</v>
      </c>
      <c r="BJ117" s="8" t="s">
        <v>2268</v>
      </c>
      <c r="BK117" s="8" t="s">
        <v>2268</v>
      </c>
      <c r="BL117" s="714">
        <v>0</v>
      </c>
      <c r="BM117" s="561" t="s">
        <v>2798</v>
      </c>
      <c r="BN117" s="479" t="s">
        <v>2798</v>
      </c>
      <c r="BQ117" s="209">
        <v>999</v>
      </c>
      <c r="BV117" s="580" t="s">
        <v>404</v>
      </c>
      <c r="BW117" s="580" t="s">
        <v>55</v>
      </c>
    </row>
    <row r="118" spans="1:75" hidden="1">
      <c r="A118">
        <v>117</v>
      </c>
      <c r="B118" s="148" t="str">
        <f t="shared" ca="1" si="22"/>
        <v>999999999</v>
      </c>
      <c r="C118" s="148" t="str">
        <f t="shared" ca="1" si="23"/>
        <v>9999999</v>
      </c>
      <c r="D118" s="586">
        <f t="shared" si="35"/>
        <v>0</v>
      </c>
      <c r="E118" s="586">
        <f t="shared" si="30"/>
        <v>0</v>
      </c>
      <c r="F118" s="586">
        <f t="shared" si="25"/>
        <v>0</v>
      </c>
      <c r="G118" s="344" t="str">
        <f t="shared" si="31"/>
        <v/>
      </c>
      <c r="Q118" s="61" t="s">
        <v>2269</v>
      </c>
      <c r="R118" s="137">
        <f ca="1">IFERROR(_xlfn.XLOOKUP(T118, sortorder!P:P,sortorder!Q:Q),999)</f>
        <v>999</v>
      </c>
      <c r="S118" s="137">
        <f ca="1">IFERROR(_xlfn.XLOOKUP(T118, sortorder!P:P,sortorder!O:O),99)</f>
        <v>99</v>
      </c>
      <c r="T118" s="119" t="s">
        <v>2198</v>
      </c>
      <c r="U118" s="56" t="s">
        <v>2198</v>
      </c>
      <c r="V118" s="142">
        <f ca="1">IFERROR(_xlfn.XLOOKUP(X118, sortorder!E:E,sortorder!D:D),99)</f>
        <v>99</v>
      </c>
      <c r="W118" s="142">
        <f t="shared" ca="1" si="26"/>
        <v>99</v>
      </c>
      <c r="X118" s="353" t="s">
        <v>2265</v>
      </c>
      <c r="Y118" s="132">
        <f t="shared" si="37"/>
        <v>0</v>
      </c>
      <c r="Z118" s="132">
        <f t="shared" si="37"/>
        <v>0</v>
      </c>
      <c r="AA118" s="132">
        <f t="shared" si="37"/>
        <v>0</v>
      </c>
      <c r="AB118" s="132">
        <f t="shared" si="37"/>
        <v>0</v>
      </c>
      <c r="AC118" s="132">
        <f t="shared" si="37"/>
        <v>1</v>
      </c>
      <c r="AD118" s="132">
        <f t="shared" si="37"/>
        <v>0</v>
      </c>
      <c r="AE118" s="132">
        <f t="shared" si="37"/>
        <v>0</v>
      </c>
      <c r="AF118" s="132">
        <f t="shared" si="37"/>
        <v>0</v>
      </c>
      <c r="AG118" s="132">
        <f t="shared" si="37"/>
        <v>0</v>
      </c>
      <c r="AI118" s="132" t="e">
        <f ca="1">_xlfn.XLOOKUP(I118,'api2.3'!B:B,'api2.3'!D:D,"")</f>
        <v>#NAME?</v>
      </c>
      <c r="AJ118" t="s">
        <v>44</v>
      </c>
      <c r="AK118" s="38" t="s">
        <v>44</v>
      </c>
      <c r="AL118" s="195" t="e">
        <f ca="1">_xlfn.XLOOKUP(AK118,sortorder!$I$15:$I$20,sortorder!$J$15:$J$20)</f>
        <v>#NAME?</v>
      </c>
      <c r="AM118" s="633" t="s">
        <v>416</v>
      </c>
      <c r="AN118" s="633" t="s">
        <v>416</v>
      </c>
      <c r="AO118" s="633" t="s">
        <v>417</v>
      </c>
      <c r="AP118" s="637">
        <v>1</v>
      </c>
      <c r="AQ118" t="s">
        <v>1100</v>
      </c>
      <c r="AR118" s="22" t="str">
        <f t="shared" si="27"/>
        <v>avg</v>
      </c>
      <c r="AS118" t="s">
        <v>1107</v>
      </c>
      <c r="AT118" s="22" t="b">
        <f t="shared" si="28"/>
        <v>1</v>
      </c>
      <c r="AU118" s="633" t="s">
        <v>1101</v>
      </c>
      <c r="AV118" s="633" t="s">
        <v>1107</v>
      </c>
      <c r="AW118">
        <v>1</v>
      </c>
      <c r="AX118" s="596" t="s">
        <v>2798</v>
      </c>
      <c r="AY118" s="479" t="b">
        <v>0</v>
      </c>
      <c r="AZ118" t="s">
        <v>2710</v>
      </c>
      <c r="BA118">
        <v>2</v>
      </c>
      <c r="BB118">
        <v>0</v>
      </c>
      <c r="BC118" t="b">
        <v>0</v>
      </c>
      <c r="BD118" t="b">
        <v>1</v>
      </c>
      <c r="BE118" t="b">
        <v>0</v>
      </c>
      <c r="BG118" s="23" t="b">
        <f t="shared" si="29"/>
        <v>1</v>
      </c>
      <c r="BH118" s="468" t="str">
        <f>CONCATENATE(VLOOKUP(AQ118,named_strings!A:B,2,),VLOOKUP(T118,Q:BH,44,))</f>
        <v>US avg %Asian NHA</v>
      </c>
      <c r="BI118" t="s">
        <v>4943</v>
      </c>
      <c r="BJ118" s="8" t="s">
        <v>2270</v>
      </c>
      <c r="BK118" s="8" t="s">
        <v>2270</v>
      </c>
      <c r="BL118" s="714">
        <v>0</v>
      </c>
      <c r="BM118" s="561" t="s">
        <v>2798</v>
      </c>
      <c r="BN118" s="479" t="s">
        <v>2798</v>
      </c>
      <c r="BQ118" s="209">
        <v>999</v>
      </c>
      <c r="BV118" s="580" t="s">
        <v>404</v>
      </c>
      <c r="BW118" s="580" t="s">
        <v>55</v>
      </c>
    </row>
    <row r="119" spans="1:75" hidden="1">
      <c r="A119">
        <v>118</v>
      </c>
      <c r="B119" s="148" t="str">
        <f t="shared" ca="1" si="22"/>
        <v>999999999</v>
      </c>
      <c r="C119" s="148" t="str">
        <f t="shared" ca="1" si="23"/>
        <v>9999999</v>
      </c>
      <c r="D119" s="586">
        <f t="shared" si="35"/>
        <v>0</v>
      </c>
      <c r="E119" s="586">
        <f t="shared" si="30"/>
        <v>0</v>
      </c>
      <c r="F119" s="586">
        <f t="shared" si="25"/>
        <v>0</v>
      </c>
      <c r="G119" s="344" t="str">
        <f t="shared" si="31"/>
        <v/>
      </c>
      <c r="Q119" s="61" t="s">
        <v>2271</v>
      </c>
      <c r="R119" s="137">
        <f ca="1">IFERROR(_xlfn.XLOOKUP(T119, sortorder!P:P,sortorder!Q:Q),999)</f>
        <v>999</v>
      </c>
      <c r="S119" s="137">
        <f ca="1">IFERROR(_xlfn.XLOOKUP(T119, sortorder!P:P,sortorder!O:O),99)</f>
        <v>99</v>
      </c>
      <c r="T119" s="119" t="s">
        <v>2207</v>
      </c>
      <c r="U119" s="56" t="s">
        <v>2207</v>
      </c>
      <c r="V119" s="142">
        <f ca="1">IFERROR(_xlfn.XLOOKUP(X119, sortorder!E:E,sortorder!D:D),99)</f>
        <v>99</v>
      </c>
      <c r="W119" s="142">
        <f t="shared" ca="1" si="26"/>
        <v>99</v>
      </c>
      <c r="X119" s="353" t="s">
        <v>2265</v>
      </c>
      <c r="Y119" s="132">
        <f t="shared" si="37"/>
        <v>0</v>
      </c>
      <c r="Z119" s="132">
        <f t="shared" si="37"/>
        <v>0</v>
      </c>
      <c r="AA119" s="132">
        <f t="shared" si="37"/>
        <v>0</v>
      </c>
      <c r="AB119" s="132">
        <f t="shared" si="37"/>
        <v>0</v>
      </c>
      <c r="AC119" s="132">
        <f t="shared" si="37"/>
        <v>1</v>
      </c>
      <c r="AD119" s="132">
        <f t="shared" si="37"/>
        <v>0</v>
      </c>
      <c r="AE119" s="132">
        <f t="shared" si="37"/>
        <v>0</v>
      </c>
      <c r="AF119" s="132">
        <f t="shared" si="37"/>
        <v>0</v>
      </c>
      <c r="AG119" s="132">
        <f t="shared" si="37"/>
        <v>0</v>
      </c>
      <c r="AI119" s="132" t="e">
        <f ca="1">_xlfn.XLOOKUP(I119,'api2.3'!B:B,'api2.3'!D:D,"")</f>
        <v>#NAME?</v>
      </c>
      <c r="AJ119" t="s">
        <v>44</v>
      </c>
      <c r="AK119" s="38" t="s">
        <v>44</v>
      </c>
      <c r="AL119" s="195" t="e">
        <f ca="1">_xlfn.XLOOKUP(AK119,sortorder!$I$15:$I$20,sortorder!$J$15:$J$20)</f>
        <v>#NAME?</v>
      </c>
      <c r="AM119" s="633" t="s">
        <v>416</v>
      </c>
      <c r="AN119" s="633" t="s">
        <v>416</v>
      </c>
      <c r="AO119" s="633" t="s">
        <v>417</v>
      </c>
      <c r="AP119" s="637">
        <v>1</v>
      </c>
      <c r="AQ119" t="s">
        <v>1100</v>
      </c>
      <c r="AR119" s="22" t="str">
        <f t="shared" si="27"/>
        <v>avg</v>
      </c>
      <c r="AS119" t="s">
        <v>1107</v>
      </c>
      <c r="AT119" s="22" t="b">
        <f t="shared" si="28"/>
        <v>1</v>
      </c>
      <c r="AU119" s="633" t="s">
        <v>1101</v>
      </c>
      <c r="AV119" s="633" t="s">
        <v>1107</v>
      </c>
      <c r="AW119">
        <v>1</v>
      </c>
      <c r="AX119" s="596" t="s">
        <v>2798</v>
      </c>
      <c r="AY119" s="479" t="b">
        <v>0</v>
      </c>
      <c r="AZ119" t="s">
        <v>2710</v>
      </c>
      <c r="BA119">
        <v>2</v>
      </c>
      <c r="BB119">
        <v>0</v>
      </c>
      <c r="BC119" t="b">
        <v>0</v>
      </c>
      <c r="BD119" t="b">
        <v>1</v>
      </c>
      <c r="BE119" t="b">
        <v>0</v>
      </c>
      <c r="BG119" s="23" t="b">
        <f t="shared" si="29"/>
        <v>1</v>
      </c>
      <c r="BH119" s="468" t="str">
        <f>CONCATENATE(VLOOKUP(AQ119,named_strings!A:B,2,),VLOOKUP(T119,Q:BH,44,))</f>
        <v>US avg %AmerIndian/AK NHA</v>
      </c>
      <c r="BI119" t="s">
        <v>4996</v>
      </c>
      <c r="BJ119" s="8" t="s">
        <v>2272</v>
      </c>
      <c r="BK119" s="8" t="s">
        <v>2272</v>
      </c>
      <c r="BL119" s="714">
        <v>0</v>
      </c>
      <c r="BM119" s="561" t="s">
        <v>2798</v>
      </c>
      <c r="BN119" s="479" t="s">
        <v>2798</v>
      </c>
      <c r="BQ119" s="209">
        <v>999</v>
      </c>
      <c r="BV119" s="580" t="s">
        <v>404</v>
      </c>
      <c r="BW119" s="580" t="s">
        <v>55</v>
      </c>
    </row>
    <row r="120" spans="1:75" hidden="1">
      <c r="A120">
        <v>119</v>
      </c>
      <c r="B120" s="148" t="str">
        <f t="shared" ca="1" si="22"/>
        <v>999999999</v>
      </c>
      <c r="C120" s="148" t="str">
        <f t="shared" ca="1" si="23"/>
        <v>9999999</v>
      </c>
      <c r="D120" s="586">
        <f t="shared" si="35"/>
        <v>0</v>
      </c>
      <c r="E120" s="586">
        <f t="shared" si="30"/>
        <v>0</v>
      </c>
      <c r="F120" s="586">
        <f t="shared" si="25"/>
        <v>0</v>
      </c>
      <c r="G120" s="344" t="str">
        <f t="shared" si="31"/>
        <v/>
      </c>
      <c r="Q120" s="61" t="s">
        <v>2273</v>
      </c>
      <c r="R120" s="137">
        <f ca="1">IFERROR(_xlfn.XLOOKUP(T120, sortorder!P:P,sortorder!Q:Q),999)</f>
        <v>999</v>
      </c>
      <c r="S120" s="137">
        <f ca="1">IFERROR(_xlfn.XLOOKUP(T120, sortorder!P:P,sortorder!O:O),99)</f>
        <v>99</v>
      </c>
      <c r="T120" s="119" t="s">
        <v>2211</v>
      </c>
      <c r="U120" s="56" t="s">
        <v>2211</v>
      </c>
      <c r="V120" s="142">
        <f ca="1">IFERROR(_xlfn.XLOOKUP(X120, sortorder!E:E,sortorder!D:D),99)</f>
        <v>99</v>
      </c>
      <c r="W120" s="142">
        <f t="shared" ca="1" si="26"/>
        <v>99</v>
      </c>
      <c r="X120" s="353" t="s">
        <v>2265</v>
      </c>
      <c r="Y120" s="132">
        <f t="shared" si="37"/>
        <v>0</v>
      </c>
      <c r="Z120" s="132">
        <f t="shared" si="37"/>
        <v>0</v>
      </c>
      <c r="AA120" s="132">
        <f t="shared" si="37"/>
        <v>0</v>
      </c>
      <c r="AB120" s="132">
        <f t="shared" si="37"/>
        <v>0</v>
      </c>
      <c r="AC120" s="132">
        <f t="shared" si="37"/>
        <v>1</v>
      </c>
      <c r="AD120" s="132">
        <f t="shared" si="37"/>
        <v>0</v>
      </c>
      <c r="AE120" s="132">
        <f t="shared" si="37"/>
        <v>0</v>
      </c>
      <c r="AF120" s="132">
        <f t="shared" si="37"/>
        <v>0</v>
      </c>
      <c r="AG120" s="132">
        <f t="shared" si="37"/>
        <v>0</v>
      </c>
      <c r="AI120" s="132" t="e">
        <f ca="1">_xlfn.XLOOKUP(I120,'api2.3'!B:B,'api2.3'!D:D,"")</f>
        <v>#NAME?</v>
      </c>
      <c r="AJ120" t="s">
        <v>44</v>
      </c>
      <c r="AK120" s="38" t="s">
        <v>44</v>
      </c>
      <c r="AL120" s="195" t="e">
        <f ca="1">_xlfn.XLOOKUP(AK120,sortorder!$I$15:$I$20,sortorder!$J$15:$J$20)</f>
        <v>#NAME?</v>
      </c>
      <c r="AM120" s="633" t="s">
        <v>416</v>
      </c>
      <c r="AN120" s="633" t="s">
        <v>416</v>
      </c>
      <c r="AO120" s="633" t="s">
        <v>417</v>
      </c>
      <c r="AP120" s="637">
        <v>1</v>
      </c>
      <c r="AQ120" t="s">
        <v>1100</v>
      </c>
      <c r="AR120" s="22" t="str">
        <f t="shared" si="27"/>
        <v>avg</v>
      </c>
      <c r="AS120" t="s">
        <v>1107</v>
      </c>
      <c r="AT120" s="22" t="b">
        <f t="shared" si="28"/>
        <v>1</v>
      </c>
      <c r="AU120" s="633" t="s">
        <v>1101</v>
      </c>
      <c r="AV120" s="633" t="s">
        <v>1107</v>
      </c>
      <c r="AW120">
        <v>1</v>
      </c>
      <c r="AX120" s="596" t="s">
        <v>2798</v>
      </c>
      <c r="AY120" s="479" t="b">
        <v>0</v>
      </c>
      <c r="AZ120" t="s">
        <v>2710</v>
      </c>
      <c r="BA120">
        <v>2</v>
      </c>
      <c r="BB120">
        <v>0</v>
      </c>
      <c r="BC120" t="b">
        <v>0</v>
      </c>
      <c r="BD120" t="b">
        <v>1</v>
      </c>
      <c r="BE120" t="b">
        <v>0</v>
      </c>
      <c r="BG120" s="23" t="b">
        <f t="shared" si="29"/>
        <v>1</v>
      </c>
      <c r="BH120" s="468" t="str">
        <f>CONCATENATE(VLOOKUP(AQ120,named_strings!A:B,2,),VLOOKUP(T120,Q:BH,44,))</f>
        <v>US avg %Hawaiian/PI NHA</v>
      </c>
      <c r="BI120" t="s">
        <v>5099</v>
      </c>
      <c r="BJ120" s="8" t="s">
        <v>2274</v>
      </c>
      <c r="BK120" s="8" t="s">
        <v>2274</v>
      </c>
      <c r="BL120" s="714">
        <v>0</v>
      </c>
      <c r="BM120" s="561" t="s">
        <v>2798</v>
      </c>
      <c r="BN120" s="479" t="s">
        <v>2798</v>
      </c>
      <c r="BQ120" s="209">
        <v>999</v>
      </c>
      <c r="BV120" s="580" t="s">
        <v>404</v>
      </c>
      <c r="BW120" s="580" t="s">
        <v>55</v>
      </c>
    </row>
    <row r="121" spans="1:75" hidden="1">
      <c r="A121">
        <v>120</v>
      </c>
      <c r="B121" s="148" t="str">
        <f t="shared" ca="1" si="22"/>
        <v>999999999</v>
      </c>
      <c r="C121" s="148" t="str">
        <f t="shared" ca="1" si="23"/>
        <v>9999999</v>
      </c>
      <c r="D121" s="586">
        <f t="shared" si="35"/>
        <v>0</v>
      </c>
      <c r="E121" s="586">
        <f t="shared" si="30"/>
        <v>0</v>
      </c>
      <c r="F121" s="586">
        <f t="shared" si="25"/>
        <v>0</v>
      </c>
      <c r="G121" s="344" t="str">
        <f t="shared" si="31"/>
        <v/>
      </c>
      <c r="Q121" s="61" t="s">
        <v>2275</v>
      </c>
      <c r="R121" s="137">
        <f ca="1">IFERROR(_xlfn.XLOOKUP(T121, sortorder!P:P,sortorder!Q:Q),999)</f>
        <v>999</v>
      </c>
      <c r="S121" s="137">
        <f ca="1">IFERROR(_xlfn.XLOOKUP(T121, sortorder!P:P,sortorder!O:O),99)</f>
        <v>99</v>
      </c>
      <c r="T121" s="119" t="s">
        <v>2215</v>
      </c>
      <c r="U121" s="56" t="s">
        <v>2215</v>
      </c>
      <c r="V121" s="142">
        <f ca="1">IFERROR(_xlfn.XLOOKUP(X121, sortorder!E:E,sortorder!D:D),99)</f>
        <v>99</v>
      </c>
      <c r="W121" s="142">
        <f t="shared" ca="1" si="26"/>
        <v>99</v>
      </c>
      <c r="X121" s="353" t="s">
        <v>2265</v>
      </c>
      <c r="Y121" s="132">
        <f t="shared" si="37"/>
        <v>0</v>
      </c>
      <c r="Z121" s="132">
        <f t="shared" si="37"/>
        <v>0</v>
      </c>
      <c r="AA121" s="132">
        <f t="shared" si="37"/>
        <v>0</v>
      </c>
      <c r="AB121" s="132">
        <f t="shared" si="37"/>
        <v>0</v>
      </c>
      <c r="AC121" s="132">
        <f t="shared" si="37"/>
        <v>1</v>
      </c>
      <c r="AD121" s="132">
        <f t="shared" si="37"/>
        <v>0</v>
      </c>
      <c r="AE121" s="132">
        <f t="shared" si="37"/>
        <v>0</v>
      </c>
      <c r="AF121" s="132">
        <f t="shared" si="37"/>
        <v>0</v>
      </c>
      <c r="AG121" s="132">
        <f t="shared" si="37"/>
        <v>0</v>
      </c>
      <c r="AI121" s="132" t="e">
        <f ca="1">_xlfn.XLOOKUP(I121,'api2.3'!B:B,'api2.3'!D:D,"")</f>
        <v>#NAME?</v>
      </c>
      <c r="AJ121" t="s">
        <v>44</v>
      </c>
      <c r="AK121" s="38" t="s">
        <v>44</v>
      </c>
      <c r="AL121" s="195" t="e">
        <f ca="1">_xlfn.XLOOKUP(AK121,sortorder!$I$15:$I$20,sortorder!$J$15:$J$20)</f>
        <v>#NAME?</v>
      </c>
      <c r="AM121" s="633" t="s">
        <v>416</v>
      </c>
      <c r="AN121" s="633" t="s">
        <v>416</v>
      </c>
      <c r="AO121" s="633" t="s">
        <v>417</v>
      </c>
      <c r="AP121" s="637">
        <v>1</v>
      </c>
      <c r="AQ121" t="s">
        <v>1100</v>
      </c>
      <c r="AR121" s="22" t="str">
        <f t="shared" si="27"/>
        <v>avg</v>
      </c>
      <c r="AS121" t="s">
        <v>1107</v>
      </c>
      <c r="AT121" s="22" t="b">
        <f t="shared" si="28"/>
        <v>1</v>
      </c>
      <c r="AU121" s="633" t="s">
        <v>1101</v>
      </c>
      <c r="AV121" s="633" t="s">
        <v>1107</v>
      </c>
      <c r="AW121">
        <v>1</v>
      </c>
      <c r="AX121" s="596" t="s">
        <v>2798</v>
      </c>
      <c r="AY121" s="479" t="b">
        <v>0</v>
      </c>
      <c r="AZ121" t="s">
        <v>2710</v>
      </c>
      <c r="BA121">
        <v>2</v>
      </c>
      <c r="BB121">
        <v>0</v>
      </c>
      <c r="BC121" t="b">
        <v>0</v>
      </c>
      <c r="BD121" t="b">
        <v>1</v>
      </c>
      <c r="BE121" t="b">
        <v>0</v>
      </c>
      <c r="BG121" s="23" t="b">
        <f t="shared" si="29"/>
        <v>1</v>
      </c>
      <c r="BH121" s="468" t="str">
        <f>CONCATENATE(VLOOKUP(AQ121,named_strings!A:B,2,),VLOOKUP(T121,Q:BH,44,))</f>
        <v>US avg %Other race NHA</v>
      </c>
      <c r="BI121" t="s">
        <v>4944</v>
      </c>
      <c r="BJ121" s="8" t="s">
        <v>2276</v>
      </c>
      <c r="BK121" s="8" t="s">
        <v>2276</v>
      </c>
      <c r="BL121" s="714">
        <v>0</v>
      </c>
      <c r="BM121" s="561" t="s">
        <v>2798</v>
      </c>
      <c r="BN121" s="479">
        <v>0</v>
      </c>
      <c r="BQ121" s="209">
        <v>999</v>
      </c>
      <c r="BV121" s="580" t="s">
        <v>404</v>
      </c>
      <c r="BW121" s="580" t="s">
        <v>55</v>
      </c>
    </row>
    <row r="122" spans="1:75" hidden="1">
      <c r="A122">
        <v>121</v>
      </c>
      <c r="B122" s="148" t="str">
        <f t="shared" ca="1" si="22"/>
        <v>999999999</v>
      </c>
      <c r="C122" s="148" t="str">
        <f t="shared" ca="1" si="23"/>
        <v>9999999</v>
      </c>
      <c r="D122" s="586">
        <f t="shared" si="35"/>
        <v>0</v>
      </c>
      <c r="E122" s="586">
        <f t="shared" si="30"/>
        <v>0</v>
      </c>
      <c r="F122" s="586">
        <f t="shared" si="25"/>
        <v>0</v>
      </c>
      <c r="G122" s="344" t="str">
        <f t="shared" si="31"/>
        <v/>
      </c>
      <c r="Q122" s="61" t="s">
        <v>2277</v>
      </c>
      <c r="R122" s="137">
        <f ca="1">IFERROR(_xlfn.XLOOKUP(T122, sortorder!P:P,sortorder!Q:Q),999)</f>
        <v>999</v>
      </c>
      <c r="S122" s="137">
        <f ca="1">IFERROR(_xlfn.XLOOKUP(T122, sortorder!P:P,sortorder!O:O),99)</f>
        <v>99</v>
      </c>
      <c r="T122" s="119" t="s">
        <v>2219</v>
      </c>
      <c r="U122" s="56" t="s">
        <v>2219</v>
      </c>
      <c r="V122" s="142">
        <f ca="1">IFERROR(_xlfn.XLOOKUP(X122, sortorder!E:E,sortorder!D:D),99)</f>
        <v>99</v>
      </c>
      <c r="W122" s="142">
        <f t="shared" ca="1" si="26"/>
        <v>99</v>
      </c>
      <c r="X122" s="353" t="s">
        <v>2265</v>
      </c>
      <c r="Y122" s="132">
        <f t="shared" ref="Y122:AG131" si="38">IF(ISERROR(SEARCH(Y$1,$Q122)),0,1)</f>
        <v>0</v>
      </c>
      <c r="Z122" s="132">
        <f t="shared" si="38"/>
        <v>0</v>
      </c>
      <c r="AA122" s="132">
        <f t="shared" si="38"/>
        <v>0</v>
      </c>
      <c r="AB122" s="132">
        <f t="shared" si="38"/>
        <v>0</v>
      </c>
      <c r="AC122" s="132">
        <f t="shared" si="38"/>
        <v>1</v>
      </c>
      <c r="AD122" s="132">
        <f t="shared" si="38"/>
        <v>0</v>
      </c>
      <c r="AE122" s="132">
        <f t="shared" si="38"/>
        <v>0</v>
      </c>
      <c r="AF122" s="132">
        <f t="shared" si="38"/>
        <v>0</v>
      </c>
      <c r="AG122" s="132">
        <f t="shared" si="38"/>
        <v>0</v>
      </c>
      <c r="AI122" s="132" t="e">
        <f ca="1">_xlfn.XLOOKUP(I122,'api2.3'!B:B,'api2.3'!D:D,"")</f>
        <v>#NAME?</v>
      </c>
      <c r="AJ122" t="s">
        <v>44</v>
      </c>
      <c r="AK122" s="38" t="s">
        <v>44</v>
      </c>
      <c r="AL122" s="195" t="e">
        <f ca="1">_xlfn.XLOOKUP(AK122,sortorder!$I$15:$I$20,sortorder!$J$15:$J$20)</f>
        <v>#NAME?</v>
      </c>
      <c r="AM122" s="633" t="s">
        <v>416</v>
      </c>
      <c r="AN122" s="633" t="s">
        <v>416</v>
      </c>
      <c r="AO122" s="633" t="s">
        <v>417</v>
      </c>
      <c r="AP122" s="637">
        <v>1</v>
      </c>
      <c r="AQ122" t="s">
        <v>1100</v>
      </c>
      <c r="AR122" s="22" t="str">
        <f t="shared" si="27"/>
        <v>avg</v>
      </c>
      <c r="AS122" t="s">
        <v>1107</v>
      </c>
      <c r="AT122" s="22" t="b">
        <f t="shared" si="28"/>
        <v>1</v>
      </c>
      <c r="AU122" s="633" t="s">
        <v>1101</v>
      </c>
      <c r="AV122" s="633" t="s">
        <v>1107</v>
      </c>
      <c r="AW122">
        <v>1</v>
      </c>
      <c r="AX122" s="596" t="s">
        <v>2798</v>
      </c>
      <c r="AY122" s="479" t="b">
        <v>0</v>
      </c>
      <c r="AZ122" t="s">
        <v>2710</v>
      </c>
      <c r="BA122">
        <v>2</v>
      </c>
      <c r="BB122">
        <v>0</v>
      </c>
      <c r="BC122" t="b">
        <v>0</v>
      </c>
      <c r="BD122" t="b">
        <v>1</v>
      </c>
      <c r="BE122" t="b">
        <v>0</v>
      </c>
      <c r="BG122" s="23" t="b">
        <f t="shared" si="29"/>
        <v>1</v>
      </c>
      <c r="BH122" s="468" t="str">
        <f>CONCATENATE(VLOOKUP(AQ122,named_strings!A:B,2,),VLOOKUP(T122,Q:BH,44,))</f>
        <v>US avg %multirace NH</v>
      </c>
      <c r="BI122" t="s">
        <v>5184</v>
      </c>
      <c r="BJ122" s="8" t="s">
        <v>2278</v>
      </c>
      <c r="BK122" s="8" t="s">
        <v>2278</v>
      </c>
      <c r="BL122" s="714">
        <v>0</v>
      </c>
      <c r="BM122" s="561" t="s">
        <v>2798</v>
      </c>
      <c r="BN122" s="479">
        <v>0</v>
      </c>
      <c r="BQ122" s="209">
        <v>999</v>
      </c>
      <c r="BV122" s="580" t="s">
        <v>404</v>
      </c>
      <c r="BW122" s="580" t="s">
        <v>55</v>
      </c>
    </row>
    <row r="123" spans="1:75" hidden="1">
      <c r="A123">
        <v>122</v>
      </c>
      <c r="B123" s="148" t="str">
        <f t="shared" ca="1" si="22"/>
        <v>999999999</v>
      </c>
      <c r="C123" s="148" t="str">
        <f t="shared" ca="1" si="23"/>
        <v>9999999</v>
      </c>
      <c r="D123" s="586">
        <f t="shared" si="35"/>
        <v>0</v>
      </c>
      <c r="E123" s="586">
        <f t="shared" si="30"/>
        <v>0</v>
      </c>
      <c r="F123" s="586">
        <f t="shared" si="25"/>
        <v>0</v>
      </c>
      <c r="G123" s="344" t="str">
        <f t="shared" si="31"/>
        <v/>
      </c>
      <c r="Q123" s="61" t="s">
        <v>2279</v>
      </c>
      <c r="R123" s="137">
        <f ca="1">IFERROR(_xlfn.XLOOKUP(T123, sortorder!P:P,sortorder!Q:Q),999)</f>
        <v>999</v>
      </c>
      <c r="S123" s="137">
        <f ca="1">IFERROR(_xlfn.XLOOKUP(T123, sortorder!P:P,sortorder!O:O),99)</f>
        <v>99</v>
      </c>
      <c r="T123" s="119" t="s">
        <v>2188</v>
      </c>
      <c r="U123" s="56" t="s">
        <v>2188</v>
      </c>
      <c r="V123" s="142">
        <f ca="1">IFERROR(_xlfn.XLOOKUP(X123, sortorder!E:E,sortorder!D:D),99)</f>
        <v>99</v>
      </c>
      <c r="W123" s="142">
        <f t="shared" ca="1" si="26"/>
        <v>99</v>
      </c>
      <c r="X123" s="353" t="s">
        <v>2265</v>
      </c>
      <c r="Y123" s="132">
        <f t="shared" si="38"/>
        <v>0</v>
      </c>
      <c r="Z123" s="132">
        <f t="shared" si="38"/>
        <v>0</v>
      </c>
      <c r="AA123" s="132">
        <f t="shared" si="38"/>
        <v>0</v>
      </c>
      <c r="AB123" s="132">
        <f t="shared" si="38"/>
        <v>0</v>
      </c>
      <c r="AC123" s="132">
        <f t="shared" si="38"/>
        <v>1</v>
      </c>
      <c r="AD123" s="132">
        <f t="shared" si="38"/>
        <v>0</v>
      </c>
      <c r="AE123" s="132">
        <f t="shared" si="38"/>
        <v>0</v>
      </c>
      <c r="AF123" s="132">
        <f t="shared" si="38"/>
        <v>0</v>
      </c>
      <c r="AG123" s="132">
        <f t="shared" si="38"/>
        <v>0</v>
      </c>
      <c r="AI123" s="132" t="e">
        <f ca="1">_xlfn.XLOOKUP(I123,'api2.3'!B:B,'api2.3'!D:D,"")</f>
        <v>#NAME?</v>
      </c>
      <c r="AJ123" t="s">
        <v>44</v>
      </c>
      <c r="AK123" s="38" t="s">
        <v>44</v>
      </c>
      <c r="AL123" s="195" t="e">
        <f ca="1">_xlfn.XLOOKUP(AK123,sortorder!$I$15:$I$20,sortorder!$J$15:$J$20)</f>
        <v>#NAME?</v>
      </c>
      <c r="AM123" s="633" t="s">
        <v>416</v>
      </c>
      <c r="AN123" s="633" t="s">
        <v>416</v>
      </c>
      <c r="AO123" s="633" t="s">
        <v>417</v>
      </c>
      <c r="AP123" s="637">
        <v>1</v>
      </c>
      <c r="AQ123" t="s">
        <v>1100</v>
      </c>
      <c r="AR123" s="22" t="str">
        <f t="shared" si="27"/>
        <v>avg</v>
      </c>
      <c r="AS123" t="s">
        <v>1107</v>
      </c>
      <c r="AT123" s="22" t="b">
        <f t="shared" si="28"/>
        <v>1</v>
      </c>
      <c r="AU123" s="633" t="s">
        <v>1101</v>
      </c>
      <c r="AV123" s="633" t="s">
        <v>1107</v>
      </c>
      <c r="AW123">
        <v>1</v>
      </c>
      <c r="AX123" s="596" t="s">
        <v>2798</v>
      </c>
      <c r="AY123" s="479" t="b">
        <v>0</v>
      </c>
      <c r="AZ123" t="s">
        <v>2710</v>
      </c>
      <c r="BA123">
        <v>2</v>
      </c>
      <c r="BB123">
        <v>0</v>
      </c>
      <c r="BC123" t="b">
        <v>0</v>
      </c>
      <c r="BD123" t="b">
        <v>1</v>
      </c>
      <c r="BE123" t="b">
        <v>0</v>
      </c>
      <c r="BG123" s="23" t="b">
        <f t="shared" si="29"/>
        <v>1</v>
      </c>
      <c r="BH123" s="468" t="str">
        <f>CONCATENATE(VLOOKUP(AQ123,named_strings!A:B,2,),VLOOKUP(T123,Q:BH,44,))</f>
        <v>US avg %White NHA</v>
      </c>
      <c r="BI123" t="s">
        <v>4945</v>
      </c>
      <c r="BJ123" s="8" t="s">
        <v>2280</v>
      </c>
      <c r="BK123" s="8" t="s">
        <v>2280</v>
      </c>
      <c r="BL123" s="714">
        <v>0</v>
      </c>
      <c r="BM123" s="561" t="s">
        <v>2798</v>
      </c>
      <c r="BN123" s="479" t="s">
        <v>2798</v>
      </c>
      <c r="BQ123" s="209">
        <v>999</v>
      </c>
      <c r="BV123" s="580" t="s">
        <v>404</v>
      </c>
      <c r="BW123" s="580" t="s">
        <v>55</v>
      </c>
    </row>
    <row r="124" spans="1:75" hidden="1">
      <c r="A124">
        <v>123</v>
      </c>
      <c r="B124" s="148" t="str">
        <f t="shared" ca="1" si="22"/>
        <v>999999999</v>
      </c>
      <c r="C124" s="148" t="str">
        <f t="shared" ca="1" si="23"/>
        <v>9999999</v>
      </c>
      <c r="D124" s="586">
        <f t="shared" si="35"/>
        <v>0</v>
      </c>
      <c r="E124" s="586">
        <f t="shared" si="30"/>
        <v>0</v>
      </c>
      <c r="F124" s="586">
        <f t="shared" si="25"/>
        <v>0</v>
      </c>
      <c r="G124" s="344" t="str">
        <f t="shared" si="31"/>
        <v/>
      </c>
      <c r="Q124" s="61" t="s">
        <v>2281</v>
      </c>
      <c r="R124" s="137">
        <f ca="1">IFERROR(_xlfn.XLOOKUP(T124, sortorder!P:P,sortorder!Q:Q),999)</f>
        <v>999</v>
      </c>
      <c r="S124" s="137">
        <f ca="1">IFERROR(_xlfn.XLOOKUP(T124, sortorder!P:P,sortorder!O:O),99)</f>
        <v>99</v>
      </c>
      <c r="T124" s="119" t="s">
        <v>2202</v>
      </c>
      <c r="U124" s="56" t="s">
        <v>2202</v>
      </c>
      <c r="V124" s="142">
        <f ca="1">IFERROR(_xlfn.XLOOKUP(X124, sortorder!E:E,sortorder!D:D),99)</f>
        <v>99</v>
      </c>
      <c r="W124" s="142">
        <f t="shared" ca="1" si="26"/>
        <v>99</v>
      </c>
      <c r="X124" s="21" t="s">
        <v>2282</v>
      </c>
      <c r="Y124" s="132">
        <f t="shared" si="38"/>
        <v>0</v>
      </c>
      <c r="Z124" s="132">
        <f t="shared" si="38"/>
        <v>1</v>
      </c>
      <c r="AA124" s="132">
        <f t="shared" si="38"/>
        <v>0</v>
      </c>
      <c r="AB124" s="132">
        <f t="shared" si="38"/>
        <v>0</v>
      </c>
      <c r="AC124" s="132">
        <f t="shared" si="38"/>
        <v>1</v>
      </c>
      <c r="AD124" s="132">
        <f t="shared" si="38"/>
        <v>0</v>
      </c>
      <c r="AE124" s="132">
        <f t="shared" si="38"/>
        <v>0</v>
      </c>
      <c r="AF124" s="132">
        <f t="shared" si="38"/>
        <v>0</v>
      </c>
      <c r="AG124" s="132">
        <f t="shared" si="38"/>
        <v>0</v>
      </c>
      <c r="AH124" t="s">
        <v>1051</v>
      </c>
      <c r="AI124" s="132" t="e">
        <f ca="1">_xlfn.XLOOKUP(I124,'api2.3'!B:B,'api2.3'!D:D,"")</f>
        <v>#NAME?</v>
      </c>
      <c r="AJ124" t="s">
        <v>44</v>
      </c>
      <c r="AK124" s="38" t="s">
        <v>44</v>
      </c>
      <c r="AL124" s="195" t="e">
        <f ca="1">_xlfn.XLOOKUP(AK124,sortorder!$I$15:$I$20,sortorder!$J$15:$J$20)</f>
        <v>#NAME?</v>
      </c>
      <c r="AM124" s="633" t="s">
        <v>1742</v>
      </c>
      <c r="AN124" s="633" t="s">
        <v>1742</v>
      </c>
      <c r="AO124" s="633" t="s">
        <v>1743</v>
      </c>
      <c r="AP124" s="637">
        <v>3</v>
      </c>
      <c r="AQ124" t="s">
        <v>1751</v>
      </c>
      <c r="AR124" s="22" t="str">
        <f t="shared" si="27"/>
        <v>avg</v>
      </c>
      <c r="AS124" t="s">
        <v>1107</v>
      </c>
      <c r="AT124" s="22" t="b">
        <f t="shared" si="28"/>
        <v>1</v>
      </c>
      <c r="AU124" s="633" t="s">
        <v>1101</v>
      </c>
      <c r="AV124" s="633" t="s">
        <v>1107</v>
      </c>
      <c r="AW124">
        <v>1</v>
      </c>
      <c r="AX124" s="596" t="s">
        <v>2798</v>
      </c>
      <c r="AY124" s="479" t="b">
        <v>0</v>
      </c>
      <c r="AZ124" t="s">
        <v>2710</v>
      </c>
      <c r="BA124">
        <v>2</v>
      </c>
      <c r="BB124">
        <v>0</v>
      </c>
      <c r="BC124" t="b">
        <v>0</v>
      </c>
      <c r="BD124" t="b">
        <v>1</v>
      </c>
      <c r="BE124" t="b">
        <v>0</v>
      </c>
      <c r="BG124" s="23" t="b">
        <f t="shared" si="29"/>
        <v>1</v>
      </c>
      <c r="BH124" s="468" t="str">
        <f>CONCATENATE(VLOOKUP(AQ124,named_strings!A:B,2,),VLOOKUP(T124,Q:BH,44,))</f>
        <v>State avg %Hispanic</v>
      </c>
      <c r="BI124" t="s">
        <v>4946</v>
      </c>
      <c r="BJ124" s="8" t="s">
        <v>2283</v>
      </c>
      <c r="BK124" s="8" t="s">
        <v>2283</v>
      </c>
      <c r="BL124" s="714" t="e">
        <v>#N/A</v>
      </c>
      <c r="BM124" s="561" t="s">
        <v>2798</v>
      </c>
      <c r="BN124" s="479">
        <v>0</v>
      </c>
      <c r="BQ124" s="209">
        <v>999</v>
      </c>
      <c r="BV124" s="580" t="s">
        <v>404</v>
      </c>
      <c r="BW124" s="580" t="s">
        <v>55</v>
      </c>
    </row>
    <row r="125" spans="1:75" hidden="1">
      <c r="A125">
        <v>124</v>
      </c>
      <c r="B125" s="148" t="str">
        <f t="shared" ca="1" si="22"/>
        <v>999999999</v>
      </c>
      <c r="C125" s="148" t="str">
        <f t="shared" ca="1" si="23"/>
        <v>9999999</v>
      </c>
      <c r="D125" s="586">
        <f t="shared" si="35"/>
        <v>0</v>
      </c>
      <c r="E125" s="586">
        <f t="shared" si="30"/>
        <v>0</v>
      </c>
      <c r="F125" s="586">
        <f t="shared" si="25"/>
        <v>0</v>
      </c>
      <c r="G125" s="344" t="str">
        <f t="shared" si="31"/>
        <v/>
      </c>
      <c r="Q125" s="61" t="s">
        <v>2284</v>
      </c>
      <c r="R125" s="137">
        <f ca="1">IFERROR(_xlfn.XLOOKUP(T125, sortorder!P:P,sortorder!Q:Q),999)</f>
        <v>999</v>
      </c>
      <c r="S125" s="137">
        <f ca="1">IFERROR(_xlfn.XLOOKUP(T125, sortorder!P:P,sortorder!O:O),99)</f>
        <v>99</v>
      </c>
      <c r="T125" s="119" t="s">
        <v>2194</v>
      </c>
      <c r="U125" s="56" t="s">
        <v>2194</v>
      </c>
      <c r="V125" s="142">
        <f ca="1">IFERROR(_xlfn.XLOOKUP(X125, sortorder!E:E,sortorder!D:D),99)</f>
        <v>99</v>
      </c>
      <c r="W125" s="142">
        <f t="shared" ca="1" si="26"/>
        <v>99</v>
      </c>
      <c r="X125" s="21" t="s">
        <v>2282</v>
      </c>
      <c r="Y125" s="132">
        <f t="shared" si="38"/>
        <v>0</v>
      </c>
      <c r="Z125" s="132">
        <f t="shared" si="38"/>
        <v>1</v>
      </c>
      <c r="AA125" s="132">
        <f t="shared" si="38"/>
        <v>0</v>
      </c>
      <c r="AB125" s="132">
        <f t="shared" si="38"/>
        <v>0</v>
      </c>
      <c r="AC125" s="132">
        <f t="shared" si="38"/>
        <v>1</v>
      </c>
      <c r="AD125" s="132">
        <f t="shared" si="38"/>
        <v>0</v>
      </c>
      <c r="AE125" s="132">
        <f t="shared" si="38"/>
        <v>0</v>
      </c>
      <c r="AF125" s="132">
        <f t="shared" si="38"/>
        <v>0</v>
      </c>
      <c r="AG125" s="132">
        <f t="shared" si="38"/>
        <v>0</v>
      </c>
      <c r="AH125" t="s">
        <v>1051</v>
      </c>
      <c r="AI125" s="132" t="e">
        <f ca="1">_xlfn.XLOOKUP(I125,'api2.3'!B:B,'api2.3'!D:D,"")</f>
        <v>#NAME?</v>
      </c>
      <c r="AJ125" t="s">
        <v>44</v>
      </c>
      <c r="AK125" s="38" t="s">
        <v>44</v>
      </c>
      <c r="AL125" s="195" t="e">
        <f ca="1">_xlfn.XLOOKUP(AK125,sortorder!$I$15:$I$20,sortorder!$J$15:$J$20)</f>
        <v>#NAME?</v>
      </c>
      <c r="AM125" s="633" t="s">
        <v>1742</v>
      </c>
      <c r="AN125" s="633" t="s">
        <v>1742</v>
      </c>
      <c r="AO125" s="633" t="s">
        <v>1743</v>
      </c>
      <c r="AP125" s="637">
        <v>3</v>
      </c>
      <c r="AQ125" t="s">
        <v>1751</v>
      </c>
      <c r="AR125" s="22" t="str">
        <f t="shared" si="27"/>
        <v>avg</v>
      </c>
      <c r="AS125" t="s">
        <v>1107</v>
      </c>
      <c r="AT125" s="22" t="b">
        <f t="shared" si="28"/>
        <v>1</v>
      </c>
      <c r="AU125" s="633" t="s">
        <v>1101</v>
      </c>
      <c r="AV125" s="633" t="s">
        <v>1107</v>
      </c>
      <c r="AW125">
        <v>1</v>
      </c>
      <c r="AX125" s="596" t="s">
        <v>2798</v>
      </c>
      <c r="AY125" s="479" t="b">
        <v>0</v>
      </c>
      <c r="AZ125" t="s">
        <v>2710</v>
      </c>
      <c r="BA125">
        <v>2</v>
      </c>
      <c r="BB125">
        <v>0</v>
      </c>
      <c r="BC125" t="b">
        <v>0</v>
      </c>
      <c r="BD125" t="b">
        <v>1</v>
      </c>
      <c r="BE125" t="b">
        <v>0</v>
      </c>
      <c r="BG125" s="23" t="b">
        <f t="shared" si="29"/>
        <v>1</v>
      </c>
      <c r="BH125" s="468" t="str">
        <f>CONCATENATE(VLOOKUP(AQ125,named_strings!A:B,2,),VLOOKUP(T125,Q:BH,44,))</f>
        <v>State avg %Black NHA</v>
      </c>
      <c r="BI125" t="s">
        <v>4947</v>
      </c>
      <c r="BJ125" s="8" t="s">
        <v>2285</v>
      </c>
      <c r="BK125" s="8" t="s">
        <v>2285</v>
      </c>
      <c r="BL125" s="714" t="e">
        <v>#N/A</v>
      </c>
      <c r="BM125" s="561" t="s">
        <v>2798</v>
      </c>
      <c r="BN125" s="479">
        <v>0</v>
      </c>
      <c r="BQ125" s="209">
        <v>999</v>
      </c>
      <c r="BV125" s="580" t="s">
        <v>404</v>
      </c>
      <c r="BW125" s="580" t="s">
        <v>55</v>
      </c>
    </row>
    <row r="126" spans="1:75" hidden="1">
      <c r="A126">
        <v>125</v>
      </c>
      <c r="B126" s="148" t="str">
        <f t="shared" ca="1" si="22"/>
        <v>999999999</v>
      </c>
      <c r="C126" s="148" t="str">
        <f t="shared" ca="1" si="23"/>
        <v>9999999</v>
      </c>
      <c r="D126" s="586">
        <f t="shared" si="35"/>
        <v>0</v>
      </c>
      <c r="E126" s="586">
        <f t="shared" si="30"/>
        <v>0</v>
      </c>
      <c r="F126" s="586">
        <f t="shared" si="25"/>
        <v>0</v>
      </c>
      <c r="G126" s="344" t="str">
        <f t="shared" si="31"/>
        <v/>
      </c>
      <c r="Q126" s="61" t="s">
        <v>2286</v>
      </c>
      <c r="R126" s="137">
        <f ca="1">IFERROR(_xlfn.XLOOKUP(T126, sortorder!P:P,sortorder!Q:Q),999)</f>
        <v>999</v>
      </c>
      <c r="S126" s="137">
        <f ca="1">IFERROR(_xlfn.XLOOKUP(T126, sortorder!P:P,sortorder!O:O),99)</f>
        <v>99</v>
      </c>
      <c r="T126" s="119" t="s">
        <v>2198</v>
      </c>
      <c r="U126" s="56" t="s">
        <v>2198</v>
      </c>
      <c r="V126" s="142">
        <f ca="1">IFERROR(_xlfn.XLOOKUP(X126, sortorder!E:E,sortorder!D:D),99)</f>
        <v>99</v>
      </c>
      <c r="W126" s="142">
        <f t="shared" ca="1" si="26"/>
        <v>99</v>
      </c>
      <c r="X126" s="21" t="s">
        <v>2282</v>
      </c>
      <c r="Y126" s="132">
        <f t="shared" si="38"/>
        <v>0</v>
      </c>
      <c r="Z126" s="132">
        <f t="shared" si="38"/>
        <v>1</v>
      </c>
      <c r="AA126" s="132">
        <f t="shared" si="38"/>
        <v>0</v>
      </c>
      <c r="AB126" s="132">
        <f t="shared" si="38"/>
        <v>0</v>
      </c>
      <c r="AC126" s="132">
        <f t="shared" si="38"/>
        <v>1</v>
      </c>
      <c r="AD126" s="132">
        <f t="shared" si="38"/>
        <v>0</v>
      </c>
      <c r="AE126" s="132">
        <f t="shared" si="38"/>
        <v>0</v>
      </c>
      <c r="AF126" s="132">
        <f t="shared" si="38"/>
        <v>0</v>
      </c>
      <c r="AG126" s="132">
        <f t="shared" si="38"/>
        <v>0</v>
      </c>
      <c r="AH126" t="s">
        <v>1051</v>
      </c>
      <c r="AI126" s="132" t="e">
        <f ca="1">_xlfn.XLOOKUP(I126,'api2.3'!B:B,'api2.3'!D:D,"")</f>
        <v>#NAME?</v>
      </c>
      <c r="AJ126" t="s">
        <v>44</v>
      </c>
      <c r="AK126" s="38" t="s">
        <v>44</v>
      </c>
      <c r="AL126" s="195" t="e">
        <f ca="1">_xlfn.XLOOKUP(AK126,sortorder!$I$15:$I$20,sortorder!$J$15:$J$20)</f>
        <v>#NAME?</v>
      </c>
      <c r="AM126" s="633" t="s">
        <v>1742</v>
      </c>
      <c r="AN126" s="633" t="s">
        <v>1742</v>
      </c>
      <c r="AO126" s="633" t="s">
        <v>1743</v>
      </c>
      <c r="AP126" s="637">
        <v>3</v>
      </c>
      <c r="AQ126" t="s">
        <v>1751</v>
      </c>
      <c r="AR126" s="22" t="str">
        <f t="shared" si="27"/>
        <v>avg</v>
      </c>
      <c r="AS126" t="s">
        <v>1107</v>
      </c>
      <c r="AT126" s="22" t="b">
        <f t="shared" si="28"/>
        <v>1</v>
      </c>
      <c r="AU126" s="633" t="s">
        <v>1101</v>
      </c>
      <c r="AV126" s="633" t="s">
        <v>1107</v>
      </c>
      <c r="AW126">
        <v>1</v>
      </c>
      <c r="AX126" s="596" t="s">
        <v>2798</v>
      </c>
      <c r="AY126" s="479" t="b">
        <v>0</v>
      </c>
      <c r="AZ126" t="s">
        <v>2710</v>
      </c>
      <c r="BA126">
        <v>2</v>
      </c>
      <c r="BB126">
        <v>0</v>
      </c>
      <c r="BC126" t="b">
        <v>0</v>
      </c>
      <c r="BD126" t="b">
        <v>1</v>
      </c>
      <c r="BE126" t="b">
        <v>0</v>
      </c>
      <c r="BG126" s="23" t="b">
        <f t="shared" si="29"/>
        <v>1</v>
      </c>
      <c r="BH126" s="468" t="str">
        <f>CONCATENATE(VLOOKUP(AQ126,named_strings!A:B,2,),VLOOKUP(T126,Q:BH,44,))</f>
        <v>State avg %Asian NHA</v>
      </c>
      <c r="BI126" t="s">
        <v>4948</v>
      </c>
      <c r="BJ126" s="8" t="s">
        <v>2287</v>
      </c>
      <c r="BK126" s="8" t="s">
        <v>2287</v>
      </c>
      <c r="BL126" s="714">
        <v>0</v>
      </c>
      <c r="BM126" s="561" t="s">
        <v>2798</v>
      </c>
      <c r="BN126" s="479">
        <v>0</v>
      </c>
      <c r="BQ126" s="209">
        <v>999</v>
      </c>
      <c r="BV126" s="580" t="s">
        <v>404</v>
      </c>
      <c r="BW126" s="580" t="s">
        <v>55</v>
      </c>
    </row>
    <row r="127" spans="1:75" hidden="1">
      <c r="A127">
        <v>126</v>
      </c>
      <c r="B127" s="148" t="str">
        <f t="shared" ca="1" si="22"/>
        <v>999999999</v>
      </c>
      <c r="C127" s="148" t="str">
        <f t="shared" ca="1" si="23"/>
        <v>9999999</v>
      </c>
      <c r="D127" s="586">
        <f t="shared" si="35"/>
        <v>0</v>
      </c>
      <c r="E127" s="586">
        <f t="shared" si="30"/>
        <v>0</v>
      </c>
      <c r="F127" s="586">
        <f t="shared" si="25"/>
        <v>0</v>
      </c>
      <c r="G127" s="344" t="str">
        <f t="shared" si="31"/>
        <v/>
      </c>
      <c r="I127" s="114"/>
      <c r="Q127" s="61" t="s">
        <v>2288</v>
      </c>
      <c r="R127" s="137">
        <f ca="1">IFERROR(_xlfn.XLOOKUP(T127, sortorder!P:P,sortorder!Q:Q),999)</f>
        <v>999</v>
      </c>
      <c r="S127" s="137">
        <f ca="1">IFERROR(_xlfn.XLOOKUP(T127, sortorder!P:P,sortorder!O:O),99)</f>
        <v>99</v>
      </c>
      <c r="T127" s="119" t="s">
        <v>2207</v>
      </c>
      <c r="U127" s="56" t="s">
        <v>2207</v>
      </c>
      <c r="V127" s="142">
        <f ca="1">IFERROR(_xlfn.XLOOKUP(X127, sortorder!E:E,sortorder!D:D),99)</f>
        <v>99</v>
      </c>
      <c r="W127" s="142">
        <f t="shared" ca="1" si="26"/>
        <v>99</v>
      </c>
      <c r="X127" s="21" t="s">
        <v>2282</v>
      </c>
      <c r="Y127" s="132">
        <f t="shared" si="38"/>
        <v>0</v>
      </c>
      <c r="Z127" s="132">
        <f t="shared" si="38"/>
        <v>1</v>
      </c>
      <c r="AA127" s="132">
        <f t="shared" si="38"/>
        <v>0</v>
      </c>
      <c r="AB127" s="132">
        <f t="shared" si="38"/>
        <v>0</v>
      </c>
      <c r="AC127" s="132">
        <f t="shared" si="38"/>
        <v>1</v>
      </c>
      <c r="AD127" s="132">
        <f t="shared" si="38"/>
        <v>0</v>
      </c>
      <c r="AE127" s="132">
        <f t="shared" si="38"/>
        <v>0</v>
      </c>
      <c r="AF127" s="132">
        <f t="shared" si="38"/>
        <v>0</v>
      </c>
      <c r="AG127" s="132">
        <f t="shared" si="38"/>
        <v>0</v>
      </c>
      <c r="AH127" t="s">
        <v>1051</v>
      </c>
      <c r="AI127" s="132" t="e">
        <f ca="1">_xlfn.XLOOKUP(I127,'api2.3'!B:B,'api2.3'!D:D,"")</f>
        <v>#NAME?</v>
      </c>
      <c r="AJ127" t="s">
        <v>44</v>
      </c>
      <c r="AK127" s="38" t="s">
        <v>44</v>
      </c>
      <c r="AL127" s="195" t="e">
        <f ca="1">_xlfn.XLOOKUP(AK127,sortorder!$I$15:$I$20,sortorder!$J$15:$J$20)</f>
        <v>#NAME?</v>
      </c>
      <c r="AM127" s="633" t="s">
        <v>1742</v>
      </c>
      <c r="AN127" s="633" t="s">
        <v>1742</v>
      </c>
      <c r="AO127" s="633" t="s">
        <v>1743</v>
      </c>
      <c r="AP127" s="637">
        <v>3</v>
      </c>
      <c r="AQ127" t="s">
        <v>1751</v>
      </c>
      <c r="AR127" s="22" t="str">
        <f t="shared" si="27"/>
        <v>avg</v>
      </c>
      <c r="AS127" t="s">
        <v>1107</v>
      </c>
      <c r="AT127" s="22" t="b">
        <f t="shared" si="28"/>
        <v>1</v>
      </c>
      <c r="AU127" s="633" t="s">
        <v>1101</v>
      </c>
      <c r="AV127" s="633" t="s">
        <v>1107</v>
      </c>
      <c r="AW127">
        <v>1</v>
      </c>
      <c r="AX127" s="596" t="s">
        <v>2798</v>
      </c>
      <c r="AY127" s="479" t="b">
        <v>0</v>
      </c>
      <c r="AZ127" t="s">
        <v>2710</v>
      </c>
      <c r="BA127">
        <v>2</v>
      </c>
      <c r="BB127">
        <v>0</v>
      </c>
      <c r="BC127" t="b">
        <v>0</v>
      </c>
      <c r="BD127" t="b">
        <v>1</v>
      </c>
      <c r="BE127" t="b">
        <v>0</v>
      </c>
      <c r="BG127" s="23" t="b">
        <f t="shared" si="29"/>
        <v>1</v>
      </c>
      <c r="BH127" s="468" t="str">
        <f>CONCATENATE(VLOOKUP(AQ127,named_strings!A:B,2,),VLOOKUP(T127,Q:BH,44,))</f>
        <v>State avg %AmerIndian/AK NHA</v>
      </c>
      <c r="BI127" t="s">
        <v>4997</v>
      </c>
      <c r="BJ127" s="8" t="s">
        <v>2289</v>
      </c>
      <c r="BK127" s="8" t="s">
        <v>2289</v>
      </c>
      <c r="BL127" s="714">
        <v>0</v>
      </c>
      <c r="BM127" s="561" t="s">
        <v>2798</v>
      </c>
      <c r="BN127" s="479" t="s">
        <v>2798</v>
      </c>
      <c r="BQ127" s="209">
        <v>999</v>
      </c>
      <c r="BV127" s="580" t="s">
        <v>404</v>
      </c>
      <c r="BW127" s="580" t="s">
        <v>55</v>
      </c>
    </row>
    <row r="128" spans="1:75" hidden="1">
      <c r="A128">
        <v>127</v>
      </c>
      <c r="B128" s="148" t="str">
        <f t="shared" ca="1" si="22"/>
        <v>999999999</v>
      </c>
      <c r="C128" s="148" t="str">
        <f t="shared" ca="1" si="23"/>
        <v>9999999</v>
      </c>
      <c r="D128" s="586">
        <f t="shared" si="35"/>
        <v>0</v>
      </c>
      <c r="E128" s="586">
        <f t="shared" si="30"/>
        <v>0</v>
      </c>
      <c r="F128" s="586">
        <f t="shared" si="25"/>
        <v>0</v>
      </c>
      <c r="G128" s="344" t="str">
        <f t="shared" si="31"/>
        <v/>
      </c>
      <c r="Q128" s="61" t="s">
        <v>2290</v>
      </c>
      <c r="R128" s="137">
        <f ca="1">IFERROR(_xlfn.XLOOKUP(T128, sortorder!P:P,sortorder!Q:Q),999)</f>
        <v>999</v>
      </c>
      <c r="S128" s="137">
        <f ca="1">IFERROR(_xlfn.XLOOKUP(T128, sortorder!P:P,sortorder!O:O),99)</f>
        <v>99</v>
      </c>
      <c r="T128" s="119" t="s">
        <v>2211</v>
      </c>
      <c r="U128" s="56" t="s">
        <v>2211</v>
      </c>
      <c r="V128" s="142">
        <f ca="1">IFERROR(_xlfn.XLOOKUP(X128, sortorder!E:E,sortorder!D:D),99)</f>
        <v>99</v>
      </c>
      <c r="W128" s="142">
        <f t="shared" ca="1" si="26"/>
        <v>99</v>
      </c>
      <c r="X128" s="21" t="s">
        <v>2282</v>
      </c>
      <c r="Y128" s="132">
        <f t="shared" si="38"/>
        <v>0</v>
      </c>
      <c r="Z128" s="132">
        <f t="shared" si="38"/>
        <v>1</v>
      </c>
      <c r="AA128" s="132">
        <f t="shared" si="38"/>
        <v>0</v>
      </c>
      <c r="AB128" s="132">
        <f t="shared" si="38"/>
        <v>0</v>
      </c>
      <c r="AC128" s="132">
        <f t="shared" si="38"/>
        <v>1</v>
      </c>
      <c r="AD128" s="132">
        <f t="shared" si="38"/>
        <v>0</v>
      </c>
      <c r="AE128" s="132">
        <f t="shared" si="38"/>
        <v>0</v>
      </c>
      <c r="AF128" s="132">
        <f t="shared" si="38"/>
        <v>0</v>
      </c>
      <c r="AG128" s="132">
        <f t="shared" si="38"/>
        <v>0</v>
      </c>
      <c r="AH128" t="s">
        <v>1051</v>
      </c>
      <c r="AI128" s="132" t="e">
        <f ca="1">_xlfn.XLOOKUP(I128,'api2.3'!B:B,'api2.3'!D:D,"")</f>
        <v>#NAME?</v>
      </c>
      <c r="AJ128" t="s">
        <v>44</v>
      </c>
      <c r="AK128" s="38" t="s">
        <v>44</v>
      </c>
      <c r="AL128" s="195" t="e">
        <f ca="1">_xlfn.XLOOKUP(AK128,sortorder!$I$15:$I$20,sortorder!$J$15:$J$20)</f>
        <v>#NAME?</v>
      </c>
      <c r="AM128" s="633" t="s">
        <v>1742</v>
      </c>
      <c r="AN128" s="633" t="s">
        <v>1742</v>
      </c>
      <c r="AO128" s="633" t="s">
        <v>1743</v>
      </c>
      <c r="AP128" s="637">
        <v>3</v>
      </c>
      <c r="AQ128" t="s">
        <v>1751</v>
      </c>
      <c r="AR128" s="22" t="str">
        <f t="shared" si="27"/>
        <v>avg</v>
      </c>
      <c r="AS128" t="s">
        <v>1107</v>
      </c>
      <c r="AT128" s="22" t="b">
        <f t="shared" si="28"/>
        <v>1</v>
      </c>
      <c r="AU128" s="633" t="s">
        <v>1101</v>
      </c>
      <c r="AV128" s="633" t="s">
        <v>1107</v>
      </c>
      <c r="AW128">
        <v>1</v>
      </c>
      <c r="AX128" s="596" t="s">
        <v>2798</v>
      </c>
      <c r="AY128" s="479" t="b">
        <v>0</v>
      </c>
      <c r="AZ128" t="s">
        <v>2710</v>
      </c>
      <c r="BA128">
        <v>2</v>
      </c>
      <c r="BB128">
        <v>0</v>
      </c>
      <c r="BC128" t="b">
        <v>0</v>
      </c>
      <c r="BD128" t="b">
        <v>1</v>
      </c>
      <c r="BE128" t="b">
        <v>0</v>
      </c>
      <c r="BG128" s="23" t="b">
        <f t="shared" si="29"/>
        <v>1</v>
      </c>
      <c r="BH128" s="468" t="str">
        <f>CONCATENATE(VLOOKUP(AQ128,named_strings!A:B,2,),VLOOKUP(T128,Q:BH,44,))</f>
        <v>State avg %Hawaiian/PI NHA</v>
      </c>
      <c r="BI128" t="s">
        <v>5100</v>
      </c>
      <c r="BJ128" s="8" t="s">
        <v>2291</v>
      </c>
      <c r="BK128" s="8" t="s">
        <v>2291</v>
      </c>
      <c r="BL128" s="714">
        <v>0</v>
      </c>
      <c r="BM128" s="561" t="s">
        <v>2798</v>
      </c>
      <c r="BN128" s="479" t="s">
        <v>2798</v>
      </c>
      <c r="BQ128" s="209">
        <v>999</v>
      </c>
      <c r="BV128" s="580" t="s">
        <v>404</v>
      </c>
      <c r="BW128" s="580" t="s">
        <v>55</v>
      </c>
    </row>
    <row r="129" spans="1:75" hidden="1">
      <c r="A129">
        <v>128</v>
      </c>
      <c r="B129" s="148" t="str">
        <f t="shared" ca="1" si="22"/>
        <v>999999999</v>
      </c>
      <c r="C129" s="148" t="str">
        <f t="shared" ca="1" si="23"/>
        <v>9999999</v>
      </c>
      <c r="D129" s="586">
        <f t="shared" si="35"/>
        <v>0</v>
      </c>
      <c r="E129" s="586">
        <f t="shared" si="30"/>
        <v>0</v>
      </c>
      <c r="F129" s="586">
        <f t="shared" si="25"/>
        <v>0</v>
      </c>
      <c r="G129" s="344" t="str">
        <f t="shared" si="31"/>
        <v/>
      </c>
      <c r="Q129" s="61" t="s">
        <v>2292</v>
      </c>
      <c r="R129" s="137">
        <f ca="1">IFERROR(_xlfn.XLOOKUP(T129, sortorder!P:P,sortorder!Q:Q),999)</f>
        <v>999</v>
      </c>
      <c r="S129" s="137">
        <f ca="1">IFERROR(_xlfn.XLOOKUP(T129, sortorder!P:P,sortorder!O:O),99)</f>
        <v>99</v>
      </c>
      <c r="T129" s="119" t="s">
        <v>2215</v>
      </c>
      <c r="U129" s="56" t="s">
        <v>2215</v>
      </c>
      <c r="V129" s="142">
        <f ca="1">IFERROR(_xlfn.XLOOKUP(X129, sortorder!E:E,sortorder!D:D),99)</f>
        <v>99</v>
      </c>
      <c r="W129" s="142">
        <f t="shared" ca="1" si="26"/>
        <v>99</v>
      </c>
      <c r="X129" s="21" t="s">
        <v>2282</v>
      </c>
      <c r="Y129" s="132">
        <f t="shared" si="38"/>
        <v>0</v>
      </c>
      <c r="Z129" s="132">
        <f t="shared" si="38"/>
        <v>1</v>
      </c>
      <c r="AA129" s="132">
        <f t="shared" si="38"/>
        <v>0</v>
      </c>
      <c r="AB129" s="132">
        <f t="shared" si="38"/>
        <v>0</v>
      </c>
      <c r="AC129" s="132">
        <f t="shared" si="38"/>
        <v>1</v>
      </c>
      <c r="AD129" s="132">
        <f t="shared" si="38"/>
        <v>0</v>
      </c>
      <c r="AE129" s="132">
        <f t="shared" si="38"/>
        <v>0</v>
      </c>
      <c r="AF129" s="132">
        <f t="shared" si="38"/>
        <v>0</v>
      </c>
      <c r="AG129" s="132">
        <f t="shared" si="38"/>
        <v>0</v>
      </c>
      <c r="AH129" t="s">
        <v>1051</v>
      </c>
      <c r="AI129" s="132" t="e">
        <f ca="1">_xlfn.XLOOKUP(I129,'api2.3'!B:B,'api2.3'!D:D,"")</f>
        <v>#NAME?</v>
      </c>
      <c r="AJ129" t="s">
        <v>44</v>
      </c>
      <c r="AK129" s="38" t="s">
        <v>44</v>
      </c>
      <c r="AL129" s="195" t="e">
        <f ca="1">_xlfn.XLOOKUP(AK129,sortorder!$I$15:$I$20,sortorder!$J$15:$J$20)</f>
        <v>#NAME?</v>
      </c>
      <c r="AM129" s="633" t="s">
        <v>1742</v>
      </c>
      <c r="AN129" s="633" t="s">
        <v>1742</v>
      </c>
      <c r="AO129" s="633" t="s">
        <v>1743</v>
      </c>
      <c r="AP129" s="637">
        <v>3</v>
      </c>
      <c r="AQ129" t="s">
        <v>1751</v>
      </c>
      <c r="AR129" s="22" t="str">
        <f t="shared" si="27"/>
        <v>avg</v>
      </c>
      <c r="AS129" t="s">
        <v>1107</v>
      </c>
      <c r="AT129" s="22" t="b">
        <f t="shared" si="28"/>
        <v>1</v>
      </c>
      <c r="AU129" s="633" t="s">
        <v>1101</v>
      </c>
      <c r="AV129" s="633" t="s">
        <v>1107</v>
      </c>
      <c r="AW129">
        <v>1</v>
      </c>
      <c r="AX129" s="596" t="s">
        <v>2798</v>
      </c>
      <c r="AY129" s="479" t="b">
        <v>0</v>
      </c>
      <c r="AZ129" t="s">
        <v>2710</v>
      </c>
      <c r="BA129">
        <v>2</v>
      </c>
      <c r="BB129">
        <v>0</v>
      </c>
      <c r="BC129" t="b">
        <v>0</v>
      </c>
      <c r="BD129" t="b">
        <v>1</v>
      </c>
      <c r="BE129" t="b">
        <v>0</v>
      </c>
      <c r="BG129" s="23" t="b">
        <f t="shared" si="29"/>
        <v>1</v>
      </c>
      <c r="BH129" s="468" t="str">
        <f>CONCATENATE(VLOOKUP(AQ129,named_strings!A:B,2,),VLOOKUP(T129,Q:BH,44,))</f>
        <v>State avg %Other race NHA</v>
      </c>
      <c r="BI129" t="s">
        <v>4949</v>
      </c>
      <c r="BJ129" s="8" t="s">
        <v>2293</v>
      </c>
      <c r="BK129" s="8" t="s">
        <v>2293</v>
      </c>
      <c r="BL129" s="714">
        <v>0</v>
      </c>
      <c r="BM129" s="561" t="s">
        <v>2798</v>
      </c>
      <c r="BN129" s="479">
        <v>0</v>
      </c>
      <c r="BQ129" s="209">
        <v>999</v>
      </c>
      <c r="BV129" s="580" t="s">
        <v>404</v>
      </c>
      <c r="BW129" s="580" t="s">
        <v>55</v>
      </c>
    </row>
    <row r="130" spans="1:75" hidden="1">
      <c r="A130">
        <v>129</v>
      </c>
      <c r="B130" s="148" t="str">
        <f t="shared" ref="B130:B193" ca="1" si="39">IFERROR(TEXT(AL130,"00"),"99")&amp;IFERROR(TEXT(W130,"00"),"99")&amp;IFERROR(TEXT(S130,"00"),"99")&amp;IFERROR(TEXT(BQ130,"000"),"999")</f>
        <v>999999999</v>
      </c>
      <c r="C130" s="148" t="str">
        <f t="shared" ref="C130:C193" ca="1" si="40">IFERROR(TEXT(AL130,"00"),"99")&amp;IFERROR(TEXT(V130,"00"),"99")&amp;IFERROR(TEXT(R130,"000"),"999")</f>
        <v>9999999</v>
      </c>
      <c r="D130" s="586">
        <f t="shared" ref="D130:D139" si="41">IF(NOT(ISBLANK(I130)),1,0)</f>
        <v>0</v>
      </c>
      <c r="E130" s="586">
        <f t="shared" si="30"/>
        <v>0</v>
      </c>
      <c r="F130" s="586">
        <f t="shared" ref="F130:F193" si="42">IF(NOT(ISBLANK(O130)),1,0)</f>
        <v>0</v>
      </c>
      <c r="G130" s="344" t="str">
        <f t="shared" si="31"/>
        <v/>
      </c>
      <c r="I130" s="114"/>
      <c r="Q130" s="61" t="s">
        <v>2294</v>
      </c>
      <c r="R130" s="137">
        <f ca="1">IFERROR(_xlfn.XLOOKUP(T130, sortorder!P:P,sortorder!Q:Q),999)</f>
        <v>999</v>
      </c>
      <c r="S130" s="137">
        <f ca="1">IFERROR(_xlfn.XLOOKUP(T130, sortorder!P:P,sortorder!O:O),99)</f>
        <v>99</v>
      </c>
      <c r="T130" s="119" t="s">
        <v>2219</v>
      </c>
      <c r="U130" s="56" t="s">
        <v>2219</v>
      </c>
      <c r="V130" s="142">
        <f ca="1">IFERROR(_xlfn.XLOOKUP(X130, sortorder!E:E,sortorder!D:D),99)</f>
        <v>99</v>
      </c>
      <c r="W130" s="142">
        <f t="shared" ref="W130:W193" ca="1" si="43">V130</f>
        <v>99</v>
      </c>
      <c r="X130" s="21" t="s">
        <v>2282</v>
      </c>
      <c r="Y130" s="132">
        <f t="shared" si="38"/>
        <v>0</v>
      </c>
      <c r="Z130" s="132">
        <f t="shared" si="38"/>
        <v>1</v>
      </c>
      <c r="AA130" s="132">
        <f t="shared" si="38"/>
        <v>0</v>
      </c>
      <c r="AB130" s="132">
        <f t="shared" si="38"/>
        <v>0</v>
      </c>
      <c r="AC130" s="132">
        <f t="shared" si="38"/>
        <v>1</v>
      </c>
      <c r="AD130" s="132">
        <f t="shared" si="38"/>
        <v>0</v>
      </c>
      <c r="AE130" s="132">
        <f t="shared" si="38"/>
        <v>0</v>
      </c>
      <c r="AF130" s="132">
        <f t="shared" si="38"/>
        <v>0</v>
      </c>
      <c r="AG130" s="132">
        <f t="shared" si="38"/>
        <v>0</v>
      </c>
      <c r="AH130" t="s">
        <v>1051</v>
      </c>
      <c r="AI130" s="132" t="e">
        <f ca="1">_xlfn.XLOOKUP(I130,'api2.3'!B:B,'api2.3'!D:D,"")</f>
        <v>#NAME?</v>
      </c>
      <c r="AJ130" t="s">
        <v>44</v>
      </c>
      <c r="AK130" s="38" t="s">
        <v>44</v>
      </c>
      <c r="AL130" s="195" t="e">
        <f ca="1">_xlfn.XLOOKUP(AK130,sortorder!$I$15:$I$20,sortorder!$J$15:$J$20)</f>
        <v>#NAME?</v>
      </c>
      <c r="AM130" s="633" t="s">
        <v>1742</v>
      </c>
      <c r="AN130" s="633" t="s">
        <v>1742</v>
      </c>
      <c r="AO130" s="633" t="s">
        <v>1743</v>
      </c>
      <c r="AP130" s="637">
        <v>3</v>
      </c>
      <c r="AQ130" t="s">
        <v>1751</v>
      </c>
      <c r="AR130" s="22" t="str">
        <f t="shared" ref="AR130:AR193" si="44">IF(AA130=1,"pctile",IF(Y130=1,"ratio",IF(AC130=1,"avg","raw")))</f>
        <v>avg</v>
      </c>
      <c r="AS130" t="s">
        <v>1107</v>
      </c>
      <c r="AT130" s="22" t="b">
        <f t="shared" ref="AT130:AT193" si="45">AR130=AS130</f>
        <v>1</v>
      </c>
      <c r="AU130" s="633" t="s">
        <v>1101</v>
      </c>
      <c r="AV130" s="633" t="s">
        <v>1107</v>
      </c>
      <c r="AW130">
        <v>1</v>
      </c>
      <c r="AX130" s="596" t="s">
        <v>2798</v>
      </c>
      <c r="AY130" s="479" t="b">
        <v>0</v>
      </c>
      <c r="AZ130" t="s">
        <v>2710</v>
      </c>
      <c r="BA130">
        <v>2</v>
      </c>
      <c r="BB130">
        <v>0</v>
      </c>
      <c r="BC130" t="b">
        <v>0</v>
      </c>
      <c r="BD130" t="b">
        <v>1</v>
      </c>
      <c r="BE130" t="b">
        <v>0</v>
      </c>
      <c r="BG130" s="23" t="b">
        <f t="shared" si="29"/>
        <v>1</v>
      </c>
      <c r="BH130" s="468" t="str">
        <f>CONCATENATE(VLOOKUP(AQ130,named_strings!A:B,2,),VLOOKUP(T130,Q:BH,44,))</f>
        <v>State avg %multirace NH</v>
      </c>
      <c r="BI130" t="s">
        <v>5185</v>
      </c>
      <c r="BJ130" s="8" t="s">
        <v>2295</v>
      </c>
      <c r="BK130" s="8" t="s">
        <v>2295</v>
      </c>
      <c r="BL130" s="714">
        <v>0</v>
      </c>
      <c r="BM130" s="561" t="s">
        <v>2798</v>
      </c>
      <c r="BN130" s="479">
        <v>0</v>
      </c>
      <c r="BQ130" s="209">
        <v>999</v>
      </c>
      <c r="BV130" s="580" t="s">
        <v>404</v>
      </c>
      <c r="BW130" s="580" t="s">
        <v>55</v>
      </c>
    </row>
    <row r="131" spans="1:75" hidden="1">
      <c r="A131">
        <v>130</v>
      </c>
      <c r="B131" s="148" t="str">
        <f t="shared" ca="1" si="39"/>
        <v>999999999</v>
      </c>
      <c r="C131" s="148" t="str">
        <f t="shared" ca="1" si="40"/>
        <v>9999999</v>
      </c>
      <c r="D131" s="586">
        <f t="shared" si="41"/>
        <v>0</v>
      </c>
      <c r="E131" s="586">
        <f t="shared" si="30"/>
        <v>0</v>
      </c>
      <c r="F131" s="586">
        <f t="shared" si="42"/>
        <v>0</v>
      </c>
      <c r="G131" s="344" t="str">
        <f t="shared" si="31"/>
        <v/>
      </c>
      <c r="Q131" s="61" t="s">
        <v>2296</v>
      </c>
      <c r="R131" s="137">
        <f ca="1">IFERROR(_xlfn.XLOOKUP(T131, sortorder!P:P,sortorder!Q:Q),999)</f>
        <v>999</v>
      </c>
      <c r="S131" s="137">
        <f ca="1">IFERROR(_xlfn.XLOOKUP(T131, sortorder!P:P,sortorder!O:O),99)</f>
        <v>99</v>
      </c>
      <c r="T131" s="119" t="s">
        <v>2188</v>
      </c>
      <c r="U131" s="56" t="s">
        <v>2188</v>
      </c>
      <c r="V131" s="142">
        <f ca="1">IFERROR(_xlfn.XLOOKUP(X131, sortorder!E:E,sortorder!D:D),99)</f>
        <v>99</v>
      </c>
      <c r="W131" s="142">
        <f t="shared" ca="1" si="43"/>
        <v>99</v>
      </c>
      <c r="X131" s="21" t="s">
        <v>2282</v>
      </c>
      <c r="Y131" s="132">
        <f t="shared" si="38"/>
        <v>0</v>
      </c>
      <c r="Z131" s="132">
        <f t="shared" si="38"/>
        <v>1</v>
      </c>
      <c r="AA131" s="132">
        <f t="shared" si="38"/>
        <v>0</v>
      </c>
      <c r="AB131" s="132">
        <f t="shared" si="38"/>
        <v>0</v>
      </c>
      <c r="AC131" s="132">
        <f t="shared" si="38"/>
        <v>1</v>
      </c>
      <c r="AD131" s="132">
        <f t="shared" si="38"/>
        <v>0</v>
      </c>
      <c r="AE131" s="132">
        <f t="shared" si="38"/>
        <v>0</v>
      </c>
      <c r="AF131" s="132">
        <f t="shared" si="38"/>
        <v>0</v>
      </c>
      <c r="AG131" s="132">
        <f t="shared" si="38"/>
        <v>0</v>
      </c>
      <c r="AH131" t="s">
        <v>1051</v>
      </c>
      <c r="AI131" s="132" t="e">
        <f ca="1">_xlfn.XLOOKUP(I131,'api2.3'!B:B,'api2.3'!D:D,"")</f>
        <v>#NAME?</v>
      </c>
      <c r="AJ131" t="s">
        <v>44</v>
      </c>
      <c r="AK131" s="38" t="s">
        <v>44</v>
      </c>
      <c r="AL131" s="195" t="e">
        <f ca="1">_xlfn.XLOOKUP(AK131,sortorder!$I$15:$I$20,sortorder!$J$15:$J$20)</f>
        <v>#NAME?</v>
      </c>
      <c r="AM131" s="633" t="s">
        <v>1742</v>
      </c>
      <c r="AN131" s="633" t="s">
        <v>1742</v>
      </c>
      <c r="AO131" s="633" t="s">
        <v>1743</v>
      </c>
      <c r="AP131" s="637">
        <v>3</v>
      </c>
      <c r="AQ131" t="s">
        <v>1751</v>
      </c>
      <c r="AR131" s="22" t="str">
        <f t="shared" si="44"/>
        <v>avg</v>
      </c>
      <c r="AS131" t="s">
        <v>1107</v>
      </c>
      <c r="AT131" s="22" t="b">
        <f t="shared" si="45"/>
        <v>1</v>
      </c>
      <c r="AU131" s="633" t="s">
        <v>1101</v>
      </c>
      <c r="AV131" s="633" t="s">
        <v>1107</v>
      </c>
      <c r="AW131">
        <v>1</v>
      </c>
      <c r="AX131" s="596" t="s">
        <v>2798</v>
      </c>
      <c r="AY131" s="479" t="b">
        <v>0</v>
      </c>
      <c r="AZ131" t="s">
        <v>2710</v>
      </c>
      <c r="BA131">
        <v>2</v>
      </c>
      <c r="BB131">
        <v>0</v>
      </c>
      <c r="BC131" t="b">
        <v>0</v>
      </c>
      <c r="BD131" t="b">
        <v>1</v>
      </c>
      <c r="BE131" t="b">
        <v>0</v>
      </c>
      <c r="BG131" s="23" t="b">
        <f t="shared" si="29"/>
        <v>1</v>
      </c>
      <c r="BH131" s="468" t="str">
        <f>CONCATENATE(VLOOKUP(AQ131,named_strings!A:B,2,),VLOOKUP(T131,Q:BH,44,))</f>
        <v>State avg %White NHA</v>
      </c>
      <c r="BI131" t="s">
        <v>4950</v>
      </c>
      <c r="BJ131" s="8" t="s">
        <v>2297</v>
      </c>
      <c r="BK131" s="8" t="s">
        <v>2297</v>
      </c>
      <c r="BL131" s="714">
        <v>0</v>
      </c>
      <c r="BM131" s="561" t="s">
        <v>2798</v>
      </c>
      <c r="BN131" s="479" t="s">
        <v>2798</v>
      </c>
      <c r="BQ131" s="209">
        <v>999</v>
      </c>
      <c r="BV131" s="580" t="s">
        <v>404</v>
      </c>
      <c r="BW131" s="580" t="s">
        <v>55</v>
      </c>
    </row>
    <row r="132" spans="1:75" hidden="1">
      <c r="A132">
        <v>131</v>
      </c>
      <c r="B132" s="148" t="str">
        <f t="shared" ca="1" si="39"/>
        <v>999999999</v>
      </c>
      <c r="C132" s="148" t="str">
        <f t="shared" ca="1" si="40"/>
        <v>9999999</v>
      </c>
      <c r="D132" s="586">
        <f t="shared" si="41"/>
        <v>0</v>
      </c>
      <c r="E132" s="586">
        <f t="shared" si="30"/>
        <v>1</v>
      </c>
      <c r="F132" s="586">
        <f t="shared" si="42"/>
        <v>0</v>
      </c>
      <c r="G132" s="344" t="str">
        <f t="shared" si="31"/>
        <v>no match or acs</v>
      </c>
      <c r="H132" s="54" t="s">
        <v>2988</v>
      </c>
      <c r="L132" s="54" t="s">
        <v>2988</v>
      </c>
      <c r="M132" s="56" t="s">
        <v>2988</v>
      </c>
      <c r="O132" s="23"/>
      <c r="Q132" s="61" t="s">
        <v>2247</v>
      </c>
      <c r="R132" s="137">
        <f ca="1">IFERROR(_xlfn.XLOOKUP(T132, sortorder!P:P,sortorder!Q:Q),999)</f>
        <v>999</v>
      </c>
      <c r="S132" s="137">
        <f ca="1">IFERROR(_xlfn.XLOOKUP(T132, sortorder!P:P,sortorder!O:O),99)</f>
        <v>99</v>
      </c>
      <c r="T132" s="119" t="s">
        <v>2202</v>
      </c>
      <c r="U132" s="56" t="s">
        <v>2247</v>
      </c>
      <c r="V132" s="142">
        <f ca="1">IFERROR(_xlfn.XLOOKUP(X132, sortorder!E:E,sortorder!D:D),99)</f>
        <v>99</v>
      </c>
      <c r="W132" s="142">
        <f t="shared" ca="1" si="43"/>
        <v>99</v>
      </c>
      <c r="X132" s="21" t="s">
        <v>2248</v>
      </c>
      <c r="Y132" s="132">
        <f t="shared" ref="Y132:AG141" si="46">IF(ISERROR(SEARCH(Y$1,$Q132)),0,1)</f>
        <v>0</v>
      </c>
      <c r="Z132" s="132">
        <f t="shared" si="46"/>
        <v>0</v>
      </c>
      <c r="AA132" s="132">
        <f t="shared" si="46"/>
        <v>0</v>
      </c>
      <c r="AB132" s="132">
        <f t="shared" si="46"/>
        <v>0</v>
      </c>
      <c r="AC132" s="132">
        <f t="shared" si="46"/>
        <v>0</v>
      </c>
      <c r="AD132" s="132">
        <f t="shared" si="46"/>
        <v>0</v>
      </c>
      <c r="AE132" s="132">
        <f t="shared" si="46"/>
        <v>0</v>
      </c>
      <c r="AF132" s="132">
        <f t="shared" si="46"/>
        <v>0</v>
      </c>
      <c r="AG132" s="132">
        <f t="shared" si="46"/>
        <v>0</v>
      </c>
      <c r="AI132" s="132" t="e">
        <f ca="1">_xlfn.XLOOKUP(I132,'api2.3'!B:B,'api2.3'!D:D,"")</f>
        <v>#NAME?</v>
      </c>
      <c r="AJ132" t="s">
        <v>44</v>
      </c>
      <c r="AK132" s="38" t="s">
        <v>44</v>
      </c>
      <c r="AL132" s="195" t="e">
        <f ca="1">_xlfn.XLOOKUP(AK132,sortorder!$I$15:$I$20,sortorder!$J$15:$J$20)</f>
        <v>#NAME?</v>
      </c>
      <c r="AP132" s="634">
        <v>0</v>
      </c>
      <c r="AQ132" t="s">
        <v>43</v>
      </c>
      <c r="AR132" s="22" t="str">
        <f t="shared" si="44"/>
        <v>raw</v>
      </c>
      <c r="AS132" t="s">
        <v>43</v>
      </c>
      <c r="AT132" s="22" t="b">
        <f t="shared" si="45"/>
        <v>1</v>
      </c>
      <c r="AU132" s="633" t="s">
        <v>52</v>
      </c>
      <c r="AV132" s="633" t="s">
        <v>43</v>
      </c>
      <c r="AX132" s="596" t="s">
        <v>2798</v>
      </c>
      <c r="AY132" s="479" t="b">
        <v>0</v>
      </c>
      <c r="AZ132" t="s">
        <v>45</v>
      </c>
      <c r="BA132">
        <v>0</v>
      </c>
      <c r="BB132">
        <v>0</v>
      </c>
      <c r="BC132" t="b">
        <v>0</v>
      </c>
      <c r="BD132" t="b">
        <v>0</v>
      </c>
      <c r="BE132" t="b">
        <v>0</v>
      </c>
      <c r="BG132" s="23" t="b">
        <f t="shared" ref="BG132:BG195" si="47">BH132=BI132</f>
        <v>1</v>
      </c>
      <c r="BH132" s="741" t="s">
        <v>4811</v>
      </c>
      <c r="BI132" t="s">
        <v>4811</v>
      </c>
      <c r="BJ132" s="8" t="s">
        <v>2249</v>
      </c>
      <c r="BK132" s="8" t="s">
        <v>2249</v>
      </c>
      <c r="BL132" s="714">
        <v>0</v>
      </c>
      <c r="BM132" s="561" t="s">
        <v>5808</v>
      </c>
      <c r="BN132" s="479" t="s">
        <v>2798</v>
      </c>
      <c r="BQ132" s="209">
        <v>999</v>
      </c>
      <c r="BV132" s="580" t="s">
        <v>404</v>
      </c>
      <c r="BW132" s="580" t="s">
        <v>55</v>
      </c>
    </row>
    <row r="133" spans="1:75" hidden="1">
      <c r="A133">
        <v>132</v>
      </c>
      <c r="B133" s="148" t="str">
        <f t="shared" ca="1" si="39"/>
        <v>999999999</v>
      </c>
      <c r="C133" s="148" t="str">
        <f t="shared" ca="1" si="40"/>
        <v>9999999</v>
      </c>
      <c r="D133" s="586">
        <f t="shared" si="41"/>
        <v>0</v>
      </c>
      <c r="E133" s="586">
        <f t="shared" si="30"/>
        <v>1</v>
      </c>
      <c r="F133" s="586">
        <f t="shared" si="42"/>
        <v>0</v>
      </c>
      <c r="G133" s="344" t="str">
        <f t="shared" si="31"/>
        <v>no match or acs</v>
      </c>
      <c r="H133" s="54" t="s">
        <v>2999</v>
      </c>
      <c r="L133" s="54" t="s">
        <v>2999</v>
      </c>
      <c r="M133" s="56" t="s">
        <v>2999</v>
      </c>
      <c r="O133" s="23"/>
      <c r="Q133" s="61" t="s">
        <v>2250</v>
      </c>
      <c r="R133" s="137">
        <f ca="1">IFERROR(_xlfn.XLOOKUP(T133, sortorder!P:P,sortorder!Q:Q),999)</f>
        <v>999</v>
      </c>
      <c r="S133" s="137">
        <f ca="1">IFERROR(_xlfn.XLOOKUP(T133, sortorder!P:P,sortorder!O:O),99)</f>
        <v>99</v>
      </c>
      <c r="T133" s="119" t="s">
        <v>2194</v>
      </c>
      <c r="U133" s="56" t="s">
        <v>2250</v>
      </c>
      <c r="V133" s="142">
        <f ca="1">IFERROR(_xlfn.XLOOKUP(X133, sortorder!E:E,sortorder!D:D),99)</f>
        <v>99</v>
      </c>
      <c r="W133" s="142">
        <f t="shared" ca="1" si="43"/>
        <v>99</v>
      </c>
      <c r="X133" s="21" t="s">
        <v>2248</v>
      </c>
      <c r="Y133" s="132">
        <f t="shared" si="46"/>
        <v>0</v>
      </c>
      <c r="Z133" s="132">
        <f t="shared" si="46"/>
        <v>0</v>
      </c>
      <c r="AA133" s="132">
        <f t="shared" si="46"/>
        <v>0</v>
      </c>
      <c r="AB133" s="132">
        <f t="shared" si="46"/>
        <v>0</v>
      </c>
      <c r="AC133" s="132">
        <f t="shared" si="46"/>
        <v>0</v>
      </c>
      <c r="AD133" s="132">
        <f t="shared" si="46"/>
        <v>0</v>
      </c>
      <c r="AE133" s="132">
        <f t="shared" si="46"/>
        <v>0</v>
      </c>
      <c r="AF133" s="132">
        <f t="shared" si="46"/>
        <v>0</v>
      </c>
      <c r="AG133" s="132">
        <f t="shared" si="46"/>
        <v>0</v>
      </c>
      <c r="AI133" s="132" t="e">
        <f ca="1">_xlfn.XLOOKUP(I133,'api2.3'!B:B,'api2.3'!D:D,"")</f>
        <v>#NAME?</v>
      </c>
      <c r="AJ133" t="s">
        <v>44</v>
      </c>
      <c r="AK133" s="38" t="s">
        <v>44</v>
      </c>
      <c r="AL133" s="195" t="e">
        <f ca="1">_xlfn.XLOOKUP(AK133,sortorder!$I$15:$I$20,sortorder!$J$15:$J$20)</f>
        <v>#NAME?</v>
      </c>
      <c r="AP133" s="634">
        <v>0</v>
      </c>
      <c r="AQ133" t="s">
        <v>43</v>
      </c>
      <c r="AR133" s="22" t="str">
        <f t="shared" si="44"/>
        <v>raw</v>
      </c>
      <c r="AS133" t="s">
        <v>43</v>
      </c>
      <c r="AT133" s="22" t="b">
        <f t="shared" si="45"/>
        <v>1</v>
      </c>
      <c r="AU133" s="633" t="s">
        <v>52</v>
      </c>
      <c r="AV133" s="633" t="s">
        <v>43</v>
      </c>
      <c r="AX133" s="596" t="s">
        <v>2798</v>
      </c>
      <c r="AY133" s="479" t="b">
        <v>0</v>
      </c>
      <c r="AZ133" t="s">
        <v>45</v>
      </c>
      <c r="BA133">
        <v>0</v>
      </c>
      <c r="BB133">
        <v>0</v>
      </c>
      <c r="BC133" t="b">
        <v>0</v>
      </c>
      <c r="BD133" t="b">
        <v>0</v>
      </c>
      <c r="BE133" t="b">
        <v>0</v>
      </c>
      <c r="BG133" s="23" t="b">
        <f t="shared" si="47"/>
        <v>1</v>
      </c>
      <c r="BH133" s="741" t="s">
        <v>4866</v>
      </c>
      <c r="BI133" t="s">
        <v>4866</v>
      </c>
      <c r="BJ133" s="8" t="s">
        <v>2251</v>
      </c>
      <c r="BK133" s="8" t="s">
        <v>2251</v>
      </c>
      <c r="BL133" s="714">
        <v>0</v>
      </c>
      <c r="BM133" s="561" t="s">
        <v>5822</v>
      </c>
      <c r="BN133" s="479" t="s">
        <v>2798</v>
      </c>
      <c r="BQ133" s="209">
        <v>999</v>
      </c>
      <c r="BV133" s="580" t="s">
        <v>404</v>
      </c>
      <c r="BW133" s="580" t="s">
        <v>55</v>
      </c>
    </row>
    <row r="134" spans="1:75" hidden="1">
      <c r="A134">
        <v>133</v>
      </c>
      <c r="B134" s="148" t="str">
        <f t="shared" ca="1" si="39"/>
        <v>999999999</v>
      </c>
      <c r="C134" s="148" t="str">
        <f t="shared" ca="1" si="40"/>
        <v>9999999</v>
      </c>
      <c r="D134" s="586">
        <f t="shared" si="41"/>
        <v>0</v>
      </c>
      <c r="E134" s="586">
        <f t="shared" ref="E134:E197" si="48">IF(NOT(ISBLANK(L134)),1,0)</f>
        <v>1</v>
      </c>
      <c r="F134" s="586">
        <f t="shared" si="42"/>
        <v>0</v>
      </c>
      <c r="G134" s="344" t="str">
        <f t="shared" ref="G134:G197" si="49">IF(ISBLANK(H134), IF(OR(NOT(ISBLANK(L134)),NOT(ISBLANK(I134)), NOT(ISBLANK(O134))),"no oldname but should be",""),IF(H134=I134,"api",IF(H134=O134,"csv","no match or acs")))</f>
        <v>no match or acs</v>
      </c>
      <c r="H134" s="54" t="s">
        <v>3000</v>
      </c>
      <c r="L134" s="54" t="s">
        <v>3000</v>
      </c>
      <c r="M134" s="56" t="s">
        <v>3000</v>
      </c>
      <c r="O134" s="23"/>
      <c r="Q134" s="61" t="s">
        <v>2252</v>
      </c>
      <c r="R134" s="137">
        <f ca="1">IFERROR(_xlfn.XLOOKUP(T134, sortorder!P:P,sortorder!Q:Q),999)</f>
        <v>999</v>
      </c>
      <c r="S134" s="137">
        <f ca="1">IFERROR(_xlfn.XLOOKUP(T134, sortorder!P:P,sortorder!O:O),99)</f>
        <v>99</v>
      </c>
      <c r="T134" s="119" t="s">
        <v>2198</v>
      </c>
      <c r="U134" s="56" t="s">
        <v>2252</v>
      </c>
      <c r="V134" s="142">
        <f ca="1">IFERROR(_xlfn.XLOOKUP(X134, sortorder!E:E,sortorder!D:D),99)</f>
        <v>99</v>
      </c>
      <c r="W134" s="142">
        <f t="shared" ca="1" si="43"/>
        <v>99</v>
      </c>
      <c r="X134" s="21" t="s">
        <v>2248</v>
      </c>
      <c r="Y134" s="132">
        <f t="shared" si="46"/>
        <v>0</v>
      </c>
      <c r="Z134" s="132">
        <f t="shared" si="46"/>
        <v>0</v>
      </c>
      <c r="AA134" s="132">
        <f t="shared" si="46"/>
        <v>0</v>
      </c>
      <c r="AB134" s="132">
        <f t="shared" si="46"/>
        <v>0</v>
      </c>
      <c r="AC134" s="132">
        <f t="shared" si="46"/>
        <v>0</v>
      </c>
      <c r="AD134" s="132">
        <f t="shared" si="46"/>
        <v>0</v>
      </c>
      <c r="AE134" s="132">
        <f t="shared" si="46"/>
        <v>0</v>
      </c>
      <c r="AF134" s="132">
        <f t="shared" si="46"/>
        <v>0</v>
      </c>
      <c r="AG134" s="132">
        <f t="shared" si="46"/>
        <v>0</v>
      </c>
      <c r="AI134" s="132" t="e">
        <f ca="1">_xlfn.XLOOKUP(I134,'api2.3'!B:B,'api2.3'!D:D,"")</f>
        <v>#NAME?</v>
      </c>
      <c r="AJ134" t="s">
        <v>44</v>
      </c>
      <c r="AK134" s="38" t="s">
        <v>44</v>
      </c>
      <c r="AL134" s="195" t="e">
        <f ca="1">_xlfn.XLOOKUP(AK134,sortorder!$I$15:$I$20,sortorder!$J$15:$J$20)</f>
        <v>#NAME?</v>
      </c>
      <c r="AP134" s="634">
        <v>0</v>
      </c>
      <c r="AQ134" t="s">
        <v>43</v>
      </c>
      <c r="AR134" s="22" t="str">
        <f t="shared" si="44"/>
        <v>raw</v>
      </c>
      <c r="AS134" t="s">
        <v>43</v>
      </c>
      <c r="AT134" s="22" t="b">
        <f t="shared" si="45"/>
        <v>1</v>
      </c>
      <c r="AU134" s="633" t="s">
        <v>52</v>
      </c>
      <c r="AV134" s="633" t="s">
        <v>43</v>
      </c>
      <c r="AX134" s="596" t="s">
        <v>2798</v>
      </c>
      <c r="AY134" s="479" t="b">
        <v>0</v>
      </c>
      <c r="AZ134" t="s">
        <v>45</v>
      </c>
      <c r="BA134">
        <v>0</v>
      </c>
      <c r="BB134">
        <v>0</v>
      </c>
      <c r="BC134" t="b">
        <v>0</v>
      </c>
      <c r="BD134" t="b">
        <v>0</v>
      </c>
      <c r="BE134" t="b">
        <v>0</v>
      </c>
      <c r="BG134" s="23" t="b">
        <f t="shared" si="47"/>
        <v>1</v>
      </c>
      <c r="BH134" s="741" t="s">
        <v>4867</v>
      </c>
      <c r="BI134" t="s">
        <v>4867</v>
      </c>
      <c r="BJ134" s="8" t="s">
        <v>2253</v>
      </c>
      <c r="BK134" s="8" t="s">
        <v>2253</v>
      </c>
      <c r="BL134" s="714">
        <v>0</v>
      </c>
      <c r="BM134" s="561" t="s">
        <v>5824</v>
      </c>
      <c r="BN134" s="479" t="s">
        <v>2798</v>
      </c>
      <c r="BQ134" s="209">
        <v>999</v>
      </c>
      <c r="BV134" s="580" t="s">
        <v>404</v>
      </c>
      <c r="BW134" s="580" t="s">
        <v>55</v>
      </c>
    </row>
    <row r="135" spans="1:75" hidden="1">
      <c r="A135">
        <v>134</v>
      </c>
      <c r="B135" s="148" t="str">
        <f t="shared" ca="1" si="39"/>
        <v>999999999</v>
      </c>
      <c r="C135" s="148" t="str">
        <f t="shared" ca="1" si="40"/>
        <v>9999999</v>
      </c>
      <c r="D135" s="586">
        <f t="shared" si="41"/>
        <v>0</v>
      </c>
      <c r="E135" s="586">
        <f t="shared" si="48"/>
        <v>1</v>
      </c>
      <c r="F135" s="586">
        <f t="shared" si="42"/>
        <v>0</v>
      </c>
      <c r="G135" s="344" t="str">
        <f t="shared" si="49"/>
        <v>no match or acs</v>
      </c>
      <c r="H135" s="54" t="s">
        <v>3001</v>
      </c>
      <c r="I135" s="114"/>
      <c r="L135" s="54" t="s">
        <v>3001</v>
      </c>
      <c r="M135" s="56" t="s">
        <v>3001</v>
      </c>
      <c r="O135" s="23"/>
      <c r="Q135" s="61" t="s">
        <v>2254</v>
      </c>
      <c r="R135" s="137">
        <f ca="1">IFERROR(_xlfn.XLOOKUP(T135, sortorder!P:P,sortorder!Q:Q),999)</f>
        <v>999</v>
      </c>
      <c r="S135" s="137">
        <f ca="1">IFERROR(_xlfn.XLOOKUP(T135, sortorder!P:P,sortorder!O:O),99)</f>
        <v>99</v>
      </c>
      <c r="T135" s="119" t="s">
        <v>2207</v>
      </c>
      <c r="U135" s="56" t="s">
        <v>2254</v>
      </c>
      <c r="V135" s="142">
        <f ca="1">IFERROR(_xlfn.XLOOKUP(X135, sortorder!E:E,sortorder!D:D),99)</f>
        <v>99</v>
      </c>
      <c r="W135" s="142">
        <f t="shared" ca="1" si="43"/>
        <v>99</v>
      </c>
      <c r="X135" s="21" t="s">
        <v>2248</v>
      </c>
      <c r="Y135" s="132">
        <f t="shared" si="46"/>
        <v>0</v>
      </c>
      <c r="Z135" s="132">
        <f t="shared" si="46"/>
        <v>0</v>
      </c>
      <c r="AA135" s="132">
        <f t="shared" si="46"/>
        <v>0</v>
      </c>
      <c r="AB135" s="132">
        <f t="shared" si="46"/>
        <v>0</v>
      </c>
      <c r="AC135" s="132">
        <f t="shared" si="46"/>
        <v>0</v>
      </c>
      <c r="AD135" s="132">
        <f t="shared" si="46"/>
        <v>0</v>
      </c>
      <c r="AE135" s="132">
        <f t="shared" si="46"/>
        <v>0</v>
      </c>
      <c r="AF135" s="132">
        <f t="shared" si="46"/>
        <v>0</v>
      </c>
      <c r="AG135" s="132">
        <f t="shared" si="46"/>
        <v>0</v>
      </c>
      <c r="AI135" s="132" t="e">
        <f ca="1">_xlfn.XLOOKUP(I135,'api2.3'!B:B,'api2.3'!D:D,"")</f>
        <v>#NAME?</v>
      </c>
      <c r="AJ135" t="s">
        <v>44</v>
      </c>
      <c r="AK135" s="38" t="s">
        <v>44</v>
      </c>
      <c r="AL135" s="195" t="e">
        <f ca="1">_xlfn.XLOOKUP(AK135,sortorder!$I$15:$I$20,sortorder!$J$15:$J$20)</f>
        <v>#NAME?</v>
      </c>
      <c r="AP135" s="634">
        <v>0</v>
      </c>
      <c r="AQ135" t="s">
        <v>43</v>
      </c>
      <c r="AR135" s="22" t="str">
        <f t="shared" si="44"/>
        <v>raw</v>
      </c>
      <c r="AS135" t="s">
        <v>43</v>
      </c>
      <c r="AT135" s="22" t="b">
        <f t="shared" si="45"/>
        <v>1</v>
      </c>
      <c r="AU135" s="633" t="s">
        <v>52</v>
      </c>
      <c r="AV135" s="633" t="s">
        <v>43</v>
      </c>
      <c r="AX135" s="596" t="s">
        <v>2798</v>
      </c>
      <c r="AY135" s="479" t="b">
        <v>0</v>
      </c>
      <c r="AZ135" t="s">
        <v>45</v>
      </c>
      <c r="BA135">
        <v>0</v>
      </c>
      <c r="BB135">
        <v>0</v>
      </c>
      <c r="BC135" t="b">
        <v>0</v>
      </c>
      <c r="BD135" t="b">
        <v>0</v>
      </c>
      <c r="BE135" t="b">
        <v>0</v>
      </c>
      <c r="BG135" s="23" t="b">
        <f t="shared" si="47"/>
        <v>1</v>
      </c>
      <c r="BH135" s="741" t="s">
        <v>4998</v>
      </c>
      <c r="BI135" t="s">
        <v>4998</v>
      </c>
      <c r="BJ135" s="8" t="s">
        <v>2255</v>
      </c>
      <c r="BK135" s="8" t="s">
        <v>2255</v>
      </c>
      <c r="BL135" s="714">
        <v>0</v>
      </c>
      <c r="BM135" s="561" t="s">
        <v>5826</v>
      </c>
      <c r="BN135" s="479">
        <v>0</v>
      </c>
      <c r="BQ135" s="209">
        <v>999</v>
      </c>
      <c r="BV135" s="580" t="s">
        <v>404</v>
      </c>
      <c r="BW135" s="580" t="s">
        <v>55</v>
      </c>
    </row>
    <row r="136" spans="1:75" hidden="1">
      <c r="A136">
        <v>135</v>
      </c>
      <c r="B136" s="148" t="str">
        <f t="shared" ca="1" si="39"/>
        <v>999999999</v>
      </c>
      <c r="C136" s="148" t="str">
        <f t="shared" ca="1" si="40"/>
        <v>9999999</v>
      </c>
      <c r="D136" s="586">
        <f t="shared" si="41"/>
        <v>0</v>
      </c>
      <c r="E136" s="586">
        <f t="shared" si="48"/>
        <v>1</v>
      </c>
      <c r="F136" s="586">
        <f t="shared" si="42"/>
        <v>0</v>
      </c>
      <c r="G136" s="344" t="str">
        <f t="shared" si="49"/>
        <v>no match or acs</v>
      </c>
      <c r="H136" s="54" t="s">
        <v>3002</v>
      </c>
      <c r="L136" s="54" t="s">
        <v>3002</v>
      </c>
      <c r="M136" s="56" t="s">
        <v>3002</v>
      </c>
      <c r="O136" s="23"/>
      <c r="Q136" s="61" t="s">
        <v>2256</v>
      </c>
      <c r="R136" s="137">
        <f ca="1">IFERROR(_xlfn.XLOOKUP(T136, sortorder!P:P,sortorder!Q:Q),999)</f>
        <v>999</v>
      </c>
      <c r="S136" s="137">
        <f ca="1">IFERROR(_xlfn.XLOOKUP(T136, sortorder!P:P,sortorder!O:O),99)</f>
        <v>99</v>
      </c>
      <c r="T136" s="119" t="s">
        <v>2211</v>
      </c>
      <c r="U136" s="56" t="s">
        <v>2256</v>
      </c>
      <c r="V136" s="142">
        <f ca="1">IFERROR(_xlfn.XLOOKUP(X136, sortorder!E:E,sortorder!D:D),99)</f>
        <v>99</v>
      </c>
      <c r="W136" s="142">
        <f t="shared" ca="1" si="43"/>
        <v>99</v>
      </c>
      <c r="X136" s="21" t="s">
        <v>2248</v>
      </c>
      <c r="Y136" s="132">
        <f t="shared" si="46"/>
        <v>0</v>
      </c>
      <c r="Z136" s="132">
        <f t="shared" si="46"/>
        <v>0</v>
      </c>
      <c r="AA136" s="132">
        <f t="shared" si="46"/>
        <v>0</v>
      </c>
      <c r="AB136" s="132">
        <f t="shared" si="46"/>
        <v>0</v>
      </c>
      <c r="AC136" s="132">
        <f t="shared" si="46"/>
        <v>0</v>
      </c>
      <c r="AD136" s="132">
        <f t="shared" si="46"/>
        <v>0</v>
      </c>
      <c r="AE136" s="132">
        <f t="shared" si="46"/>
        <v>0</v>
      </c>
      <c r="AF136" s="132">
        <f t="shared" si="46"/>
        <v>0</v>
      </c>
      <c r="AG136" s="132">
        <f t="shared" si="46"/>
        <v>0</v>
      </c>
      <c r="AI136" s="132" t="e">
        <f ca="1">_xlfn.XLOOKUP(I136,'api2.3'!B:B,'api2.3'!D:D,"")</f>
        <v>#NAME?</v>
      </c>
      <c r="AJ136" t="s">
        <v>44</v>
      </c>
      <c r="AK136" s="38" t="s">
        <v>44</v>
      </c>
      <c r="AL136" s="195" t="e">
        <f ca="1">_xlfn.XLOOKUP(AK136,sortorder!$I$15:$I$20,sortorder!$J$15:$J$20)</f>
        <v>#NAME?</v>
      </c>
      <c r="AP136" s="634">
        <v>0</v>
      </c>
      <c r="AQ136" t="s">
        <v>43</v>
      </c>
      <c r="AR136" s="22" t="str">
        <f t="shared" si="44"/>
        <v>raw</v>
      </c>
      <c r="AS136" t="s">
        <v>43</v>
      </c>
      <c r="AT136" s="22" t="b">
        <f t="shared" si="45"/>
        <v>1</v>
      </c>
      <c r="AU136" s="633" t="s">
        <v>52</v>
      </c>
      <c r="AV136" s="633" t="s">
        <v>43</v>
      </c>
      <c r="AX136" s="596" t="s">
        <v>2798</v>
      </c>
      <c r="AY136" s="479" t="b">
        <v>0</v>
      </c>
      <c r="AZ136" t="s">
        <v>45</v>
      </c>
      <c r="BA136">
        <v>0</v>
      </c>
      <c r="BB136">
        <v>0</v>
      </c>
      <c r="BC136" t="b">
        <v>0</v>
      </c>
      <c r="BD136" t="b">
        <v>0</v>
      </c>
      <c r="BE136" t="b">
        <v>0</v>
      </c>
      <c r="BG136" s="23" t="b">
        <f t="shared" si="47"/>
        <v>1</v>
      </c>
      <c r="BH136" s="741" t="s">
        <v>5101</v>
      </c>
      <c r="BI136" t="s">
        <v>5101</v>
      </c>
      <c r="BJ136" s="8" t="s">
        <v>2257</v>
      </c>
      <c r="BK136" s="8" t="s">
        <v>2257</v>
      </c>
      <c r="BL136" s="714">
        <v>0</v>
      </c>
      <c r="BM136" s="561" t="s">
        <v>5828</v>
      </c>
      <c r="BN136" s="479" t="s">
        <v>2798</v>
      </c>
      <c r="BQ136" s="209">
        <v>999</v>
      </c>
      <c r="BV136" s="580" t="s">
        <v>404</v>
      </c>
      <c r="BW136" s="580" t="s">
        <v>55</v>
      </c>
    </row>
    <row r="137" spans="1:75" hidden="1">
      <c r="A137">
        <v>136</v>
      </c>
      <c r="B137" s="148" t="str">
        <f t="shared" ca="1" si="39"/>
        <v>999999999</v>
      </c>
      <c r="C137" s="148" t="str">
        <f t="shared" ca="1" si="40"/>
        <v>9999999</v>
      </c>
      <c r="D137" s="586">
        <f t="shared" si="41"/>
        <v>0</v>
      </c>
      <c r="E137" s="586">
        <f t="shared" si="48"/>
        <v>1</v>
      </c>
      <c r="F137" s="586">
        <f t="shared" si="42"/>
        <v>0</v>
      </c>
      <c r="G137" s="344" t="str">
        <f t="shared" si="49"/>
        <v>no match or acs</v>
      </c>
      <c r="H137" s="54" t="s">
        <v>3003</v>
      </c>
      <c r="L137" s="54" t="s">
        <v>3003</v>
      </c>
      <c r="M137" s="56" t="s">
        <v>3003</v>
      </c>
      <c r="O137" s="23"/>
      <c r="Q137" s="61" t="s">
        <v>2258</v>
      </c>
      <c r="R137" s="137">
        <f ca="1">IFERROR(_xlfn.XLOOKUP(T137, sortorder!P:P,sortorder!Q:Q),999)</f>
        <v>999</v>
      </c>
      <c r="S137" s="137">
        <f ca="1">IFERROR(_xlfn.XLOOKUP(T137, sortorder!P:P,sortorder!O:O),99)</f>
        <v>99</v>
      </c>
      <c r="T137" s="119" t="s">
        <v>2215</v>
      </c>
      <c r="U137" s="56" t="s">
        <v>2258</v>
      </c>
      <c r="V137" s="142">
        <f ca="1">IFERROR(_xlfn.XLOOKUP(X137, sortorder!E:E,sortorder!D:D),99)</f>
        <v>99</v>
      </c>
      <c r="W137" s="142">
        <f t="shared" ca="1" si="43"/>
        <v>99</v>
      </c>
      <c r="X137" s="21" t="s">
        <v>2248</v>
      </c>
      <c r="Y137" s="132">
        <f t="shared" si="46"/>
        <v>0</v>
      </c>
      <c r="Z137" s="132">
        <f t="shared" si="46"/>
        <v>0</v>
      </c>
      <c r="AA137" s="132">
        <f t="shared" si="46"/>
        <v>0</v>
      </c>
      <c r="AB137" s="132">
        <f t="shared" si="46"/>
        <v>0</v>
      </c>
      <c r="AC137" s="132">
        <f t="shared" si="46"/>
        <v>0</v>
      </c>
      <c r="AD137" s="132">
        <f t="shared" si="46"/>
        <v>0</v>
      </c>
      <c r="AE137" s="132">
        <f t="shared" si="46"/>
        <v>0</v>
      </c>
      <c r="AF137" s="132">
        <f t="shared" si="46"/>
        <v>0</v>
      </c>
      <c r="AG137" s="132">
        <f t="shared" si="46"/>
        <v>0</v>
      </c>
      <c r="AI137" s="132" t="e">
        <f ca="1">_xlfn.XLOOKUP(I137,'api2.3'!B:B,'api2.3'!D:D,"")</f>
        <v>#NAME?</v>
      </c>
      <c r="AJ137" t="s">
        <v>44</v>
      </c>
      <c r="AK137" s="38" t="s">
        <v>44</v>
      </c>
      <c r="AL137" s="195" t="e">
        <f ca="1">_xlfn.XLOOKUP(AK137,sortorder!$I$15:$I$20,sortorder!$J$15:$J$20)</f>
        <v>#NAME?</v>
      </c>
      <c r="AP137" s="634">
        <v>0</v>
      </c>
      <c r="AQ137" t="s">
        <v>43</v>
      </c>
      <c r="AR137" s="22" t="str">
        <f t="shared" si="44"/>
        <v>raw</v>
      </c>
      <c r="AS137" t="s">
        <v>43</v>
      </c>
      <c r="AT137" s="22" t="b">
        <f t="shared" si="45"/>
        <v>1</v>
      </c>
      <c r="AU137" s="633" t="s">
        <v>52</v>
      </c>
      <c r="AV137" s="633" t="s">
        <v>43</v>
      </c>
      <c r="AX137" s="596" t="s">
        <v>2798</v>
      </c>
      <c r="AY137" s="479" t="b">
        <v>0</v>
      </c>
      <c r="AZ137" t="s">
        <v>45</v>
      </c>
      <c r="BA137">
        <v>0</v>
      </c>
      <c r="BB137">
        <v>0</v>
      </c>
      <c r="BC137" t="b">
        <v>0</v>
      </c>
      <c r="BD137" t="b">
        <v>0</v>
      </c>
      <c r="BE137" t="b">
        <v>0</v>
      </c>
      <c r="BG137" s="23" t="b">
        <f t="shared" si="47"/>
        <v>1</v>
      </c>
      <c r="BH137" s="741" t="s">
        <v>4868</v>
      </c>
      <c r="BI137" t="s">
        <v>4868</v>
      </c>
      <c r="BJ137" s="8" t="s">
        <v>2259</v>
      </c>
      <c r="BK137" s="8" t="s">
        <v>2259</v>
      </c>
      <c r="BL137" s="714">
        <v>0</v>
      </c>
      <c r="BM137" s="561" t="s">
        <v>5830</v>
      </c>
      <c r="BN137" s="479">
        <v>0</v>
      </c>
      <c r="BQ137" s="209">
        <v>999</v>
      </c>
      <c r="BV137" s="580" t="s">
        <v>404</v>
      </c>
      <c r="BW137" s="580" t="s">
        <v>55</v>
      </c>
    </row>
    <row r="138" spans="1:75" hidden="1">
      <c r="A138">
        <v>137</v>
      </c>
      <c r="B138" s="148" t="str">
        <f t="shared" ca="1" si="39"/>
        <v>999999999</v>
      </c>
      <c r="C138" s="148" t="str">
        <f t="shared" ca="1" si="40"/>
        <v>9999999</v>
      </c>
      <c r="D138" s="586">
        <f t="shared" si="41"/>
        <v>0</v>
      </c>
      <c r="E138" s="586">
        <f t="shared" si="48"/>
        <v>1</v>
      </c>
      <c r="F138" s="586">
        <f t="shared" si="42"/>
        <v>0</v>
      </c>
      <c r="G138" s="344" t="str">
        <f t="shared" si="49"/>
        <v>no match or acs</v>
      </c>
      <c r="H138" s="54" t="s">
        <v>3004</v>
      </c>
      <c r="L138" s="54" t="s">
        <v>3004</v>
      </c>
      <c r="M138" s="56" t="s">
        <v>3004</v>
      </c>
      <c r="O138" s="23"/>
      <c r="Q138" s="61" t="s">
        <v>2260</v>
      </c>
      <c r="R138" s="137">
        <f ca="1">IFERROR(_xlfn.XLOOKUP(T138, sortorder!P:P,sortorder!Q:Q),999)</f>
        <v>999</v>
      </c>
      <c r="S138" s="137">
        <f ca="1">IFERROR(_xlfn.XLOOKUP(T138, sortorder!P:P,sortorder!O:O),99)</f>
        <v>99</v>
      </c>
      <c r="T138" s="119" t="s">
        <v>2219</v>
      </c>
      <c r="U138" s="56" t="s">
        <v>2260</v>
      </c>
      <c r="V138" s="142">
        <f ca="1">IFERROR(_xlfn.XLOOKUP(X138, sortorder!E:E,sortorder!D:D),99)</f>
        <v>99</v>
      </c>
      <c r="W138" s="142">
        <f t="shared" ca="1" si="43"/>
        <v>99</v>
      </c>
      <c r="X138" s="21" t="s">
        <v>2248</v>
      </c>
      <c r="Y138" s="132">
        <f t="shared" si="46"/>
        <v>0</v>
      </c>
      <c r="Z138" s="132">
        <f t="shared" si="46"/>
        <v>0</v>
      </c>
      <c r="AA138" s="132">
        <f t="shared" si="46"/>
        <v>0</v>
      </c>
      <c r="AB138" s="132">
        <f t="shared" si="46"/>
        <v>0</v>
      </c>
      <c r="AC138" s="132">
        <f t="shared" si="46"/>
        <v>0</v>
      </c>
      <c r="AD138" s="132">
        <f t="shared" si="46"/>
        <v>0</v>
      </c>
      <c r="AE138" s="132">
        <f t="shared" si="46"/>
        <v>0</v>
      </c>
      <c r="AF138" s="132">
        <f t="shared" si="46"/>
        <v>0</v>
      </c>
      <c r="AG138" s="132">
        <f t="shared" si="46"/>
        <v>0</v>
      </c>
      <c r="AI138" s="132" t="e">
        <f ca="1">_xlfn.XLOOKUP(I138,'api2.3'!B:B,'api2.3'!D:D,"")</f>
        <v>#NAME?</v>
      </c>
      <c r="AJ138" t="s">
        <v>44</v>
      </c>
      <c r="AK138" s="38" t="s">
        <v>44</v>
      </c>
      <c r="AL138" s="195" t="e">
        <f ca="1">_xlfn.XLOOKUP(AK138,sortorder!$I$15:$I$20,sortorder!$J$15:$J$20)</f>
        <v>#NAME?</v>
      </c>
      <c r="AP138" s="634">
        <v>0</v>
      </c>
      <c r="AQ138" t="s">
        <v>43</v>
      </c>
      <c r="AR138" s="22" t="str">
        <f t="shared" si="44"/>
        <v>raw</v>
      </c>
      <c r="AS138" t="s">
        <v>43</v>
      </c>
      <c r="AT138" s="22" t="b">
        <f t="shared" si="45"/>
        <v>1</v>
      </c>
      <c r="AU138" s="633" t="s">
        <v>52</v>
      </c>
      <c r="AV138" s="633" t="s">
        <v>43</v>
      </c>
      <c r="AX138" s="596" t="s">
        <v>2798</v>
      </c>
      <c r="AY138" s="479" t="b">
        <v>0</v>
      </c>
      <c r="AZ138" t="s">
        <v>45</v>
      </c>
      <c r="BA138">
        <v>0</v>
      </c>
      <c r="BB138">
        <v>0</v>
      </c>
      <c r="BC138" t="b">
        <v>0</v>
      </c>
      <c r="BD138" t="b">
        <v>0</v>
      </c>
      <c r="BE138" t="b">
        <v>0</v>
      </c>
      <c r="BG138" s="23" t="b">
        <f t="shared" si="47"/>
        <v>1</v>
      </c>
      <c r="BH138" s="741" t="s">
        <v>5186</v>
      </c>
      <c r="BI138" t="s">
        <v>5186</v>
      </c>
      <c r="BJ138" s="8" t="s">
        <v>2261</v>
      </c>
      <c r="BK138" s="8" t="s">
        <v>2261</v>
      </c>
      <c r="BL138" s="714">
        <v>0</v>
      </c>
      <c r="BM138" s="561" t="s">
        <v>5832</v>
      </c>
      <c r="BN138" s="479">
        <v>0</v>
      </c>
      <c r="BQ138" s="209">
        <v>999</v>
      </c>
      <c r="BV138" s="580" t="s">
        <v>404</v>
      </c>
      <c r="BW138" s="580" t="s">
        <v>55</v>
      </c>
    </row>
    <row r="139" spans="1:75" hidden="1">
      <c r="A139">
        <v>138</v>
      </c>
      <c r="B139" s="148" t="str">
        <f t="shared" ca="1" si="39"/>
        <v>999999999</v>
      </c>
      <c r="C139" s="148" t="str">
        <f t="shared" ca="1" si="40"/>
        <v>9999999</v>
      </c>
      <c r="D139" s="586">
        <f t="shared" si="41"/>
        <v>0</v>
      </c>
      <c r="E139" s="586">
        <f t="shared" si="48"/>
        <v>1</v>
      </c>
      <c r="F139" s="586">
        <f t="shared" si="42"/>
        <v>0</v>
      </c>
      <c r="G139" s="344" t="str">
        <f t="shared" si="49"/>
        <v>no match or acs</v>
      </c>
      <c r="H139" s="54" t="s">
        <v>3005</v>
      </c>
      <c r="L139" s="54" t="s">
        <v>3005</v>
      </c>
      <c r="M139" s="56" t="s">
        <v>3005</v>
      </c>
      <c r="O139" s="23"/>
      <c r="Q139" s="61" t="s">
        <v>2262</v>
      </c>
      <c r="R139" s="137">
        <f ca="1">IFERROR(_xlfn.XLOOKUP(T139, sortorder!P:P,sortorder!Q:Q),999)</f>
        <v>999</v>
      </c>
      <c r="S139" s="137">
        <f ca="1">IFERROR(_xlfn.XLOOKUP(T139, sortorder!P:P,sortorder!O:O),99)</f>
        <v>99</v>
      </c>
      <c r="T139" s="119" t="s">
        <v>2188</v>
      </c>
      <c r="U139" s="56" t="s">
        <v>2262</v>
      </c>
      <c r="V139" s="142">
        <f ca="1">IFERROR(_xlfn.XLOOKUP(X139, sortorder!E:E,sortorder!D:D),99)</f>
        <v>99</v>
      </c>
      <c r="W139" s="142">
        <f t="shared" ca="1" si="43"/>
        <v>99</v>
      </c>
      <c r="X139" s="21" t="s">
        <v>2248</v>
      </c>
      <c r="Y139" s="132">
        <f t="shared" si="46"/>
        <v>0</v>
      </c>
      <c r="Z139" s="132">
        <f t="shared" si="46"/>
        <v>0</v>
      </c>
      <c r="AA139" s="132">
        <f t="shared" si="46"/>
        <v>0</v>
      </c>
      <c r="AB139" s="132">
        <f t="shared" si="46"/>
        <v>0</v>
      </c>
      <c r="AC139" s="132">
        <f t="shared" si="46"/>
        <v>0</v>
      </c>
      <c r="AD139" s="132">
        <f t="shared" si="46"/>
        <v>0</v>
      </c>
      <c r="AE139" s="132">
        <f t="shared" si="46"/>
        <v>0</v>
      </c>
      <c r="AF139" s="132">
        <f t="shared" si="46"/>
        <v>0</v>
      </c>
      <c r="AG139" s="132">
        <f t="shared" si="46"/>
        <v>0</v>
      </c>
      <c r="AI139" s="132" t="e">
        <f ca="1">_xlfn.XLOOKUP(I139,'api2.3'!B:B,'api2.3'!D:D,"")</f>
        <v>#NAME?</v>
      </c>
      <c r="AJ139" t="s">
        <v>44</v>
      </c>
      <c r="AK139" s="38" t="s">
        <v>44</v>
      </c>
      <c r="AL139" s="195" t="e">
        <f ca="1">_xlfn.XLOOKUP(AK139,sortorder!$I$15:$I$20,sortorder!$J$15:$J$20)</f>
        <v>#NAME?</v>
      </c>
      <c r="AP139" s="634">
        <v>0</v>
      </c>
      <c r="AQ139" t="s">
        <v>43</v>
      </c>
      <c r="AR139" s="22" t="str">
        <f t="shared" si="44"/>
        <v>raw</v>
      </c>
      <c r="AS139" t="s">
        <v>43</v>
      </c>
      <c r="AT139" s="22" t="b">
        <f t="shared" si="45"/>
        <v>1</v>
      </c>
      <c r="AU139" s="633" t="s">
        <v>52</v>
      </c>
      <c r="AV139" s="633" t="s">
        <v>43</v>
      </c>
      <c r="AX139" s="596" t="s">
        <v>2798</v>
      </c>
      <c r="AY139" s="479" t="b">
        <v>0</v>
      </c>
      <c r="AZ139" t="s">
        <v>45</v>
      </c>
      <c r="BA139">
        <v>0</v>
      </c>
      <c r="BB139">
        <v>0</v>
      </c>
      <c r="BC139" t="b">
        <v>0</v>
      </c>
      <c r="BD139" t="b">
        <v>0</v>
      </c>
      <c r="BE139" t="b">
        <v>0</v>
      </c>
      <c r="BG139" s="23" t="b">
        <f t="shared" si="47"/>
        <v>1</v>
      </c>
      <c r="BH139" s="741" t="s">
        <v>4869</v>
      </c>
      <c r="BI139" t="s">
        <v>4869</v>
      </c>
      <c r="BJ139" s="8" t="s">
        <v>2263</v>
      </c>
      <c r="BK139" s="8" t="s">
        <v>2263</v>
      </c>
      <c r="BL139" s="714">
        <v>0</v>
      </c>
      <c r="BM139" s="561" t="s">
        <v>5820</v>
      </c>
      <c r="BN139" s="479" t="s">
        <v>2798</v>
      </c>
      <c r="BQ139" s="209">
        <v>999</v>
      </c>
      <c r="BV139" s="580" t="s">
        <v>404</v>
      </c>
      <c r="BW139" s="580" t="s">
        <v>55</v>
      </c>
    </row>
    <row r="140" spans="1:75" hidden="1">
      <c r="A140">
        <v>139</v>
      </c>
      <c r="B140" s="148" t="str">
        <f t="shared" ca="1" si="39"/>
        <v>999999021</v>
      </c>
      <c r="C140" s="148" t="str">
        <f t="shared" ca="1" si="40"/>
        <v>9999999</v>
      </c>
      <c r="D140" s="43"/>
      <c r="E140" s="586">
        <f t="shared" si="48"/>
        <v>1</v>
      </c>
      <c r="F140" s="586">
        <f t="shared" si="42"/>
        <v>0</v>
      </c>
      <c r="G140" s="344" t="str">
        <f t="shared" si="49"/>
        <v>no match or acs</v>
      </c>
      <c r="H140" s="8" t="s">
        <v>2981</v>
      </c>
      <c r="I140" s="1" t="s">
        <v>2203</v>
      </c>
      <c r="K140" s="1"/>
      <c r="L140" s="117" t="s">
        <v>2981</v>
      </c>
      <c r="M140" s="184" t="s">
        <v>2981</v>
      </c>
      <c r="O140" s="1"/>
      <c r="Q140" s="117" t="s">
        <v>2202</v>
      </c>
      <c r="R140" s="137">
        <f ca="1">IFERROR(_xlfn.XLOOKUP(T140, sortorder!P:P,sortorder!Q:Q),999)</f>
        <v>999</v>
      </c>
      <c r="S140" s="137">
        <f ca="1">IFERROR(_xlfn.XLOOKUP(T140, sortorder!P:P,sortorder!O:O),99)</f>
        <v>99</v>
      </c>
      <c r="T140" s="119" t="s">
        <v>2202</v>
      </c>
      <c r="V140" s="142">
        <f ca="1">IFERROR(_xlfn.XLOOKUP(X140, sortorder!E:E,sortorder!D:D),99)</f>
        <v>99</v>
      </c>
      <c r="W140" s="142">
        <f t="shared" ca="1" si="43"/>
        <v>99</v>
      </c>
      <c r="X140" s="21" t="s">
        <v>2871</v>
      </c>
      <c r="Y140" s="132">
        <f t="shared" si="46"/>
        <v>0</v>
      </c>
      <c r="Z140" s="132">
        <f t="shared" si="46"/>
        <v>0</v>
      </c>
      <c r="AA140" s="132">
        <f t="shared" si="46"/>
        <v>0</v>
      </c>
      <c r="AB140" s="132">
        <f t="shared" si="46"/>
        <v>0</v>
      </c>
      <c r="AC140" s="132">
        <f t="shared" si="46"/>
        <v>0</v>
      </c>
      <c r="AD140" s="132">
        <f t="shared" si="46"/>
        <v>0</v>
      </c>
      <c r="AE140" s="132">
        <f t="shared" si="46"/>
        <v>0</v>
      </c>
      <c r="AF140" s="132">
        <f t="shared" si="46"/>
        <v>0</v>
      </c>
      <c r="AG140" s="132">
        <f t="shared" si="46"/>
        <v>0</v>
      </c>
      <c r="AH140" t="s">
        <v>1058</v>
      </c>
      <c r="AI140" s="132" t="e">
        <f ca="1">_xlfn.XLOOKUP(I140,'api2.3'!B:B,'api2.3'!D:D,"")</f>
        <v>#NAME?</v>
      </c>
      <c r="AJ140" t="s">
        <v>44</v>
      </c>
      <c r="AK140" s="38" t="s">
        <v>44</v>
      </c>
      <c r="AL140" s="195" t="e">
        <f ca="1">_xlfn.XLOOKUP(AK140,sortorder!$I$15:$I$20,sortorder!$J$15:$J$20)</f>
        <v>#NAME?</v>
      </c>
      <c r="AP140" s="634">
        <v>0</v>
      </c>
      <c r="AQ140" t="s">
        <v>43</v>
      </c>
      <c r="AR140" s="22" t="str">
        <f t="shared" si="44"/>
        <v>raw</v>
      </c>
      <c r="AS140" t="s">
        <v>43</v>
      </c>
      <c r="AT140" s="22" t="b">
        <f t="shared" si="45"/>
        <v>1</v>
      </c>
      <c r="AU140" s="633" t="s">
        <v>286</v>
      </c>
      <c r="AV140" s="633" t="s">
        <v>43</v>
      </c>
      <c r="AW140">
        <v>1</v>
      </c>
      <c r="AX140" s="596" t="s">
        <v>2142</v>
      </c>
      <c r="AY140" s="479" t="b">
        <v>1</v>
      </c>
      <c r="AZ140" s="22" t="s">
        <v>5629</v>
      </c>
      <c r="BA140">
        <v>2</v>
      </c>
      <c r="BB140">
        <v>0</v>
      </c>
      <c r="BC140" t="b">
        <v>0</v>
      </c>
      <c r="BD140" t="b">
        <v>1</v>
      </c>
      <c r="BE140" t="b">
        <v>0</v>
      </c>
      <c r="BG140" s="23" t="b">
        <f t="shared" si="47"/>
        <v>1</v>
      </c>
      <c r="BH140" s="741" t="s">
        <v>4920</v>
      </c>
      <c r="BI140" t="s">
        <v>4920</v>
      </c>
      <c r="BJ140" s="181" t="s">
        <v>2204</v>
      </c>
      <c r="BK140" s="39" t="s">
        <v>2204</v>
      </c>
      <c r="BL140" s="714" t="e">
        <v>#N/A</v>
      </c>
      <c r="BM140" s="561" t="s">
        <v>5809</v>
      </c>
      <c r="BN140" s="479" t="s">
        <v>2205</v>
      </c>
      <c r="BO140" s="56" t="s">
        <v>2206</v>
      </c>
      <c r="BQ140" s="205">
        <v>21</v>
      </c>
      <c r="BR140" s="39"/>
      <c r="BS140" s="580" t="s">
        <v>113</v>
      </c>
    </row>
    <row r="141" spans="1:75" hidden="1">
      <c r="A141">
        <v>140</v>
      </c>
      <c r="B141" s="148" t="str">
        <f t="shared" ca="1" si="39"/>
        <v>999999019</v>
      </c>
      <c r="C141" s="148" t="str">
        <f t="shared" ca="1" si="40"/>
        <v>9999999</v>
      </c>
      <c r="D141" s="43"/>
      <c r="E141" s="586">
        <f t="shared" si="48"/>
        <v>1</v>
      </c>
      <c r="F141" s="586">
        <f t="shared" si="42"/>
        <v>0</v>
      </c>
      <c r="G141" s="344" t="str">
        <f t="shared" si="49"/>
        <v>api</v>
      </c>
      <c r="H141" s="39" t="s">
        <v>2195</v>
      </c>
      <c r="I141" s="39" t="s">
        <v>2195</v>
      </c>
      <c r="L141" s="181" t="s">
        <v>2978</v>
      </c>
      <c r="M141" s="184" t="s">
        <v>2978</v>
      </c>
      <c r="O141" s="23"/>
      <c r="Q141" s="115" t="s">
        <v>2791</v>
      </c>
      <c r="R141" s="137">
        <f ca="1">IFERROR(_xlfn.XLOOKUP(T141, sortorder!P:P,sortorder!Q:Q),999)</f>
        <v>999</v>
      </c>
      <c r="S141" s="137">
        <f ca="1">IFERROR(_xlfn.XLOOKUP(T141, sortorder!P:P,sortorder!O:O),99)</f>
        <v>99</v>
      </c>
      <c r="T141" s="119" t="s">
        <v>2791</v>
      </c>
      <c r="V141" s="142">
        <f ca="1">IFERROR(_xlfn.XLOOKUP(X141, sortorder!E:E,sortorder!D:D),99)</f>
        <v>99</v>
      </c>
      <c r="W141" s="142">
        <f t="shared" ca="1" si="43"/>
        <v>99</v>
      </c>
      <c r="X141" s="21" t="s">
        <v>2871</v>
      </c>
      <c r="Y141" s="132">
        <f t="shared" si="46"/>
        <v>0</v>
      </c>
      <c r="Z141" s="132">
        <f t="shared" si="46"/>
        <v>0</v>
      </c>
      <c r="AA141" s="132">
        <f t="shared" si="46"/>
        <v>0</v>
      </c>
      <c r="AB141" s="132">
        <f t="shared" si="46"/>
        <v>0</v>
      </c>
      <c r="AC141" s="132">
        <f t="shared" si="46"/>
        <v>0</v>
      </c>
      <c r="AD141" s="132">
        <f t="shared" si="46"/>
        <v>0</v>
      </c>
      <c r="AE141" s="132">
        <f t="shared" si="46"/>
        <v>0</v>
      </c>
      <c r="AF141" s="132">
        <f t="shared" si="46"/>
        <v>0</v>
      </c>
      <c r="AG141" s="132">
        <f t="shared" si="46"/>
        <v>0</v>
      </c>
      <c r="AH141" t="s">
        <v>1058</v>
      </c>
      <c r="AI141" s="132" t="e">
        <f ca="1">_xlfn.XLOOKUP(I141,'api2.3'!B:B,'api2.3'!D:D,"")</f>
        <v>#NAME?</v>
      </c>
      <c r="AJ141" t="s">
        <v>44</v>
      </c>
      <c r="AK141" s="38" t="s">
        <v>44</v>
      </c>
      <c r="AL141" s="195" t="e">
        <f ca="1">_xlfn.XLOOKUP(AK141,sortorder!$I$15:$I$20,sortorder!$J$15:$J$20)</f>
        <v>#NAME?</v>
      </c>
      <c r="AP141" s="634">
        <v>0</v>
      </c>
      <c r="AQ141" t="s">
        <v>43</v>
      </c>
      <c r="AR141" s="22" t="str">
        <f t="shared" si="44"/>
        <v>raw</v>
      </c>
      <c r="AS141" t="s">
        <v>43</v>
      </c>
      <c r="AT141" s="22" t="b">
        <f t="shared" si="45"/>
        <v>1</v>
      </c>
      <c r="AU141" s="633" t="s">
        <v>286</v>
      </c>
      <c r="AV141" s="633" t="s">
        <v>43</v>
      </c>
      <c r="AW141">
        <v>1</v>
      </c>
      <c r="AX141" s="596" t="s">
        <v>2142</v>
      </c>
      <c r="AY141" s="479" t="b">
        <v>1</v>
      </c>
      <c r="AZ141" s="22" t="s">
        <v>5629</v>
      </c>
      <c r="BA141">
        <v>2</v>
      </c>
      <c r="BB141">
        <v>0</v>
      </c>
      <c r="BC141" t="b">
        <v>0</v>
      </c>
      <c r="BD141" t="b">
        <v>1</v>
      </c>
      <c r="BE141" t="b">
        <v>0</v>
      </c>
      <c r="BG141" s="23" t="b">
        <f t="shared" si="47"/>
        <v>1</v>
      </c>
      <c r="BH141" s="741" t="s">
        <v>5013</v>
      </c>
      <c r="BI141" t="s">
        <v>5013</v>
      </c>
      <c r="BJ141" s="39" t="s">
        <v>2879</v>
      </c>
      <c r="BK141" s="39" t="s">
        <v>2879</v>
      </c>
      <c r="BL141" s="714" t="e">
        <v>#N/A</v>
      </c>
      <c r="BM141" s="561" t="s">
        <v>5807</v>
      </c>
      <c r="BN141" s="479" t="s">
        <v>2798</v>
      </c>
      <c r="BO141" s="56" t="s">
        <v>2197</v>
      </c>
      <c r="BQ141" s="205">
        <v>19</v>
      </c>
      <c r="BR141" s="39"/>
      <c r="BS141" s="580" t="s">
        <v>55</v>
      </c>
    </row>
    <row r="142" spans="1:75" hidden="1">
      <c r="A142">
        <v>141</v>
      </c>
      <c r="B142" s="148" t="str">
        <f t="shared" ca="1" si="39"/>
        <v>999999020</v>
      </c>
      <c r="C142" s="148" t="str">
        <f t="shared" ca="1" si="40"/>
        <v>9999999</v>
      </c>
      <c r="D142" s="43"/>
      <c r="E142" s="586">
        <f t="shared" si="48"/>
        <v>1</v>
      </c>
      <c r="F142" s="586">
        <f t="shared" si="42"/>
        <v>0</v>
      </c>
      <c r="G142" s="344" t="str">
        <f t="shared" si="49"/>
        <v>api</v>
      </c>
      <c r="H142" s="39" t="s">
        <v>2199</v>
      </c>
      <c r="I142" s="39" t="s">
        <v>2199</v>
      </c>
      <c r="L142" s="181" t="s">
        <v>2982</v>
      </c>
      <c r="M142" s="184" t="s">
        <v>2982</v>
      </c>
      <c r="O142" s="23"/>
      <c r="Q142" s="115" t="s">
        <v>2792</v>
      </c>
      <c r="R142" s="137">
        <f ca="1">IFERROR(_xlfn.XLOOKUP(T142, sortorder!P:P,sortorder!Q:Q),999)</f>
        <v>999</v>
      </c>
      <c r="S142" s="137">
        <f ca="1">IFERROR(_xlfn.XLOOKUP(T142, sortorder!P:P,sortorder!O:O),99)</f>
        <v>99</v>
      </c>
      <c r="T142" s="119" t="s">
        <v>2792</v>
      </c>
      <c r="V142" s="142">
        <f ca="1">IFERROR(_xlfn.XLOOKUP(X142, sortorder!E:E,sortorder!D:D),99)</f>
        <v>99</v>
      </c>
      <c r="W142" s="142">
        <f t="shared" ca="1" si="43"/>
        <v>99</v>
      </c>
      <c r="X142" s="21" t="s">
        <v>2871</v>
      </c>
      <c r="Y142" s="132">
        <f t="shared" ref="Y142:AG151" si="50">IF(ISERROR(SEARCH(Y$1,$Q142)),0,1)</f>
        <v>0</v>
      </c>
      <c r="Z142" s="132">
        <f t="shared" si="50"/>
        <v>0</v>
      </c>
      <c r="AA142" s="132">
        <f t="shared" si="50"/>
        <v>0</v>
      </c>
      <c r="AB142" s="132">
        <f t="shared" si="50"/>
        <v>0</v>
      </c>
      <c r="AC142" s="132">
        <f t="shared" si="50"/>
        <v>0</v>
      </c>
      <c r="AD142" s="132">
        <f t="shared" si="50"/>
        <v>0</v>
      </c>
      <c r="AE142" s="132">
        <f t="shared" si="50"/>
        <v>0</v>
      </c>
      <c r="AF142" s="132">
        <f t="shared" si="50"/>
        <v>0</v>
      </c>
      <c r="AG142" s="132">
        <f t="shared" si="50"/>
        <v>0</v>
      </c>
      <c r="AH142" t="s">
        <v>1058</v>
      </c>
      <c r="AI142" s="132" t="e">
        <f ca="1">_xlfn.XLOOKUP(I142,'api2.3'!B:B,'api2.3'!D:D,"")</f>
        <v>#NAME?</v>
      </c>
      <c r="AJ142" t="s">
        <v>44</v>
      </c>
      <c r="AK142" s="38" t="s">
        <v>44</v>
      </c>
      <c r="AL142" s="195" t="e">
        <f ca="1">_xlfn.XLOOKUP(AK142,sortorder!$I$15:$I$20,sortorder!$J$15:$J$20)</f>
        <v>#NAME?</v>
      </c>
      <c r="AP142" s="634">
        <v>0</v>
      </c>
      <c r="AQ142" t="s">
        <v>43</v>
      </c>
      <c r="AR142" s="22" t="str">
        <f t="shared" si="44"/>
        <v>raw</v>
      </c>
      <c r="AS142" t="s">
        <v>43</v>
      </c>
      <c r="AT142" s="22" t="b">
        <f t="shared" si="45"/>
        <v>1</v>
      </c>
      <c r="AU142" s="633" t="s">
        <v>286</v>
      </c>
      <c r="AV142" s="633" t="s">
        <v>43</v>
      </c>
      <c r="AW142">
        <v>1</v>
      </c>
      <c r="AX142" s="596" t="s">
        <v>2142</v>
      </c>
      <c r="AY142" s="479" t="b">
        <v>1</v>
      </c>
      <c r="AZ142" s="22" t="s">
        <v>5629</v>
      </c>
      <c r="BA142">
        <v>2</v>
      </c>
      <c r="BB142">
        <v>0</v>
      </c>
      <c r="BC142" t="b">
        <v>0</v>
      </c>
      <c r="BD142" t="b">
        <v>1</v>
      </c>
      <c r="BE142" t="b">
        <v>0</v>
      </c>
      <c r="BG142" s="23" t="b">
        <f t="shared" si="47"/>
        <v>1</v>
      </c>
      <c r="BH142" s="741" t="s">
        <v>5014</v>
      </c>
      <c r="BI142" t="s">
        <v>5014</v>
      </c>
      <c r="BJ142" s="39" t="s">
        <v>2880</v>
      </c>
      <c r="BK142" s="39" t="s">
        <v>2880</v>
      </c>
      <c r="BL142" s="714">
        <v>0</v>
      </c>
      <c r="BM142" s="561" t="s">
        <v>5811</v>
      </c>
      <c r="BN142" s="479" t="s">
        <v>2798</v>
      </c>
      <c r="BO142" s="56" t="s">
        <v>2201</v>
      </c>
      <c r="BQ142" s="205">
        <v>20</v>
      </c>
      <c r="BR142" s="39"/>
      <c r="BS142" s="580" t="s">
        <v>55</v>
      </c>
    </row>
    <row r="143" spans="1:75" hidden="1">
      <c r="A143">
        <v>142</v>
      </c>
      <c r="B143" s="148" t="str">
        <f t="shared" ca="1" si="39"/>
        <v>999999022</v>
      </c>
      <c r="C143" s="148" t="str">
        <f t="shared" ca="1" si="40"/>
        <v>9999999</v>
      </c>
      <c r="D143" s="43"/>
      <c r="E143" s="586">
        <f t="shared" si="48"/>
        <v>1</v>
      </c>
      <c r="F143" s="586">
        <f t="shared" si="42"/>
        <v>0</v>
      </c>
      <c r="G143" s="344" t="str">
        <f t="shared" si="49"/>
        <v>api</v>
      </c>
      <c r="H143" s="39" t="s">
        <v>2208</v>
      </c>
      <c r="I143" s="39" t="s">
        <v>2208</v>
      </c>
      <c r="L143" s="181" t="s">
        <v>2985</v>
      </c>
      <c r="M143" s="184" t="s">
        <v>2985</v>
      </c>
      <c r="O143" s="23"/>
      <c r="Q143" s="115" t="s">
        <v>2793</v>
      </c>
      <c r="R143" s="137">
        <f ca="1">IFERROR(_xlfn.XLOOKUP(T143, sortorder!P:P,sortorder!Q:Q),999)</f>
        <v>999</v>
      </c>
      <c r="S143" s="137">
        <f ca="1">IFERROR(_xlfn.XLOOKUP(T143, sortorder!P:P,sortorder!O:O),99)</f>
        <v>99</v>
      </c>
      <c r="T143" s="183" t="s">
        <v>2793</v>
      </c>
      <c r="V143" s="142">
        <f ca="1">IFERROR(_xlfn.XLOOKUP(X143, sortorder!E:E,sortorder!D:D),99)</f>
        <v>99</v>
      </c>
      <c r="W143" s="142">
        <f t="shared" ca="1" si="43"/>
        <v>99</v>
      </c>
      <c r="X143" s="21" t="s">
        <v>2871</v>
      </c>
      <c r="Y143" s="132">
        <f t="shared" si="50"/>
        <v>0</v>
      </c>
      <c r="Z143" s="132">
        <f t="shared" si="50"/>
        <v>0</v>
      </c>
      <c r="AA143" s="132">
        <f t="shared" si="50"/>
        <v>0</v>
      </c>
      <c r="AB143" s="132">
        <f t="shared" si="50"/>
        <v>0</v>
      </c>
      <c r="AC143" s="132">
        <f t="shared" si="50"/>
        <v>0</v>
      </c>
      <c r="AD143" s="132">
        <f t="shared" si="50"/>
        <v>0</v>
      </c>
      <c r="AE143" s="132">
        <f t="shared" si="50"/>
        <v>0</v>
      </c>
      <c r="AF143" s="132">
        <f t="shared" si="50"/>
        <v>0</v>
      </c>
      <c r="AG143" s="132">
        <f t="shared" si="50"/>
        <v>0</v>
      </c>
      <c r="AH143" t="s">
        <v>1058</v>
      </c>
      <c r="AI143" s="132" t="e">
        <f ca="1">_xlfn.XLOOKUP(I143,'api2.3'!B:B,'api2.3'!D:D,"")</f>
        <v>#NAME?</v>
      </c>
      <c r="AJ143" t="s">
        <v>44</v>
      </c>
      <c r="AK143" s="38" t="s">
        <v>44</v>
      </c>
      <c r="AL143" s="195" t="e">
        <f ca="1">_xlfn.XLOOKUP(AK143,sortorder!$I$15:$I$20,sortorder!$J$15:$J$20)</f>
        <v>#NAME?</v>
      </c>
      <c r="AP143" s="634">
        <v>0</v>
      </c>
      <c r="AQ143" t="s">
        <v>43</v>
      </c>
      <c r="AR143" s="22" t="str">
        <f t="shared" si="44"/>
        <v>raw</v>
      </c>
      <c r="AS143" t="s">
        <v>43</v>
      </c>
      <c r="AT143" s="22" t="b">
        <f t="shared" si="45"/>
        <v>1</v>
      </c>
      <c r="AU143" s="633" t="s">
        <v>286</v>
      </c>
      <c r="AV143" s="633" t="s">
        <v>43</v>
      </c>
      <c r="AW143">
        <v>1</v>
      </c>
      <c r="AX143" s="596" t="s">
        <v>2142</v>
      </c>
      <c r="AY143" s="479" t="b">
        <v>1</v>
      </c>
      <c r="AZ143" s="22" t="s">
        <v>5629</v>
      </c>
      <c r="BA143">
        <v>2</v>
      </c>
      <c r="BB143">
        <v>0</v>
      </c>
      <c r="BC143" t="b">
        <v>0</v>
      </c>
      <c r="BD143" t="b">
        <v>1</v>
      </c>
      <c r="BE143" t="b">
        <v>0</v>
      </c>
      <c r="BG143" s="23" t="b">
        <f t="shared" si="47"/>
        <v>1</v>
      </c>
      <c r="BH143" s="741" t="s">
        <v>5015</v>
      </c>
      <c r="BI143" t="s">
        <v>5015</v>
      </c>
      <c r="BJ143" s="39" t="s">
        <v>2881</v>
      </c>
      <c r="BK143" s="39" t="s">
        <v>2881</v>
      </c>
      <c r="BL143" s="714">
        <v>0</v>
      </c>
      <c r="BM143" s="561" t="s">
        <v>5813</v>
      </c>
      <c r="BN143" s="479" t="s">
        <v>2798</v>
      </c>
      <c r="BO143" s="56" t="s">
        <v>2210</v>
      </c>
      <c r="BQ143" s="205">
        <v>22</v>
      </c>
      <c r="BR143" s="39"/>
      <c r="BS143" s="580" t="s">
        <v>55</v>
      </c>
    </row>
    <row r="144" spans="1:75" hidden="1">
      <c r="A144">
        <v>143</v>
      </c>
      <c r="B144" s="148" t="str">
        <f t="shared" ca="1" si="39"/>
        <v>999999023</v>
      </c>
      <c r="C144" s="148" t="str">
        <f t="shared" ca="1" si="40"/>
        <v>9999999</v>
      </c>
      <c r="D144" s="43"/>
      <c r="E144" s="586">
        <f t="shared" si="48"/>
        <v>1</v>
      </c>
      <c r="F144" s="586">
        <f t="shared" si="42"/>
        <v>0</v>
      </c>
      <c r="G144" s="344" t="str">
        <f t="shared" si="49"/>
        <v>api</v>
      </c>
      <c r="H144" s="39" t="s">
        <v>2212</v>
      </c>
      <c r="I144" s="181" t="s">
        <v>2212</v>
      </c>
      <c r="L144" s="181" t="s">
        <v>2984</v>
      </c>
      <c r="M144" s="184" t="s">
        <v>2984</v>
      </c>
      <c r="O144" s="23"/>
      <c r="Q144" s="115" t="s">
        <v>2794</v>
      </c>
      <c r="R144" s="137">
        <f ca="1">IFERROR(_xlfn.XLOOKUP(T144, sortorder!P:P,sortorder!Q:Q),999)</f>
        <v>999</v>
      </c>
      <c r="S144" s="137">
        <f ca="1">IFERROR(_xlfn.XLOOKUP(T144, sortorder!P:P,sortorder!O:O),99)</f>
        <v>99</v>
      </c>
      <c r="T144" s="119" t="s">
        <v>2794</v>
      </c>
      <c r="V144" s="142">
        <f ca="1">IFERROR(_xlfn.XLOOKUP(X144, sortorder!E:E,sortorder!D:D),99)</f>
        <v>99</v>
      </c>
      <c r="W144" s="142">
        <f t="shared" ca="1" si="43"/>
        <v>99</v>
      </c>
      <c r="X144" s="21" t="s">
        <v>2871</v>
      </c>
      <c r="Y144" s="132">
        <f t="shared" si="50"/>
        <v>0</v>
      </c>
      <c r="Z144" s="132">
        <f t="shared" si="50"/>
        <v>0</v>
      </c>
      <c r="AA144" s="132">
        <f t="shared" si="50"/>
        <v>0</v>
      </c>
      <c r="AB144" s="132">
        <f t="shared" si="50"/>
        <v>0</v>
      </c>
      <c r="AC144" s="132">
        <f t="shared" si="50"/>
        <v>0</v>
      </c>
      <c r="AD144" s="132">
        <f t="shared" si="50"/>
        <v>0</v>
      </c>
      <c r="AE144" s="132">
        <f t="shared" si="50"/>
        <v>0</v>
      </c>
      <c r="AF144" s="132">
        <f t="shared" si="50"/>
        <v>0</v>
      </c>
      <c r="AG144" s="132">
        <f t="shared" si="50"/>
        <v>0</v>
      </c>
      <c r="AH144" t="s">
        <v>1058</v>
      </c>
      <c r="AI144" s="132" t="e">
        <f ca="1">_xlfn.XLOOKUP(I144,'api2.3'!B:B,'api2.3'!D:D,"")</f>
        <v>#NAME?</v>
      </c>
      <c r="AJ144" t="s">
        <v>44</v>
      </c>
      <c r="AK144" s="38" t="s">
        <v>44</v>
      </c>
      <c r="AL144" s="195" t="e">
        <f ca="1">_xlfn.XLOOKUP(AK144,sortorder!$I$15:$I$20,sortorder!$J$15:$J$20)</f>
        <v>#NAME?</v>
      </c>
      <c r="AP144" s="634">
        <v>0</v>
      </c>
      <c r="AQ144" t="s">
        <v>43</v>
      </c>
      <c r="AR144" s="22" t="str">
        <f t="shared" si="44"/>
        <v>raw</v>
      </c>
      <c r="AS144" t="s">
        <v>43</v>
      </c>
      <c r="AT144" s="22" t="b">
        <f t="shared" si="45"/>
        <v>1</v>
      </c>
      <c r="AU144" s="633" t="s">
        <v>286</v>
      </c>
      <c r="AV144" s="633" t="s">
        <v>43</v>
      </c>
      <c r="AW144">
        <v>1</v>
      </c>
      <c r="AX144" s="596" t="s">
        <v>2142</v>
      </c>
      <c r="AY144" s="479" t="b">
        <v>1</v>
      </c>
      <c r="AZ144" s="22" t="s">
        <v>5629</v>
      </c>
      <c r="BA144">
        <v>2</v>
      </c>
      <c r="BB144">
        <v>0</v>
      </c>
      <c r="BC144" t="b">
        <v>0</v>
      </c>
      <c r="BD144" t="b">
        <v>1</v>
      </c>
      <c r="BE144" t="b">
        <v>0</v>
      </c>
      <c r="BG144" s="23" t="b">
        <f t="shared" si="47"/>
        <v>1</v>
      </c>
      <c r="BH144" s="741" t="s">
        <v>5102</v>
      </c>
      <c r="BI144" t="s">
        <v>5102</v>
      </c>
      <c r="BJ144" s="39" t="s">
        <v>2882</v>
      </c>
      <c r="BK144" s="39" t="s">
        <v>2882</v>
      </c>
      <c r="BL144" s="714">
        <v>0</v>
      </c>
      <c r="BM144" s="561" t="s">
        <v>5815</v>
      </c>
      <c r="BN144" s="479" t="s">
        <v>2798</v>
      </c>
      <c r="BO144" s="56" t="s">
        <v>2214</v>
      </c>
      <c r="BQ144" s="205">
        <v>23</v>
      </c>
      <c r="BR144" s="39"/>
      <c r="BS144" s="580" t="s">
        <v>55</v>
      </c>
    </row>
    <row r="145" spans="1:71" hidden="1">
      <c r="A145">
        <v>144</v>
      </c>
      <c r="B145" s="148" t="str">
        <f t="shared" ca="1" si="39"/>
        <v>999999024</v>
      </c>
      <c r="C145" s="148" t="str">
        <f t="shared" ca="1" si="40"/>
        <v>9999999</v>
      </c>
      <c r="D145" s="43"/>
      <c r="E145" s="586">
        <f t="shared" si="48"/>
        <v>1</v>
      </c>
      <c r="F145" s="586">
        <f t="shared" si="42"/>
        <v>0</v>
      </c>
      <c r="G145" s="344" t="str">
        <f t="shared" si="49"/>
        <v>api</v>
      </c>
      <c r="H145" s="39" t="s">
        <v>2216</v>
      </c>
      <c r="I145" s="39" t="s">
        <v>2216</v>
      </c>
      <c r="L145" s="181" t="s">
        <v>2986</v>
      </c>
      <c r="M145" s="184" t="s">
        <v>2986</v>
      </c>
      <c r="O145" s="23"/>
      <c r="Q145" s="115" t="s">
        <v>2795</v>
      </c>
      <c r="R145" s="137">
        <f ca="1">IFERROR(_xlfn.XLOOKUP(T145, sortorder!P:P,sortorder!Q:Q),999)</f>
        <v>999</v>
      </c>
      <c r="S145" s="137">
        <f ca="1">IFERROR(_xlfn.XLOOKUP(T145, sortorder!P:P,sortorder!O:O),99)</f>
        <v>99</v>
      </c>
      <c r="T145" s="119" t="s">
        <v>2795</v>
      </c>
      <c r="V145" s="142">
        <f ca="1">IFERROR(_xlfn.XLOOKUP(X145, sortorder!E:E,sortorder!D:D),99)</f>
        <v>99</v>
      </c>
      <c r="W145" s="142">
        <f t="shared" ca="1" si="43"/>
        <v>99</v>
      </c>
      <c r="X145" s="21" t="s">
        <v>2871</v>
      </c>
      <c r="Y145" s="132">
        <f t="shared" si="50"/>
        <v>0</v>
      </c>
      <c r="Z145" s="132">
        <f t="shared" si="50"/>
        <v>0</v>
      </c>
      <c r="AA145" s="132">
        <f t="shared" si="50"/>
        <v>0</v>
      </c>
      <c r="AB145" s="132">
        <f t="shared" si="50"/>
        <v>0</v>
      </c>
      <c r="AC145" s="132">
        <f t="shared" si="50"/>
        <v>0</v>
      </c>
      <c r="AD145" s="132">
        <f t="shared" si="50"/>
        <v>0</v>
      </c>
      <c r="AE145" s="132">
        <f t="shared" si="50"/>
        <v>0</v>
      </c>
      <c r="AF145" s="132">
        <f t="shared" si="50"/>
        <v>0</v>
      </c>
      <c r="AG145" s="132">
        <f t="shared" si="50"/>
        <v>0</v>
      </c>
      <c r="AH145" t="s">
        <v>1058</v>
      </c>
      <c r="AI145" s="132" t="e">
        <f ca="1">_xlfn.XLOOKUP(I145,'api2.3'!B:B,'api2.3'!D:D,"")</f>
        <v>#NAME?</v>
      </c>
      <c r="AJ145" t="s">
        <v>44</v>
      </c>
      <c r="AK145" s="38" t="s">
        <v>44</v>
      </c>
      <c r="AL145" s="195" t="e">
        <f ca="1">_xlfn.XLOOKUP(AK145,sortorder!$I$15:$I$20,sortorder!$J$15:$J$20)</f>
        <v>#NAME?</v>
      </c>
      <c r="AP145" s="634">
        <v>0</v>
      </c>
      <c r="AQ145" t="s">
        <v>43</v>
      </c>
      <c r="AR145" s="22" t="str">
        <f t="shared" si="44"/>
        <v>raw</v>
      </c>
      <c r="AS145" t="s">
        <v>43</v>
      </c>
      <c r="AT145" s="22" t="b">
        <f t="shared" si="45"/>
        <v>1</v>
      </c>
      <c r="AU145" s="633" t="s">
        <v>286</v>
      </c>
      <c r="AV145" s="633" t="s">
        <v>43</v>
      </c>
      <c r="AW145">
        <v>1</v>
      </c>
      <c r="AX145" s="596" t="s">
        <v>2142</v>
      </c>
      <c r="AY145" s="479" t="b">
        <v>1</v>
      </c>
      <c r="AZ145" s="22" t="s">
        <v>5629</v>
      </c>
      <c r="BA145">
        <v>2</v>
      </c>
      <c r="BB145">
        <v>0</v>
      </c>
      <c r="BC145" t="b">
        <v>0</v>
      </c>
      <c r="BD145" t="b">
        <v>1</v>
      </c>
      <c r="BE145" t="b">
        <v>0</v>
      </c>
      <c r="BG145" s="23" t="b">
        <f t="shared" si="47"/>
        <v>1</v>
      </c>
      <c r="BH145" s="741" t="s">
        <v>5016</v>
      </c>
      <c r="BI145" t="s">
        <v>5016</v>
      </c>
      <c r="BJ145" s="39" t="s">
        <v>2883</v>
      </c>
      <c r="BK145" s="39" t="s">
        <v>2883</v>
      </c>
      <c r="BL145" s="714">
        <v>0</v>
      </c>
      <c r="BM145" s="561" t="s">
        <v>5817</v>
      </c>
      <c r="BN145" s="479" t="s">
        <v>2798</v>
      </c>
      <c r="BO145" s="56" t="s">
        <v>2218</v>
      </c>
      <c r="BQ145" s="205">
        <v>24</v>
      </c>
      <c r="BR145" s="39"/>
      <c r="BS145" s="580" t="s">
        <v>113</v>
      </c>
    </row>
    <row r="146" spans="1:71" hidden="1">
      <c r="A146">
        <v>145</v>
      </c>
      <c r="B146" s="148" t="str">
        <f t="shared" ca="1" si="39"/>
        <v>999999025</v>
      </c>
      <c r="C146" s="148" t="str">
        <f t="shared" ca="1" si="40"/>
        <v>9999999</v>
      </c>
      <c r="D146" s="43"/>
      <c r="E146" s="586">
        <f t="shared" si="48"/>
        <v>1</v>
      </c>
      <c r="F146" s="586">
        <f t="shared" si="42"/>
        <v>0</v>
      </c>
      <c r="G146" s="344" t="str">
        <f t="shared" si="49"/>
        <v>api</v>
      </c>
      <c r="H146" s="39" t="s">
        <v>2220</v>
      </c>
      <c r="I146" s="39" t="s">
        <v>2220</v>
      </c>
      <c r="L146" s="181" t="s">
        <v>2987</v>
      </c>
      <c r="M146" s="184" t="s">
        <v>2987</v>
      </c>
      <c r="O146" s="23"/>
      <c r="Q146" s="115" t="s">
        <v>2796</v>
      </c>
      <c r="R146" s="137">
        <f ca="1">IFERROR(_xlfn.XLOOKUP(T146, sortorder!P:P,sortorder!Q:Q),999)</f>
        <v>999</v>
      </c>
      <c r="S146" s="137">
        <f ca="1">IFERROR(_xlfn.XLOOKUP(T146, sortorder!P:P,sortorder!O:O),99)</f>
        <v>99</v>
      </c>
      <c r="T146" s="119" t="s">
        <v>2796</v>
      </c>
      <c r="V146" s="142">
        <f ca="1">IFERROR(_xlfn.XLOOKUP(X146, sortorder!E:E,sortorder!D:D),99)</f>
        <v>99</v>
      </c>
      <c r="W146" s="142">
        <f t="shared" ca="1" si="43"/>
        <v>99</v>
      </c>
      <c r="X146" s="21" t="s">
        <v>2871</v>
      </c>
      <c r="Y146" s="132">
        <f t="shared" si="50"/>
        <v>0</v>
      </c>
      <c r="Z146" s="132">
        <f t="shared" si="50"/>
        <v>0</v>
      </c>
      <c r="AA146" s="132">
        <f t="shared" si="50"/>
        <v>0</v>
      </c>
      <c r="AB146" s="132">
        <f t="shared" si="50"/>
        <v>0</v>
      </c>
      <c r="AC146" s="132">
        <f t="shared" si="50"/>
        <v>0</v>
      </c>
      <c r="AD146" s="132">
        <f t="shared" si="50"/>
        <v>0</v>
      </c>
      <c r="AE146" s="132">
        <f t="shared" si="50"/>
        <v>0</v>
      </c>
      <c r="AF146" s="132">
        <f t="shared" si="50"/>
        <v>0</v>
      </c>
      <c r="AG146" s="132">
        <f t="shared" si="50"/>
        <v>0</v>
      </c>
      <c r="AH146" t="s">
        <v>1058</v>
      </c>
      <c r="AI146" s="132" t="e">
        <f ca="1">_xlfn.XLOOKUP(I146,'api2.3'!B:B,'api2.3'!D:D,"")</f>
        <v>#NAME?</v>
      </c>
      <c r="AJ146" t="s">
        <v>44</v>
      </c>
      <c r="AK146" s="38" t="s">
        <v>44</v>
      </c>
      <c r="AL146" s="195" t="e">
        <f ca="1">_xlfn.XLOOKUP(AK146,sortorder!$I$15:$I$20,sortorder!$J$15:$J$20)</f>
        <v>#NAME?</v>
      </c>
      <c r="AP146" s="634">
        <v>0</v>
      </c>
      <c r="AQ146" t="s">
        <v>43</v>
      </c>
      <c r="AR146" s="22" t="str">
        <f t="shared" si="44"/>
        <v>raw</v>
      </c>
      <c r="AS146" t="s">
        <v>43</v>
      </c>
      <c r="AT146" s="22" t="b">
        <f t="shared" si="45"/>
        <v>1</v>
      </c>
      <c r="AU146" s="633" t="s">
        <v>286</v>
      </c>
      <c r="AV146" s="633" t="s">
        <v>43</v>
      </c>
      <c r="AW146">
        <v>1</v>
      </c>
      <c r="AX146" s="596" t="s">
        <v>2142</v>
      </c>
      <c r="AY146" s="479" t="b">
        <v>1</v>
      </c>
      <c r="AZ146" s="22" t="s">
        <v>5629</v>
      </c>
      <c r="BA146">
        <v>2</v>
      </c>
      <c r="BB146">
        <v>0</v>
      </c>
      <c r="BC146" t="b">
        <v>0</v>
      </c>
      <c r="BD146" t="b">
        <v>1</v>
      </c>
      <c r="BE146" t="b">
        <v>0</v>
      </c>
      <c r="BG146" s="23" t="b">
        <f t="shared" si="47"/>
        <v>1</v>
      </c>
      <c r="BH146" s="741" t="s">
        <v>5188</v>
      </c>
      <c r="BI146" t="s">
        <v>5188</v>
      </c>
      <c r="BJ146" s="39" t="s">
        <v>2884</v>
      </c>
      <c r="BK146" s="39" t="s">
        <v>2884</v>
      </c>
      <c r="BL146" s="714">
        <v>0</v>
      </c>
      <c r="BM146" s="561" t="s">
        <v>5819</v>
      </c>
      <c r="BN146" s="479" t="s">
        <v>2798</v>
      </c>
      <c r="BO146" s="56" t="s">
        <v>2222</v>
      </c>
      <c r="BQ146" s="205">
        <v>25</v>
      </c>
      <c r="BR146" s="39"/>
      <c r="BS146" s="580" t="s">
        <v>109</v>
      </c>
    </row>
    <row r="147" spans="1:71" hidden="1">
      <c r="A147">
        <v>146</v>
      </c>
      <c r="B147" s="148" t="str">
        <f t="shared" ca="1" si="39"/>
        <v>999999018</v>
      </c>
      <c r="C147" s="148" t="str">
        <f t="shared" ca="1" si="40"/>
        <v>9999999</v>
      </c>
      <c r="D147" s="43"/>
      <c r="E147" s="586">
        <f t="shared" si="48"/>
        <v>1</v>
      </c>
      <c r="F147" s="586">
        <f t="shared" si="42"/>
        <v>0</v>
      </c>
      <c r="G147" s="344" t="str">
        <f t="shared" si="49"/>
        <v>api</v>
      </c>
      <c r="H147" s="39" t="s">
        <v>2189</v>
      </c>
      <c r="I147" s="39" t="s">
        <v>2189</v>
      </c>
      <c r="L147" s="181" t="s">
        <v>2977</v>
      </c>
      <c r="M147" s="184" t="s">
        <v>2977</v>
      </c>
      <c r="O147" s="23"/>
      <c r="Q147" s="115" t="s">
        <v>2797</v>
      </c>
      <c r="R147" s="137">
        <f ca="1">IFERROR(_xlfn.XLOOKUP(T147, sortorder!P:P,sortorder!Q:Q),999)</f>
        <v>999</v>
      </c>
      <c r="S147" s="137">
        <f ca="1">IFERROR(_xlfn.XLOOKUP(T147, sortorder!P:P,sortorder!O:O),99)</f>
        <v>99</v>
      </c>
      <c r="T147" s="119" t="s">
        <v>2797</v>
      </c>
      <c r="V147" s="142">
        <f ca="1">IFERROR(_xlfn.XLOOKUP(X147, sortorder!E:E,sortorder!D:D),99)</f>
        <v>99</v>
      </c>
      <c r="W147" s="142">
        <f t="shared" ca="1" si="43"/>
        <v>99</v>
      </c>
      <c r="X147" s="21" t="s">
        <v>2871</v>
      </c>
      <c r="Y147" s="132">
        <f t="shared" si="50"/>
        <v>0</v>
      </c>
      <c r="Z147" s="132">
        <f t="shared" si="50"/>
        <v>0</v>
      </c>
      <c r="AA147" s="132">
        <f t="shared" si="50"/>
        <v>0</v>
      </c>
      <c r="AB147" s="132">
        <f t="shared" si="50"/>
        <v>0</v>
      </c>
      <c r="AC147" s="132">
        <f t="shared" si="50"/>
        <v>0</v>
      </c>
      <c r="AD147" s="132">
        <f t="shared" si="50"/>
        <v>0</v>
      </c>
      <c r="AE147" s="132">
        <f t="shared" si="50"/>
        <v>0</v>
      </c>
      <c r="AF147" s="132">
        <f t="shared" si="50"/>
        <v>0</v>
      </c>
      <c r="AG147" s="132">
        <f t="shared" si="50"/>
        <v>0</v>
      </c>
      <c r="AH147" t="s">
        <v>1058</v>
      </c>
      <c r="AI147" s="132" t="e">
        <f ca="1">_xlfn.XLOOKUP(I147,'api2.3'!B:B,'api2.3'!D:D,"")</f>
        <v>#NAME?</v>
      </c>
      <c r="AJ147" t="s">
        <v>44</v>
      </c>
      <c r="AK147" s="38" t="s">
        <v>44</v>
      </c>
      <c r="AL147" s="195" t="e">
        <f ca="1">_xlfn.XLOOKUP(AK147,sortorder!$I$15:$I$20,sortorder!$J$15:$J$20)</f>
        <v>#NAME?</v>
      </c>
      <c r="AP147" s="634">
        <v>0</v>
      </c>
      <c r="AQ147" t="s">
        <v>43</v>
      </c>
      <c r="AR147" s="22" t="str">
        <f t="shared" si="44"/>
        <v>raw</v>
      </c>
      <c r="AS147" t="s">
        <v>43</v>
      </c>
      <c r="AT147" s="22" t="b">
        <f t="shared" si="45"/>
        <v>1</v>
      </c>
      <c r="AU147" s="633" t="s">
        <v>286</v>
      </c>
      <c r="AV147" s="633" t="s">
        <v>43</v>
      </c>
      <c r="AW147">
        <v>1</v>
      </c>
      <c r="AX147" s="596" t="s">
        <v>2142</v>
      </c>
      <c r="AY147" s="479" t="b">
        <v>1</v>
      </c>
      <c r="AZ147" s="22" t="s">
        <v>5629</v>
      </c>
      <c r="BA147">
        <v>2</v>
      </c>
      <c r="BB147">
        <v>0</v>
      </c>
      <c r="BC147" t="b">
        <v>0</v>
      </c>
      <c r="BD147" t="b">
        <v>1</v>
      </c>
      <c r="BE147" t="b">
        <v>0</v>
      </c>
      <c r="BG147" s="23" t="b">
        <f t="shared" si="47"/>
        <v>1</v>
      </c>
      <c r="BH147" s="741" t="s">
        <v>5017</v>
      </c>
      <c r="BI147" t="s">
        <v>5017</v>
      </c>
      <c r="BJ147" s="39" t="s">
        <v>2885</v>
      </c>
      <c r="BK147" s="39" t="s">
        <v>2885</v>
      </c>
      <c r="BL147" s="714">
        <v>0</v>
      </c>
      <c r="BM147" s="561" t="s">
        <v>5805</v>
      </c>
      <c r="BN147" s="479" t="s">
        <v>2798</v>
      </c>
      <c r="BO147" s="56" t="s">
        <v>2193</v>
      </c>
      <c r="BQ147" s="205">
        <v>18</v>
      </c>
      <c r="BR147" s="39"/>
      <c r="BS147" s="580" t="s">
        <v>1562</v>
      </c>
    </row>
    <row r="148" spans="1:71" hidden="1">
      <c r="A148">
        <v>147</v>
      </c>
      <c r="B148" s="148" t="str">
        <f t="shared" ca="1" si="39"/>
        <v>999999999</v>
      </c>
      <c r="C148" s="148" t="str">
        <f t="shared" ca="1" si="40"/>
        <v>9999999</v>
      </c>
      <c r="D148" s="28">
        <v>0</v>
      </c>
      <c r="E148" s="586">
        <f t="shared" si="48"/>
        <v>0</v>
      </c>
      <c r="F148" s="586">
        <f t="shared" si="42"/>
        <v>0</v>
      </c>
      <c r="G148" s="344" t="str">
        <f t="shared" si="49"/>
        <v/>
      </c>
      <c r="Q148" s="61" t="s">
        <v>2354</v>
      </c>
      <c r="R148" s="137">
        <f ca="1">IFERROR(_xlfn.XLOOKUP(T148, sortorder!P:P,sortorder!Q:Q),999)</f>
        <v>999</v>
      </c>
      <c r="S148" s="137">
        <f ca="1">IFERROR(_xlfn.XLOOKUP(T148, sortorder!P:P,sortorder!O:O),99)</f>
        <v>99</v>
      </c>
      <c r="T148" s="119" t="s">
        <v>2202</v>
      </c>
      <c r="V148" s="142">
        <f ca="1">IFERROR(_xlfn.XLOOKUP(X148, sortorder!E:E,sortorder!D:D),99)</f>
        <v>99</v>
      </c>
      <c r="W148" s="142">
        <f t="shared" ca="1" si="43"/>
        <v>99</v>
      </c>
      <c r="X148" s="21" t="s">
        <v>2872</v>
      </c>
      <c r="Y148" s="132">
        <f t="shared" si="50"/>
        <v>1</v>
      </c>
      <c r="Z148" s="132">
        <f t="shared" si="50"/>
        <v>0</v>
      </c>
      <c r="AA148" s="132">
        <f t="shared" si="50"/>
        <v>0</v>
      </c>
      <c r="AB148" s="132">
        <f t="shared" si="50"/>
        <v>0</v>
      </c>
      <c r="AC148" s="132">
        <f t="shared" si="50"/>
        <v>1</v>
      </c>
      <c r="AD148" s="132">
        <f t="shared" si="50"/>
        <v>0</v>
      </c>
      <c r="AE148" s="132">
        <f t="shared" si="50"/>
        <v>0</v>
      </c>
      <c r="AF148" s="132">
        <f t="shared" si="50"/>
        <v>0</v>
      </c>
      <c r="AG148" s="132">
        <f t="shared" si="50"/>
        <v>0</v>
      </c>
      <c r="AI148" s="132" t="e">
        <f ca="1">_xlfn.XLOOKUP(I148,'api2.3'!B:B,'api2.3'!D:D,"")</f>
        <v>#NAME?</v>
      </c>
      <c r="AJ148" t="s">
        <v>44</v>
      </c>
      <c r="AK148" s="38" t="s">
        <v>44</v>
      </c>
      <c r="AL148" s="195" t="e">
        <f ca="1">_xlfn.XLOOKUP(AK148,sortorder!$I$15:$I$20,sortorder!$J$15:$J$20)</f>
        <v>#NAME?</v>
      </c>
      <c r="AM148" s="633" t="s">
        <v>416</v>
      </c>
      <c r="AN148" s="633" t="s">
        <v>416</v>
      </c>
      <c r="AO148" s="633" t="s">
        <v>417</v>
      </c>
      <c r="AP148" s="637">
        <v>1</v>
      </c>
      <c r="AQ148" t="s">
        <v>2334</v>
      </c>
      <c r="AR148" s="22" t="str">
        <f t="shared" si="44"/>
        <v>ratio</v>
      </c>
      <c r="AS148" t="s">
        <v>1706</v>
      </c>
      <c r="AT148" s="22" t="b">
        <f t="shared" si="45"/>
        <v>1</v>
      </c>
      <c r="AU148" s="633" t="s">
        <v>1706</v>
      </c>
      <c r="AV148" s="633" t="s">
        <v>1706</v>
      </c>
      <c r="AX148" s="596" t="s">
        <v>2798</v>
      </c>
      <c r="AY148" s="479" t="b">
        <v>0</v>
      </c>
      <c r="AZ148" t="s">
        <v>2947</v>
      </c>
      <c r="BA148">
        <v>2</v>
      </c>
      <c r="BB148">
        <v>1</v>
      </c>
      <c r="BC148" t="b">
        <v>0</v>
      </c>
      <c r="BD148" t="b">
        <v>0</v>
      </c>
      <c r="BE148" t="b">
        <v>0</v>
      </c>
      <c r="BG148" s="23" t="b">
        <f t="shared" si="47"/>
        <v>1</v>
      </c>
      <c r="BH148" s="468" t="str">
        <f>CONCATENATE(VLOOKUP(AQ148,named_strings!A:B,2,),VLOOKUP(T148,Q:BH,44,))</f>
        <v>Ratio to US avg %Hispanic</v>
      </c>
      <c r="BI148" t="s">
        <v>4925</v>
      </c>
      <c r="BJ148" s="39" t="s">
        <v>2886</v>
      </c>
      <c r="BK148" s="39" t="s">
        <v>2886</v>
      </c>
      <c r="BL148" s="714">
        <v>0</v>
      </c>
      <c r="BM148" s="561" t="s">
        <v>2798</v>
      </c>
      <c r="BN148" s="479" t="s">
        <v>2798</v>
      </c>
      <c r="BQ148" s="209">
        <v>999</v>
      </c>
    </row>
    <row r="149" spans="1:71" hidden="1">
      <c r="A149">
        <v>148</v>
      </c>
      <c r="B149" s="148" t="str">
        <f t="shared" ca="1" si="39"/>
        <v>999999999</v>
      </c>
      <c r="C149" s="148" t="str">
        <f t="shared" ca="1" si="40"/>
        <v>9999999</v>
      </c>
      <c r="D149" s="28">
        <v>0</v>
      </c>
      <c r="E149" s="586">
        <f t="shared" si="48"/>
        <v>0</v>
      </c>
      <c r="F149" s="586">
        <f t="shared" si="42"/>
        <v>0</v>
      </c>
      <c r="G149" s="344" t="str">
        <f t="shared" si="49"/>
        <v/>
      </c>
      <c r="Q149" s="61" t="s">
        <v>2829</v>
      </c>
      <c r="R149" s="137">
        <f ca="1">IFERROR(_xlfn.XLOOKUP(T149, sortorder!P:P,sortorder!Q:Q),999)</f>
        <v>999</v>
      </c>
      <c r="S149" s="137">
        <f ca="1">IFERROR(_xlfn.XLOOKUP(T149, sortorder!P:P,sortorder!O:O),99)</f>
        <v>99</v>
      </c>
      <c r="T149" s="119" t="s">
        <v>2791</v>
      </c>
      <c r="V149" s="142">
        <f ca="1">IFERROR(_xlfn.XLOOKUP(X149, sortorder!E:E,sortorder!D:D),99)</f>
        <v>99</v>
      </c>
      <c r="W149" s="142">
        <f t="shared" ca="1" si="43"/>
        <v>99</v>
      </c>
      <c r="X149" s="21" t="s">
        <v>2872</v>
      </c>
      <c r="Y149" s="132">
        <f t="shared" si="50"/>
        <v>1</v>
      </c>
      <c r="Z149" s="132">
        <f t="shared" si="50"/>
        <v>0</v>
      </c>
      <c r="AA149" s="132">
        <f t="shared" si="50"/>
        <v>0</v>
      </c>
      <c r="AB149" s="132">
        <f t="shared" si="50"/>
        <v>0</v>
      </c>
      <c r="AC149" s="132">
        <f t="shared" si="50"/>
        <v>1</v>
      </c>
      <c r="AD149" s="132">
        <f t="shared" si="50"/>
        <v>0</v>
      </c>
      <c r="AE149" s="132">
        <f t="shared" si="50"/>
        <v>0</v>
      </c>
      <c r="AF149" s="132">
        <f t="shared" si="50"/>
        <v>0</v>
      </c>
      <c r="AG149" s="132">
        <f t="shared" si="50"/>
        <v>0</v>
      </c>
      <c r="AI149" s="132" t="e">
        <f ca="1">_xlfn.XLOOKUP(I149,'api2.3'!B:B,'api2.3'!D:D,"")</f>
        <v>#NAME?</v>
      </c>
      <c r="AJ149" t="s">
        <v>44</v>
      </c>
      <c r="AK149" s="38" t="s">
        <v>44</v>
      </c>
      <c r="AL149" s="195" t="e">
        <f ca="1">_xlfn.XLOOKUP(AK149,sortorder!$I$15:$I$20,sortorder!$J$15:$J$20)</f>
        <v>#NAME?</v>
      </c>
      <c r="AM149" s="633" t="s">
        <v>416</v>
      </c>
      <c r="AN149" s="633" t="s">
        <v>416</v>
      </c>
      <c r="AO149" s="633" t="s">
        <v>417</v>
      </c>
      <c r="AP149" s="637">
        <v>1</v>
      </c>
      <c r="AQ149" t="s">
        <v>2334</v>
      </c>
      <c r="AR149" s="22" t="str">
        <f t="shared" si="44"/>
        <v>ratio</v>
      </c>
      <c r="AS149" t="s">
        <v>1706</v>
      </c>
      <c r="AT149" s="22" t="b">
        <f t="shared" si="45"/>
        <v>1</v>
      </c>
      <c r="AU149" s="633" t="s">
        <v>1706</v>
      </c>
      <c r="AV149" s="633" t="s">
        <v>1706</v>
      </c>
      <c r="AX149" s="596" t="s">
        <v>2798</v>
      </c>
      <c r="AY149" s="479" t="b">
        <v>0</v>
      </c>
      <c r="AZ149" t="s">
        <v>2947</v>
      </c>
      <c r="BA149">
        <v>2</v>
      </c>
      <c r="BB149">
        <v>1</v>
      </c>
      <c r="BC149" t="b">
        <v>0</v>
      </c>
      <c r="BD149" t="b">
        <v>0</v>
      </c>
      <c r="BE149" t="b">
        <v>0</v>
      </c>
      <c r="BG149" s="23" t="b">
        <f t="shared" si="47"/>
        <v>1</v>
      </c>
      <c r="BH149" s="468" t="str">
        <f>CONCATENATE(VLOOKUP(AQ149,named_strings!A:B,2,),VLOOKUP(T149,Q:BH,44,))</f>
        <v>Ratio to US avg %Black alone</v>
      </c>
      <c r="BI149" t="s">
        <v>5018</v>
      </c>
      <c r="BJ149" s="39" t="s">
        <v>2887</v>
      </c>
      <c r="BK149" s="39" t="s">
        <v>2887</v>
      </c>
      <c r="BL149" s="714">
        <v>0</v>
      </c>
      <c r="BM149" s="561" t="s">
        <v>2798</v>
      </c>
      <c r="BN149" s="479" t="s">
        <v>2798</v>
      </c>
      <c r="BQ149" s="209">
        <v>999</v>
      </c>
    </row>
    <row r="150" spans="1:71" hidden="1">
      <c r="A150">
        <v>149</v>
      </c>
      <c r="B150" s="148" t="str">
        <f t="shared" ca="1" si="39"/>
        <v>999999999</v>
      </c>
      <c r="C150" s="148" t="str">
        <f t="shared" ca="1" si="40"/>
        <v>9999999</v>
      </c>
      <c r="D150" s="28">
        <v>0</v>
      </c>
      <c r="E150" s="586">
        <f t="shared" si="48"/>
        <v>0</v>
      </c>
      <c r="F150" s="586">
        <f t="shared" si="42"/>
        <v>0</v>
      </c>
      <c r="G150" s="344" t="str">
        <f t="shared" si="49"/>
        <v/>
      </c>
      <c r="Q150" s="61" t="s">
        <v>2830</v>
      </c>
      <c r="R150" s="137">
        <f ca="1">IFERROR(_xlfn.XLOOKUP(T150, sortorder!P:P,sortorder!Q:Q),999)</f>
        <v>999</v>
      </c>
      <c r="S150" s="137">
        <f ca="1">IFERROR(_xlfn.XLOOKUP(T150, sortorder!P:P,sortorder!O:O),99)</f>
        <v>99</v>
      </c>
      <c r="T150" s="119" t="s">
        <v>2792</v>
      </c>
      <c r="V150" s="142">
        <f ca="1">IFERROR(_xlfn.XLOOKUP(X150, sortorder!E:E,sortorder!D:D),99)</f>
        <v>99</v>
      </c>
      <c r="W150" s="142">
        <f t="shared" ca="1" si="43"/>
        <v>99</v>
      </c>
      <c r="X150" s="21" t="s">
        <v>2872</v>
      </c>
      <c r="Y150" s="132">
        <f t="shared" si="50"/>
        <v>1</v>
      </c>
      <c r="Z150" s="132">
        <f t="shared" si="50"/>
        <v>0</v>
      </c>
      <c r="AA150" s="132">
        <f t="shared" si="50"/>
        <v>0</v>
      </c>
      <c r="AB150" s="132">
        <f t="shared" si="50"/>
        <v>0</v>
      </c>
      <c r="AC150" s="132">
        <f t="shared" si="50"/>
        <v>1</v>
      </c>
      <c r="AD150" s="132">
        <f t="shared" si="50"/>
        <v>0</v>
      </c>
      <c r="AE150" s="132">
        <f t="shared" si="50"/>
        <v>0</v>
      </c>
      <c r="AF150" s="132">
        <f t="shared" si="50"/>
        <v>0</v>
      </c>
      <c r="AG150" s="132">
        <f t="shared" si="50"/>
        <v>0</v>
      </c>
      <c r="AI150" s="132" t="e">
        <f ca="1">_xlfn.XLOOKUP(I150,'api2.3'!B:B,'api2.3'!D:D,"")</f>
        <v>#NAME?</v>
      </c>
      <c r="AJ150" t="s">
        <v>44</v>
      </c>
      <c r="AK150" s="38" t="s">
        <v>44</v>
      </c>
      <c r="AL150" s="195" t="e">
        <f ca="1">_xlfn.XLOOKUP(AK150,sortorder!$I$15:$I$20,sortorder!$J$15:$J$20)</f>
        <v>#NAME?</v>
      </c>
      <c r="AM150" s="633" t="s">
        <v>416</v>
      </c>
      <c r="AN150" s="633" t="s">
        <v>416</v>
      </c>
      <c r="AO150" s="633" t="s">
        <v>417</v>
      </c>
      <c r="AP150" s="637">
        <v>1</v>
      </c>
      <c r="AQ150" t="s">
        <v>2334</v>
      </c>
      <c r="AR150" s="22" t="str">
        <f t="shared" si="44"/>
        <v>ratio</v>
      </c>
      <c r="AS150" t="s">
        <v>1706</v>
      </c>
      <c r="AT150" s="22" t="b">
        <f t="shared" si="45"/>
        <v>1</v>
      </c>
      <c r="AU150" s="633" t="s">
        <v>1706</v>
      </c>
      <c r="AV150" s="633" t="s">
        <v>1706</v>
      </c>
      <c r="AX150" s="596" t="s">
        <v>2798</v>
      </c>
      <c r="AY150" s="479" t="b">
        <v>0</v>
      </c>
      <c r="AZ150" t="s">
        <v>2947</v>
      </c>
      <c r="BA150">
        <v>2</v>
      </c>
      <c r="BB150">
        <v>1</v>
      </c>
      <c r="BC150" t="b">
        <v>0</v>
      </c>
      <c r="BD150" t="b">
        <v>0</v>
      </c>
      <c r="BE150" t="b">
        <v>0</v>
      </c>
      <c r="BG150" s="23" t="b">
        <f t="shared" si="47"/>
        <v>1</v>
      </c>
      <c r="BH150" s="468" t="str">
        <f>CONCATENATE(VLOOKUP(AQ150,named_strings!A:B,2,),VLOOKUP(T150,Q:BH,44,))</f>
        <v>Ratio to US avg %Asian alone</v>
      </c>
      <c r="BI150" t="s">
        <v>5019</v>
      </c>
      <c r="BJ150" s="39" t="s">
        <v>2888</v>
      </c>
      <c r="BK150" s="39" t="s">
        <v>2888</v>
      </c>
      <c r="BL150" s="714">
        <v>0</v>
      </c>
      <c r="BM150" s="561" t="s">
        <v>2798</v>
      </c>
      <c r="BN150" s="479" t="s">
        <v>2798</v>
      </c>
      <c r="BQ150" s="209">
        <v>999</v>
      </c>
    </row>
    <row r="151" spans="1:71" hidden="1">
      <c r="A151">
        <v>150</v>
      </c>
      <c r="B151" s="148" t="str">
        <f t="shared" ca="1" si="39"/>
        <v>999999999</v>
      </c>
      <c r="C151" s="148" t="str">
        <f t="shared" ca="1" si="40"/>
        <v>9999999</v>
      </c>
      <c r="D151" s="28">
        <v>0</v>
      </c>
      <c r="E151" s="586">
        <f t="shared" si="48"/>
        <v>0</v>
      </c>
      <c r="F151" s="586">
        <f t="shared" si="42"/>
        <v>0</v>
      </c>
      <c r="G151" s="344" t="str">
        <f t="shared" si="49"/>
        <v/>
      </c>
      <c r="Q151" s="61" t="s">
        <v>2831</v>
      </c>
      <c r="R151" s="137">
        <f ca="1">IFERROR(_xlfn.XLOOKUP(T151, sortorder!P:P,sortorder!Q:Q),999)</f>
        <v>999</v>
      </c>
      <c r="S151" s="137">
        <f ca="1">IFERROR(_xlfn.XLOOKUP(T151, sortorder!P:P,sortorder!O:O),99)</f>
        <v>99</v>
      </c>
      <c r="T151" s="119" t="s">
        <v>2793</v>
      </c>
      <c r="V151" s="142">
        <f ca="1">IFERROR(_xlfn.XLOOKUP(X151, sortorder!E:E,sortorder!D:D),99)</f>
        <v>99</v>
      </c>
      <c r="W151" s="142">
        <f t="shared" ca="1" si="43"/>
        <v>99</v>
      </c>
      <c r="X151" s="21" t="s">
        <v>2872</v>
      </c>
      <c r="Y151" s="132">
        <f t="shared" si="50"/>
        <v>1</v>
      </c>
      <c r="Z151" s="132">
        <f t="shared" si="50"/>
        <v>0</v>
      </c>
      <c r="AA151" s="132">
        <f t="shared" si="50"/>
        <v>0</v>
      </c>
      <c r="AB151" s="132">
        <f t="shared" si="50"/>
        <v>0</v>
      </c>
      <c r="AC151" s="132">
        <f t="shared" si="50"/>
        <v>1</v>
      </c>
      <c r="AD151" s="132">
        <f t="shared" si="50"/>
        <v>0</v>
      </c>
      <c r="AE151" s="132">
        <f t="shared" si="50"/>
        <v>0</v>
      </c>
      <c r="AF151" s="132">
        <f t="shared" si="50"/>
        <v>0</v>
      </c>
      <c r="AG151" s="132">
        <f t="shared" si="50"/>
        <v>0</v>
      </c>
      <c r="AI151" s="132" t="e">
        <f ca="1">_xlfn.XLOOKUP(I151,'api2.3'!B:B,'api2.3'!D:D,"")</f>
        <v>#NAME?</v>
      </c>
      <c r="AJ151" t="s">
        <v>44</v>
      </c>
      <c r="AK151" s="38" t="s">
        <v>44</v>
      </c>
      <c r="AL151" s="195" t="e">
        <f ca="1">_xlfn.XLOOKUP(AK151,sortorder!$I$15:$I$20,sortorder!$J$15:$J$20)</f>
        <v>#NAME?</v>
      </c>
      <c r="AM151" s="633" t="s">
        <v>416</v>
      </c>
      <c r="AN151" s="633" t="s">
        <v>416</v>
      </c>
      <c r="AO151" s="633" t="s">
        <v>417</v>
      </c>
      <c r="AP151" s="637">
        <v>1</v>
      </c>
      <c r="AQ151" t="s">
        <v>2334</v>
      </c>
      <c r="AR151" s="22" t="str">
        <f t="shared" si="44"/>
        <v>ratio</v>
      </c>
      <c r="AS151" t="s">
        <v>1706</v>
      </c>
      <c r="AT151" s="22" t="b">
        <f t="shared" si="45"/>
        <v>1</v>
      </c>
      <c r="AU151" s="633" t="s">
        <v>1706</v>
      </c>
      <c r="AV151" s="633" t="s">
        <v>1706</v>
      </c>
      <c r="AX151" s="596" t="s">
        <v>2798</v>
      </c>
      <c r="AY151" s="479" t="b">
        <v>0</v>
      </c>
      <c r="AZ151" t="s">
        <v>2947</v>
      </c>
      <c r="BA151">
        <v>2</v>
      </c>
      <c r="BB151">
        <v>1</v>
      </c>
      <c r="BC151" t="b">
        <v>0</v>
      </c>
      <c r="BD151" t="b">
        <v>0</v>
      </c>
      <c r="BE151" t="b">
        <v>0</v>
      </c>
      <c r="BG151" s="23" t="b">
        <f t="shared" si="47"/>
        <v>1</v>
      </c>
      <c r="BH151" s="468" t="str">
        <f>CONCATENATE(VLOOKUP(AQ151,named_strings!A:B,2,),VLOOKUP(T151,Q:BH,44,))</f>
        <v>Ratio to US avg %AmerIndian/AK alone</v>
      </c>
      <c r="BI151" t="s">
        <v>5020</v>
      </c>
      <c r="BJ151" s="39" t="s">
        <v>2889</v>
      </c>
      <c r="BK151" s="39" t="s">
        <v>2889</v>
      </c>
      <c r="BL151" s="714">
        <v>0</v>
      </c>
      <c r="BM151" s="561" t="s">
        <v>2798</v>
      </c>
      <c r="BN151" s="479">
        <v>0</v>
      </c>
      <c r="BQ151" s="209">
        <v>999</v>
      </c>
    </row>
    <row r="152" spans="1:71" hidden="1">
      <c r="A152">
        <v>151</v>
      </c>
      <c r="B152" s="148" t="str">
        <f t="shared" ca="1" si="39"/>
        <v>999999999</v>
      </c>
      <c r="C152" s="148" t="str">
        <f t="shared" ca="1" si="40"/>
        <v>9999999</v>
      </c>
      <c r="D152" s="28">
        <v>0</v>
      </c>
      <c r="E152" s="586">
        <f t="shared" si="48"/>
        <v>0</v>
      </c>
      <c r="F152" s="586">
        <f t="shared" si="42"/>
        <v>0</v>
      </c>
      <c r="G152" s="344" t="str">
        <f t="shared" si="49"/>
        <v/>
      </c>
      <c r="Q152" s="61" t="s">
        <v>2832</v>
      </c>
      <c r="R152" s="137">
        <f ca="1">IFERROR(_xlfn.XLOOKUP(T152, sortorder!P:P,sortorder!Q:Q),999)</f>
        <v>999</v>
      </c>
      <c r="S152" s="137">
        <f ca="1">IFERROR(_xlfn.XLOOKUP(T152, sortorder!P:P,sortorder!O:O),99)</f>
        <v>99</v>
      </c>
      <c r="T152" s="119" t="s">
        <v>2794</v>
      </c>
      <c r="V152" s="142">
        <f ca="1">IFERROR(_xlfn.XLOOKUP(X152, sortorder!E:E,sortorder!D:D),99)</f>
        <v>99</v>
      </c>
      <c r="W152" s="142">
        <f t="shared" ca="1" si="43"/>
        <v>99</v>
      </c>
      <c r="X152" s="21" t="s">
        <v>2872</v>
      </c>
      <c r="Y152" s="132">
        <f t="shared" ref="Y152:AG161" si="51">IF(ISERROR(SEARCH(Y$1,$Q152)),0,1)</f>
        <v>1</v>
      </c>
      <c r="Z152" s="132">
        <f t="shared" si="51"/>
        <v>0</v>
      </c>
      <c r="AA152" s="132">
        <f t="shared" si="51"/>
        <v>0</v>
      </c>
      <c r="AB152" s="132">
        <f t="shared" si="51"/>
        <v>0</v>
      </c>
      <c r="AC152" s="132">
        <f t="shared" si="51"/>
        <v>1</v>
      </c>
      <c r="AD152" s="132">
        <f t="shared" si="51"/>
        <v>0</v>
      </c>
      <c r="AE152" s="132">
        <f t="shared" si="51"/>
        <v>0</v>
      </c>
      <c r="AF152" s="132">
        <f t="shared" si="51"/>
        <v>0</v>
      </c>
      <c r="AG152" s="132">
        <f t="shared" si="51"/>
        <v>0</v>
      </c>
      <c r="AI152" s="132" t="e">
        <f ca="1">_xlfn.XLOOKUP(I152,'api2.3'!B:B,'api2.3'!D:D,"")</f>
        <v>#NAME?</v>
      </c>
      <c r="AJ152" t="s">
        <v>44</v>
      </c>
      <c r="AK152" s="38" t="s">
        <v>44</v>
      </c>
      <c r="AL152" s="195" t="e">
        <f ca="1">_xlfn.XLOOKUP(AK152,sortorder!$I$15:$I$20,sortorder!$J$15:$J$20)</f>
        <v>#NAME?</v>
      </c>
      <c r="AM152" s="633" t="s">
        <v>416</v>
      </c>
      <c r="AN152" s="633" t="s">
        <v>416</v>
      </c>
      <c r="AO152" s="633" t="s">
        <v>417</v>
      </c>
      <c r="AP152" s="637">
        <v>1</v>
      </c>
      <c r="AQ152" t="s">
        <v>2334</v>
      </c>
      <c r="AR152" s="22" t="str">
        <f t="shared" si="44"/>
        <v>ratio</v>
      </c>
      <c r="AS152" t="s">
        <v>1706</v>
      </c>
      <c r="AT152" s="22" t="b">
        <f t="shared" si="45"/>
        <v>1</v>
      </c>
      <c r="AU152" s="633" t="s">
        <v>1706</v>
      </c>
      <c r="AV152" s="633" t="s">
        <v>1706</v>
      </c>
      <c r="AX152" s="596" t="s">
        <v>2798</v>
      </c>
      <c r="AY152" s="479" t="b">
        <v>0</v>
      </c>
      <c r="AZ152" t="s">
        <v>2947</v>
      </c>
      <c r="BA152">
        <v>2</v>
      </c>
      <c r="BB152">
        <v>1</v>
      </c>
      <c r="BC152" t="b">
        <v>0</v>
      </c>
      <c r="BD152" t="b">
        <v>0</v>
      </c>
      <c r="BE152" t="b">
        <v>0</v>
      </c>
      <c r="BG152" s="23" t="b">
        <f t="shared" si="47"/>
        <v>1</v>
      </c>
      <c r="BH152" s="468" t="str">
        <f>CONCATENATE(VLOOKUP(AQ152,named_strings!A:B,2,),VLOOKUP(T152,Q:BH,44,))</f>
        <v>Ratio to US avg %Hawaiian/PI alone</v>
      </c>
      <c r="BI152" t="s">
        <v>5103</v>
      </c>
      <c r="BJ152" s="39" t="s">
        <v>2890</v>
      </c>
      <c r="BK152" s="39" t="s">
        <v>2890</v>
      </c>
      <c r="BL152" s="714">
        <v>0</v>
      </c>
      <c r="BM152" s="561" t="s">
        <v>2798</v>
      </c>
      <c r="BN152" s="479" t="s">
        <v>2798</v>
      </c>
      <c r="BQ152" s="209">
        <v>999</v>
      </c>
    </row>
    <row r="153" spans="1:71" hidden="1">
      <c r="A153">
        <v>152</v>
      </c>
      <c r="B153" s="148" t="str">
        <f t="shared" ca="1" si="39"/>
        <v>999999999</v>
      </c>
      <c r="C153" s="148" t="str">
        <f t="shared" ca="1" si="40"/>
        <v>9999999</v>
      </c>
      <c r="D153" s="28">
        <v>0</v>
      </c>
      <c r="E153" s="586">
        <f t="shared" si="48"/>
        <v>0</v>
      </c>
      <c r="F153" s="586">
        <f t="shared" si="42"/>
        <v>0</v>
      </c>
      <c r="G153" s="344" t="str">
        <f t="shared" si="49"/>
        <v/>
      </c>
      <c r="L153" s="114"/>
      <c r="M153" s="184"/>
      <c r="Q153" s="61" t="s">
        <v>2833</v>
      </c>
      <c r="R153" s="137">
        <f ca="1">IFERROR(_xlfn.XLOOKUP(T153, sortorder!P:P,sortorder!Q:Q),999)</f>
        <v>999</v>
      </c>
      <c r="S153" s="137">
        <f ca="1">IFERROR(_xlfn.XLOOKUP(T153, sortorder!P:P,sortorder!O:O),99)</f>
        <v>99</v>
      </c>
      <c r="T153" s="119" t="s">
        <v>2795</v>
      </c>
      <c r="V153" s="142">
        <f ca="1">IFERROR(_xlfn.XLOOKUP(X153, sortorder!E:E,sortorder!D:D),99)</f>
        <v>99</v>
      </c>
      <c r="W153" s="142">
        <f t="shared" ca="1" si="43"/>
        <v>99</v>
      </c>
      <c r="X153" s="185" t="s">
        <v>2872</v>
      </c>
      <c r="Y153" s="132">
        <f t="shared" si="51"/>
        <v>1</v>
      </c>
      <c r="Z153" s="132">
        <f t="shared" si="51"/>
        <v>0</v>
      </c>
      <c r="AA153" s="132">
        <f t="shared" si="51"/>
        <v>0</v>
      </c>
      <c r="AB153" s="132">
        <f t="shared" si="51"/>
        <v>0</v>
      </c>
      <c r="AC153" s="132">
        <f t="shared" si="51"/>
        <v>1</v>
      </c>
      <c r="AD153" s="132">
        <f t="shared" si="51"/>
        <v>0</v>
      </c>
      <c r="AE153" s="132">
        <f t="shared" si="51"/>
        <v>0</v>
      </c>
      <c r="AF153" s="132">
        <f t="shared" si="51"/>
        <v>0</v>
      </c>
      <c r="AG153" s="132">
        <f t="shared" si="51"/>
        <v>0</v>
      </c>
      <c r="AI153" s="132" t="e">
        <f ca="1">_xlfn.XLOOKUP(I153,'api2.3'!B:B,'api2.3'!D:D,"")</f>
        <v>#NAME?</v>
      </c>
      <c r="AJ153" t="s">
        <v>44</v>
      </c>
      <c r="AK153" s="38" t="s">
        <v>44</v>
      </c>
      <c r="AL153" s="195" t="e">
        <f ca="1">_xlfn.XLOOKUP(AK153,sortorder!$I$15:$I$20,sortorder!$J$15:$J$20)</f>
        <v>#NAME?</v>
      </c>
      <c r="AM153" s="633" t="s">
        <v>416</v>
      </c>
      <c r="AN153" s="633" t="s">
        <v>416</v>
      </c>
      <c r="AO153" s="633" t="s">
        <v>417</v>
      </c>
      <c r="AP153" s="637">
        <v>1</v>
      </c>
      <c r="AQ153" t="s">
        <v>2334</v>
      </c>
      <c r="AR153" s="22" t="str">
        <f t="shared" si="44"/>
        <v>ratio</v>
      </c>
      <c r="AS153" t="s">
        <v>1706</v>
      </c>
      <c r="AT153" s="22" t="b">
        <f t="shared" si="45"/>
        <v>1</v>
      </c>
      <c r="AU153" s="633" t="s">
        <v>1706</v>
      </c>
      <c r="AV153" s="633" t="s">
        <v>1706</v>
      </c>
      <c r="AX153" s="596" t="s">
        <v>2798</v>
      </c>
      <c r="AY153" s="479" t="b">
        <v>0</v>
      </c>
      <c r="AZ153" t="s">
        <v>2947</v>
      </c>
      <c r="BA153">
        <v>2</v>
      </c>
      <c r="BB153">
        <v>1</v>
      </c>
      <c r="BC153" t="b">
        <v>0</v>
      </c>
      <c r="BD153" t="b">
        <v>0</v>
      </c>
      <c r="BE153" t="b">
        <v>0</v>
      </c>
      <c r="BG153" s="23" t="b">
        <f t="shared" si="47"/>
        <v>1</v>
      </c>
      <c r="BH153" s="468" t="str">
        <f>CONCATENATE(VLOOKUP(AQ153,named_strings!A:B,2,),VLOOKUP(T153,Q:BH,44,))</f>
        <v>Ratio to US avg %Other race alone</v>
      </c>
      <c r="BI153" t="s">
        <v>5021</v>
      </c>
      <c r="BJ153" s="39" t="s">
        <v>2891</v>
      </c>
      <c r="BK153" s="39" t="s">
        <v>2891</v>
      </c>
      <c r="BL153" s="714">
        <v>0</v>
      </c>
      <c r="BM153" s="561" t="s">
        <v>2798</v>
      </c>
      <c r="BN153" s="479">
        <v>0</v>
      </c>
      <c r="BQ153" s="209">
        <v>999</v>
      </c>
    </row>
    <row r="154" spans="1:71" hidden="1">
      <c r="A154">
        <v>153</v>
      </c>
      <c r="B154" s="148" t="str">
        <f t="shared" ca="1" si="39"/>
        <v>999999999</v>
      </c>
      <c r="C154" s="148" t="str">
        <f t="shared" ca="1" si="40"/>
        <v>9999999</v>
      </c>
      <c r="D154" s="28">
        <v>0</v>
      </c>
      <c r="E154" s="586">
        <f t="shared" si="48"/>
        <v>0</v>
      </c>
      <c r="F154" s="586">
        <f t="shared" si="42"/>
        <v>0</v>
      </c>
      <c r="G154" s="344" t="str">
        <f t="shared" si="49"/>
        <v/>
      </c>
      <c r="L154" s="114"/>
      <c r="M154" s="184"/>
      <c r="Q154" s="61" t="s">
        <v>2834</v>
      </c>
      <c r="R154" s="137">
        <f ca="1">IFERROR(_xlfn.XLOOKUP(T154, sortorder!P:P,sortorder!Q:Q),999)</f>
        <v>999</v>
      </c>
      <c r="S154" s="137">
        <f ca="1">IFERROR(_xlfn.XLOOKUP(T154, sortorder!P:P,sortorder!O:O),99)</f>
        <v>99</v>
      </c>
      <c r="T154" s="119" t="s">
        <v>2796</v>
      </c>
      <c r="V154" s="142">
        <f ca="1">IFERROR(_xlfn.XLOOKUP(X154, sortorder!E:E,sortorder!D:D),99)</f>
        <v>99</v>
      </c>
      <c r="W154" s="142">
        <f t="shared" ca="1" si="43"/>
        <v>99</v>
      </c>
      <c r="X154" s="21" t="s">
        <v>2872</v>
      </c>
      <c r="Y154" s="132">
        <f t="shared" si="51"/>
        <v>1</v>
      </c>
      <c r="Z154" s="132">
        <f t="shared" si="51"/>
        <v>0</v>
      </c>
      <c r="AA154" s="132">
        <f t="shared" si="51"/>
        <v>0</v>
      </c>
      <c r="AB154" s="132">
        <f t="shared" si="51"/>
        <v>0</v>
      </c>
      <c r="AC154" s="132">
        <f t="shared" si="51"/>
        <v>1</v>
      </c>
      <c r="AD154" s="132">
        <f t="shared" si="51"/>
        <v>0</v>
      </c>
      <c r="AE154" s="132">
        <f t="shared" si="51"/>
        <v>0</v>
      </c>
      <c r="AF154" s="132">
        <f t="shared" si="51"/>
        <v>0</v>
      </c>
      <c r="AG154" s="132">
        <f t="shared" si="51"/>
        <v>0</v>
      </c>
      <c r="AI154" s="132" t="e">
        <f ca="1">_xlfn.XLOOKUP(I154,'api2.3'!B:B,'api2.3'!D:D,"")</f>
        <v>#NAME?</v>
      </c>
      <c r="AJ154" t="s">
        <v>44</v>
      </c>
      <c r="AK154" s="38" t="s">
        <v>44</v>
      </c>
      <c r="AL154" s="195" t="e">
        <f ca="1">_xlfn.XLOOKUP(AK154,sortorder!$I$15:$I$20,sortorder!$J$15:$J$20)</f>
        <v>#NAME?</v>
      </c>
      <c r="AM154" s="633" t="s">
        <v>416</v>
      </c>
      <c r="AN154" s="633" t="s">
        <v>416</v>
      </c>
      <c r="AO154" s="633" t="s">
        <v>417</v>
      </c>
      <c r="AP154" s="637">
        <v>1</v>
      </c>
      <c r="AQ154" t="s">
        <v>2334</v>
      </c>
      <c r="AR154" s="22" t="str">
        <f t="shared" si="44"/>
        <v>ratio</v>
      </c>
      <c r="AS154" t="s">
        <v>1706</v>
      </c>
      <c r="AT154" s="22" t="b">
        <f t="shared" si="45"/>
        <v>1</v>
      </c>
      <c r="AU154" s="633" t="s">
        <v>1706</v>
      </c>
      <c r="AV154" s="633" t="s">
        <v>1706</v>
      </c>
      <c r="AX154" s="596" t="s">
        <v>2798</v>
      </c>
      <c r="AY154" s="479" t="b">
        <v>0</v>
      </c>
      <c r="AZ154" t="s">
        <v>2947</v>
      </c>
      <c r="BA154">
        <v>2</v>
      </c>
      <c r="BB154">
        <v>1</v>
      </c>
      <c r="BC154" t="b">
        <v>0</v>
      </c>
      <c r="BD154" t="b">
        <v>0</v>
      </c>
      <c r="BE154" t="b">
        <v>0</v>
      </c>
      <c r="BG154" s="23" t="b">
        <f t="shared" si="47"/>
        <v>1</v>
      </c>
      <c r="BH154" s="468" t="str">
        <f>CONCATENATE(VLOOKUP(AQ154,named_strings!A:B,2,),VLOOKUP(T154,Q:BH,44,))</f>
        <v>Ratio to US avg %multirace</v>
      </c>
      <c r="BI154" t="s">
        <v>5189</v>
      </c>
      <c r="BJ154" s="39" t="s">
        <v>2892</v>
      </c>
      <c r="BK154" s="39" t="s">
        <v>2892</v>
      </c>
      <c r="BL154" s="714">
        <v>0</v>
      </c>
      <c r="BM154" s="561" t="s">
        <v>2798</v>
      </c>
      <c r="BN154" s="479">
        <v>0</v>
      </c>
      <c r="BQ154" s="209">
        <v>999</v>
      </c>
    </row>
    <row r="155" spans="1:71" hidden="1">
      <c r="A155">
        <v>154</v>
      </c>
      <c r="B155" s="148" t="str">
        <f t="shared" ca="1" si="39"/>
        <v>999999999</v>
      </c>
      <c r="C155" s="148" t="str">
        <f t="shared" ca="1" si="40"/>
        <v>9999999</v>
      </c>
      <c r="D155" s="28">
        <v>0</v>
      </c>
      <c r="E155" s="586">
        <f t="shared" si="48"/>
        <v>0</v>
      </c>
      <c r="F155" s="586">
        <f t="shared" si="42"/>
        <v>0</v>
      </c>
      <c r="G155" s="344" t="str">
        <f t="shared" si="49"/>
        <v/>
      </c>
      <c r="H155" s="114"/>
      <c r="I155" s="114"/>
      <c r="L155" s="114"/>
      <c r="M155" s="184"/>
      <c r="Q155" s="61" t="s">
        <v>2835</v>
      </c>
      <c r="R155" s="137">
        <f ca="1">IFERROR(_xlfn.XLOOKUP(T155, sortorder!P:P,sortorder!Q:Q),999)</f>
        <v>999</v>
      </c>
      <c r="S155" s="137">
        <f ca="1">IFERROR(_xlfn.XLOOKUP(T155, sortorder!P:P,sortorder!O:O),99)</f>
        <v>99</v>
      </c>
      <c r="T155" s="119" t="s">
        <v>2797</v>
      </c>
      <c r="V155" s="142">
        <f ca="1">IFERROR(_xlfn.XLOOKUP(X155, sortorder!E:E,sortorder!D:D),99)</f>
        <v>99</v>
      </c>
      <c r="W155" s="142">
        <f t="shared" ca="1" si="43"/>
        <v>99</v>
      </c>
      <c r="X155" s="21" t="s">
        <v>2872</v>
      </c>
      <c r="Y155" s="132">
        <f t="shared" si="51"/>
        <v>1</v>
      </c>
      <c r="Z155" s="132">
        <f t="shared" si="51"/>
        <v>0</v>
      </c>
      <c r="AA155" s="132">
        <f t="shared" si="51"/>
        <v>0</v>
      </c>
      <c r="AB155" s="132">
        <f t="shared" si="51"/>
        <v>0</v>
      </c>
      <c r="AC155" s="132">
        <f t="shared" si="51"/>
        <v>1</v>
      </c>
      <c r="AD155" s="132">
        <f t="shared" si="51"/>
        <v>0</v>
      </c>
      <c r="AE155" s="132">
        <f t="shared" si="51"/>
        <v>0</v>
      </c>
      <c r="AF155" s="132">
        <f t="shared" si="51"/>
        <v>0</v>
      </c>
      <c r="AG155" s="132">
        <f t="shared" si="51"/>
        <v>0</v>
      </c>
      <c r="AI155" s="132" t="e">
        <f ca="1">_xlfn.XLOOKUP(I155,'api2.3'!B:B,'api2.3'!D:D,"")</f>
        <v>#NAME?</v>
      </c>
      <c r="AJ155" t="s">
        <v>44</v>
      </c>
      <c r="AK155" s="38" t="s">
        <v>44</v>
      </c>
      <c r="AL155" s="195" t="e">
        <f ca="1">_xlfn.XLOOKUP(AK155,sortorder!$I$15:$I$20,sortorder!$J$15:$J$20)</f>
        <v>#NAME?</v>
      </c>
      <c r="AM155" s="633" t="s">
        <v>416</v>
      </c>
      <c r="AN155" s="633" t="s">
        <v>416</v>
      </c>
      <c r="AO155" s="633" t="s">
        <v>417</v>
      </c>
      <c r="AP155" s="637">
        <v>1</v>
      </c>
      <c r="AQ155" t="s">
        <v>2334</v>
      </c>
      <c r="AR155" s="22" t="str">
        <f t="shared" si="44"/>
        <v>ratio</v>
      </c>
      <c r="AS155" t="s">
        <v>1706</v>
      </c>
      <c r="AT155" s="22" t="b">
        <f t="shared" si="45"/>
        <v>1</v>
      </c>
      <c r="AU155" s="633" t="s">
        <v>1706</v>
      </c>
      <c r="AV155" s="633" t="s">
        <v>1706</v>
      </c>
      <c r="AX155" s="596" t="s">
        <v>2798</v>
      </c>
      <c r="AY155" s="479" t="b">
        <v>0</v>
      </c>
      <c r="AZ155" t="s">
        <v>2947</v>
      </c>
      <c r="BA155">
        <v>2</v>
      </c>
      <c r="BB155">
        <v>1</v>
      </c>
      <c r="BC155" t="b">
        <v>0</v>
      </c>
      <c r="BD155" t="b">
        <v>0</v>
      </c>
      <c r="BE155" t="b">
        <v>0</v>
      </c>
      <c r="BG155" s="23" t="b">
        <f t="shared" si="47"/>
        <v>1</v>
      </c>
      <c r="BH155" s="468" t="str">
        <f>CONCATENATE(VLOOKUP(AQ155,named_strings!A:B,2,),VLOOKUP(T155,Q:BH,44,))</f>
        <v>Ratio to US avg %White alone</v>
      </c>
      <c r="BI155" t="s">
        <v>5022</v>
      </c>
      <c r="BJ155" s="39" t="s">
        <v>2893</v>
      </c>
      <c r="BK155" s="39" t="s">
        <v>2893</v>
      </c>
      <c r="BL155" s="714">
        <v>0</v>
      </c>
      <c r="BM155" s="561" t="s">
        <v>2798</v>
      </c>
      <c r="BN155" s="479" t="s">
        <v>2798</v>
      </c>
      <c r="BQ155" s="209">
        <v>999</v>
      </c>
    </row>
    <row r="156" spans="1:71" hidden="1">
      <c r="A156">
        <v>155</v>
      </c>
      <c r="B156" s="148" t="str">
        <f t="shared" ca="1" si="39"/>
        <v>999999999</v>
      </c>
      <c r="C156" s="148" t="str">
        <f t="shared" ca="1" si="40"/>
        <v>9999999</v>
      </c>
      <c r="D156" s="28">
        <v>0</v>
      </c>
      <c r="E156" s="586">
        <f t="shared" si="48"/>
        <v>0</v>
      </c>
      <c r="F156" s="586">
        <f t="shared" si="42"/>
        <v>0</v>
      </c>
      <c r="G156" s="344" t="str">
        <f t="shared" si="49"/>
        <v/>
      </c>
      <c r="L156" s="114"/>
      <c r="M156" s="184"/>
      <c r="Q156" s="61" t="s">
        <v>2411</v>
      </c>
      <c r="R156" s="137">
        <f ca="1">IFERROR(_xlfn.XLOOKUP(T156, sortorder!P:P,sortorder!Q:Q),999)</f>
        <v>999</v>
      </c>
      <c r="S156" s="137">
        <f ca="1">IFERROR(_xlfn.XLOOKUP(T156, sortorder!P:P,sortorder!O:O),99)</f>
        <v>99</v>
      </c>
      <c r="T156" s="119" t="s">
        <v>2202</v>
      </c>
      <c r="V156" s="142">
        <f ca="1">IFERROR(_xlfn.XLOOKUP(X156, sortorder!E:E,sortorder!D:D),99)</f>
        <v>99</v>
      </c>
      <c r="W156" s="142">
        <f t="shared" ca="1" si="43"/>
        <v>99</v>
      </c>
      <c r="X156" s="21" t="s">
        <v>2873</v>
      </c>
      <c r="Y156" s="132">
        <f t="shared" si="51"/>
        <v>1</v>
      </c>
      <c r="Z156" s="132">
        <f t="shared" si="51"/>
        <v>1</v>
      </c>
      <c r="AA156" s="132">
        <f t="shared" si="51"/>
        <v>0</v>
      </c>
      <c r="AB156" s="132">
        <f t="shared" si="51"/>
        <v>0</v>
      </c>
      <c r="AC156" s="132">
        <f t="shared" si="51"/>
        <v>1</v>
      </c>
      <c r="AD156" s="132">
        <f t="shared" si="51"/>
        <v>0</v>
      </c>
      <c r="AE156" s="132">
        <f t="shared" si="51"/>
        <v>0</v>
      </c>
      <c r="AF156" s="132">
        <f t="shared" si="51"/>
        <v>0</v>
      </c>
      <c r="AG156" s="132">
        <f t="shared" si="51"/>
        <v>0</v>
      </c>
      <c r="AI156" s="132" t="e">
        <f ca="1">_xlfn.XLOOKUP(I156,'api2.3'!B:B,'api2.3'!D:D,"")</f>
        <v>#NAME?</v>
      </c>
      <c r="AJ156" t="s">
        <v>44</v>
      </c>
      <c r="AK156" s="38" t="s">
        <v>44</v>
      </c>
      <c r="AL156" s="195" t="e">
        <f ca="1">_xlfn.XLOOKUP(AK156,sortorder!$I$15:$I$20,sortorder!$J$15:$J$20)</f>
        <v>#NAME?</v>
      </c>
      <c r="AM156" s="633" t="s">
        <v>1742</v>
      </c>
      <c r="AN156" s="633" t="s">
        <v>1742</v>
      </c>
      <c r="AO156" s="633" t="s">
        <v>1743</v>
      </c>
      <c r="AP156" s="637">
        <v>3</v>
      </c>
      <c r="AQ156" t="s">
        <v>2392</v>
      </c>
      <c r="AR156" s="22" t="str">
        <f t="shared" si="44"/>
        <v>ratio</v>
      </c>
      <c r="AS156" t="s">
        <v>1706</v>
      </c>
      <c r="AT156" s="22" t="b">
        <f t="shared" si="45"/>
        <v>1</v>
      </c>
      <c r="AU156" s="633" t="s">
        <v>1706</v>
      </c>
      <c r="AV156" s="633" t="s">
        <v>1706</v>
      </c>
      <c r="AX156" s="596" t="s">
        <v>2798</v>
      </c>
      <c r="AY156" s="479" t="b">
        <v>0</v>
      </c>
      <c r="AZ156" t="s">
        <v>2947</v>
      </c>
      <c r="BA156">
        <v>2</v>
      </c>
      <c r="BB156">
        <v>1</v>
      </c>
      <c r="BC156" t="b">
        <v>0</v>
      </c>
      <c r="BD156" t="b">
        <v>0</v>
      </c>
      <c r="BE156" t="b">
        <v>0</v>
      </c>
      <c r="BG156" s="23" t="b">
        <f t="shared" si="47"/>
        <v>1</v>
      </c>
      <c r="BH156" s="468" t="str">
        <f>CONCATENATE(VLOOKUP(AQ156,named_strings!A:B,2,),VLOOKUP(T156,Q:BH,44,))</f>
        <v>Ratio to State avg %Hispanic</v>
      </c>
      <c r="BI156" s="131" t="s">
        <v>4928</v>
      </c>
      <c r="BJ156" s="131" t="s">
        <v>2894</v>
      </c>
      <c r="BK156" s="131" t="s">
        <v>2894</v>
      </c>
      <c r="BL156" s="714" t="e">
        <v>#N/A</v>
      </c>
      <c r="BM156" s="561" t="s">
        <v>2798</v>
      </c>
      <c r="BN156" s="479">
        <v>0</v>
      </c>
      <c r="BQ156" s="209">
        <v>999</v>
      </c>
    </row>
    <row r="157" spans="1:71" hidden="1">
      <c r="A157">
        <v>156</v>
      </c>
      <c r="B157" s="148" t="str">
        <f t="shared" ca="1" si="39"/>
        <v>999999999</v>
      </c>
      <c r="C157" s="148" t="str">
        <f t="shared" ca="1" si="40"/>
        <v>9999999</v>
      </c>
      <c r="D157" s="28">
        <v>0</v>
      </c>
      <c r="E157" s="586">
        <f t="shared" si="48"/>
        <v>0</v>
      </c>
      <c r="F157" s="586">
        <f t="shared" si="42"/>
        <v>0</v>
      </c>
      <c r="G157" s="344" t="str">
        <f t="shared" si="49"/>
        <v/>
      </c>
      <c r="L157" s="114"/>
      <c r="M157" s="184"/>
      <c r="Q157" s="61" t="s">
        <v>2838</v>
      </c>
      <c r="R157" s="137">
        <f ca="1">IFERROR(_xlfn.XLOOKUP(T157, sortorder!P:P,sortorder!Q:Q),999)</f>
        <v>999</v>
      </c>
      <c r="S157" s="137">
        <f ca="1">IFERROR(_xlfn.XLOOKUP(T157, sortorder!P:P,sortorder!O:O),99)</f>
        <v>99</v>
      </c>
      <c r="T157" s="119" t="s">
        <v>2791</v>
      </c>
      <c r="V157" s="142">
        <f ca="1">IFERROR(_xlfn.XLOOKUP(X157, sortorder!E:E,sortorder!D:D),99)</f>
        <v>99</v>
      </c>
      <c r="W157" s="142">
        <f t="shared" ca="1" si="43"/>
        <v>99</v>
      </c>
      <c r="X157" s="21" t="s">
        <v>2873</v>
      </c>
      <c r="Y157" s="132">
        <f t="shared" si="51"/>
        <v>1</v>
      </c>
      <c r="Z157" s="132">
        <f t="shared" si="51"/>
        <v>1</v>
      </c>
      <c r="AA157" s="132">
        <f t="shared" si="51"/>
        <v>0</v>
      </c>
      <c r="AB157" s="132">
        <f t="shared" si="51"/>
        <v>0</v>
      </c>
      <c r="AC157" s="132">
        <f t="shared" si="51"/>
        <v>1</v>
      </c>
      <c r="AD157" s="132">
        <f t="shared" si="51"/>
        <v>0</v>
      </c>
      <c r="AE157" s="132">
        <f t="shared" si="51"/>
        <v>0</v>
      </c>
      <c r="AF157" s="132">
        <f t="shared" si="51"/>
        <v>0</v>
      </c>
      <c r="AG157" s="132">
        <f t="shared" si="51"/>
        <v>0</v>
      </c>
      <c r="AI157" s="132" t="e">
        <f ca="1">_xlfn.XLOOKUP(I157,'api2.3'!B:B,'api2.3'!D:D,"")</f>
        <v>#NAME?</v>
      </c>
      <c r="AJ157" t="s">
        <v>44</v>
      </c>
      <c r="AK157" s="38" t="s">
        <v>44</v>
      </c>
      <c r="AL157" s="195" t="e">
        <f ca="1">_xlfn.XLOOKUP(AK157,sortorder!$I$15:$I$20,sortorder!$J$15:$J$20)</f>
        <v>#NAME?</v>
      </c>
      <c r="AM157" s="633" t="s">
        <v>1742</v>
      </c>
      <c r="AN157" s="633" t="s">
        <v>1742</v>
      </c>
      <c r="AO157" s="633" t="s">
        <v>1743</v>
      </c>
      <c r="AP157" s="637">
        <v>3</v>
      </c>
      <c r="AQ157" t="s">
        <v>2392</v>
      </c>
      <c r="AR157" s="22" t="str">
        <f t="shared" si="44"/>
        <v>ratio</v>
      </c>
      <c r="AS157" t="s">
        <v>1706</v>
      </c>
      <c r="AT157" s="22" t="b">
        <f t="shared" si="45"/>
        <v>1</v>
      </c>
      <c r="AU157" s="633" t="s">
        <v>1706</v>
      </c>
      <c r="AV157" s="633" t="s">
        <v>1706</v>
      </c>
      <c r="AX157" s="596" t="s">
        <v>2798</v>
      </c>
      <c r="AY157" s="479" t="b">
        <v>0</v>
      </c>
      <c r="AZ157" t="s">
        <v>2947</v>
      </c>
      <c r="BA157">
        <v>2</v>
      </c>
      <c r="BB157">
        <v>1</v>
      </c>
      <c r="BC157" t="b">
        <v>0</v>
      </c>
      <c r="BD157" t="b">
        <v>0</v>
      </c>
      <c r="BE157" t="b">
        <v>0</v>
      </c>
      <c r="BG157" s="23" t="b">
        <f t="shared" si="47"/>
        <v>1</v>
      </c>
      <c r="BH157" s="468" t="str">
        <f>CONCATENATE(VLOOKUP(AQ157,named_strings!A:B,2,),VLOOKUP(T157,Q:BH,44,))</f>
        <v>Ratio to State avg %Black alone</v>
      </c>
      <c r="BI157" s="131" t="s">
        <v>5024</v>
      </c>
      <c r="BJ157" s="131" t="s">
        <v>2895</v>
      </c>
      <c r="BK157" s="131" t="s">
        <v>2895</v>
      </c>
      <c r="BL157" s="714" t="e">
        <v>#N/A</v>
      </c>
      <c r="BM157" s="561" t="s">
        <v>2798</v>
      </c>
      <c r="BN157" s="479">
        <v>0</v>
      </c>
      <c r="BQ157" s="209">
        <v>999</v>
      </c>
    </row>
    <row r="158" spans="1:71" hidden="1">
      <c r="A158">
        <v>157</v>
      </c>
      <c r="B158" s="148" t="str">
        <f t="shared" ca="1" si="39"/>
        <v>999999999</v>
      </c>
      <c r="C158" s="148" t="str">
        <f t="shared" ca="1" si="40"/>
        <v>9999999</v>
      </c>
      <c r="D158" s="28">
        <v>0</v>
      </c>
      <c r="E158" s="586">
        <f t="shared" si="48"/>
        <v>0</v>
      </c>
      <c r="F158" s="586">
        <f t="shared" si="42"/>
        <v>0</v>
      </c>
      <c r="G158" s="344" t="str">
        <f t="shared" si="49"/>
        <v/>
      </c>
      <c r="L158" s="114"/>
      <c r="M158" s="184"/>
      <c r="Q158" s="61" t="s">
        <v>2836</v>
      </c>
      <c r="R158" s="137">
        <f ca="1">IFERROR(_xlfn.XLOOKUP(T158, sortorder!P:P,sortorder!Q:Q),999)</f>
        <v>999</v>
      </c>
      <c r="S158" s="137">
        <f ca="1">IFERROR(_xlfn.XLOOKUP(T158, sortorder!P:P,sortorder!O:O),99)</f>
        <v>99</v>
      </c>
      <c r="T158" s="119" t="s">
        <v>2792</v>
      </c>
      <c r="V158" s="142">
        <f ca="1">IFERROR(_xlfn.XLOOKUP(X158, sortorder!E:E,sortorder!D:D),99)</f>
        <v>99</v>
      </c>
      <c r="W158" s="142">
        <f t="shared" ca="1" si="43"/>
        <v>99</v>
      </c>
      <c r="X158" s="21" t="s">
        <v>2873</v>
      </c>
      <c r="Y158" s="132">
        <f t="shared" si="51"/>
        <v>1</v>
      </c>
      <c r="Z158" s="132">
        <f t="shared" si="51"/>
        <v>1</v>
      </c>
      <c r="AA158" s="132">
        <f t="shared" si="51"/>
        <v>0</v>
      </c>
      <c r="AB158" s="132">
        <f t="shared" si="51"/>
        <v>0</v>
      </c>
      <c r="AC158" s="132">
        <f t="shared" si="51"/>
        <v>1</v>
      </c>
      <c r="AD158" s="132">
        <f t="shared" si="51"/>
        <v>0</v>
      </c>
      <c r="AE158" s="132">
        <f t="shared" si="51"/>
        <v>0</v>
      </c>
      <c r="AF158" s="132">
        <f t="shared" si="51"/>
        <v>0</v>
      </c>
      <c r="AG158" s="132">
        <f t="shared" si="51"/>
        <v>0</v>
      </c>
      <c r="AI158" s="132" t="e">
        <f ca="1">_xlfn.XLOOKUP(I158,'api2.3'!B:B,'api2.3'!D:D,"")</f>
        <v>#NAME?</v>
      </c>
      <c r="AJ158" t="s">
        <v>44</v>
      </c>
      <c r="AK158" s="38" t="s">
        <v>44</v>
      </c>
      <c r="AL158" s="195" t="e">
        <f ca="1">_xlfn.XLOOKUP(AK158,sortorder!$I$15:$I$20,sortorder!$J$15:$J$20)</f>
        <v>#NAME?</v>
      </c>
      <c r="AM158" s="633" t="s">
        <v>1742</v>
      </c>
      <c r="AN158" s="633" t="s">
        <v>1742</v>
      </c>
      <c r="AO158" s="633" t="s">
        <v>1743</v>
      </c>
      <c r="AP158" s="637">
        <v>3</v>
      </c>
      <c r="AQ158" t="s">
        <v>2392</v>
      </c>
      <c r="AR158" s="22" t="str">
        <f t="shared" si="44"/>
        <v>ratio</v>
      </c>
      <c r="AS158" t="s">
        <v>1706</v>
      </c>
      <c r="AT158" s="22" t="b">
        <f t="shared" si="45"/>
        <v>1</v>
      </c>
      <c r="AU158" s="633" t="s">
        <v>1706</v>
      </c>
      <c r="AV158" s="633" t="s">
        <v>1706</v>
      </c>
      <c r="AX158" s="596" t="s">
        <v>2798</v>
      </c>
      <c r="AY158" s="479" t="b">
        <v>0</v>
      </c>
      <c r="AZ158" t="s">
        <v>2947</v>
      </c>
      <c r="BA158">
        <v>2</v>
      </c>
      <c r="BB158">
        <v>1</v>
      </c>
      <c r="BC158" t="b">
        <v>0</v>
      </c>
      <c r="BD158" t="b">
        <v>0</v>
      </c>
      <c r="BE158" t="b">
        <v>0</v>
      </c>
      <c r="BG158" s="23" t="b">
        <f t="shared" si="47"/>
        <v>1</v>
      </c>
      <c r="BH158" s="468" t="str">
        <f>CONCATENATE(VLOOKUP(AQ158,named_strings!A:B,2,),VLOOKUP(T158,Q:BH,44,))</f>
        <v>Ratio to State avg %Asian alone</v>
      </c>
      <c r="BI158" s="131" t="s">
        <v>5025</v>
      </c>
      <c r="BJ158" s="131" t="s">
        <v>2896</v>
      </c>
      <c r="BK158" s="131" t="s">
        <v>2896</v>
      </c>
      <c r="BL158" s="714">
        <v>0</v>
      </c>
      <c r="BM158" s="561" t="s">
        <v>2798</v>
      </c>
      <c r="BN158" s="479">
        <v>0</v>
      </c>
      <c r="BQ158" s="209">
        <v>999</v>
      </c>
    </row>
    <row r="159" spans="1:71" hidden="1">
      <c r="A159">
        <v>158</v>
      </c>
      <c r="B159" s="148" t="str">
        <f t="shared" ca="1" si="39"/>
        <v>999999999</v>
      </c>
      <c r="C159" s="148" t="str">
        <f t="shared" ca="1" si="40"/>
        <v>9999999</v>
      </c>
      <c r="D159" s="28">
        <v>0</v>
      </c>
      <c r="E159" s="586">
        <f t="shared" si="48"/>
        <v>0</v>
      </c>
      <c r="F159" s="586">
        <f t="shared" si="42"/>
        <v>0</v>
      </c>
      <c r="G159" s="344" t="str">
        <f t="shared" si="49"/>
        <v/>
      </c>
      <c r="L159" s="114"/>
      <c r="M159" s="184"/>
      <c r="Q159" s="61" t="s">
        <v>2837</v>
      </c>
      <c r="R159" s="137">
        <f ca="1">IFERROR(_xlfn.XLOOKUP(T159, sortorder!P:P,sortorder!Q:Q),999)</f>
        <v>999</v>
      </c>
      <c r="S159" s="137">
        <f ca="1">IFERROR(_xlfn.XLOOKUP(T159, sortorder!P:P,sortorder!O:O),99)</f>
        <v>99</v>
      </c>
      <c r="T159" s="119" t="s">
        <v>2793</v>
      </c>
      <c r="V159" s="142">
        <f ca="1">IFERROR(_xlfn.XLOOKUP(X159, sortorder!E:E,sortorder!D:D),99)</f>
        <v>99</v>
      </c>
      <c r="W159" s="142">
        <f t="shared" ca="1" si="43"/>
        <v>99</v>
      </c>
      <c r="X159" s="21" t="s">
        <v>2873</v>
      </c>
      <c r="Y159" s="132">
        <f t="shared" si="51"/>
        <v>1</v>
      </c>
      <c r="Z159" s="132">
        <f t="shared" si="51"/>
        <v>1</v>
      </c>
      <c r="AA159" s="132">
        <f t="shared" si="51"/>
        <v>0</v>
      </c>
      <c r="AB159" s="132">
        <f t="shared" si="51"/>
        <v>0</v>
      </c>
      <c r="AC159" s="132">
        <f t="shared" si="51"/>
        <v>1</v>
      </c>
      <c r="AD159" s="132">
        <f t="shared" si="51"/>
        <v>0</v>
      </c>
      <c r="AE159" s="132">
        <f t="shared" si="51"/>
        <v>0</v>
      </c>
      <c r="AF159" s="132">
        <f t="shared" si="51"/>
        <v>0</v>
      </c>
      <c r="AG159" s="132">
        <f t="shared" si="51"/>
        <v>0</v>
      </c>
      <c r="AI159" s="132" t="e">
        <f ca="1">_xlfn.XLOOKUP(I159,'api2.3'!B:B,'api2.3'!D:D,"")</f>
        <v>#NAME?</v>
      </c>
      <c r="AJ159" t="s">
        <v>44</v>
      </c>
      <c r="AK159" s="38" t="s">
        <v>44</v>
      </c>
      <c r="AL159" s="195" t="e">
        <f ca="1">_xlfn.XLOOKUP(AK159,sortorder!$I$15:$I$20,sortorder!$J$15:$J$20)</f>
        <v>#NAME?</v>
      </c>
      <c r="AM159" s="633" t="s">
        <v>1742</v>
      </c>
      <c r="AN159" s="633" t="s">
        <v>1742</v>
      </c>
      <c r="AO159" s="633" t="s">
        <v>1743</v>
      </c>
      <c r="AP159" s="637">
        <v>3</v>
      </c>
      <c r="AQ159" t="s">
        <v>2392</v>
      </c>
      <c r="AR159" s="22" t="str">
        <f t="shared" si="44"/>
        <v>ratio</v>
      </c>
      <c r="AS159" t="s">
        <v>1706</v>
      </c>
      <c r="AT159" s="22" t="b">
        <f t="shared" si="45"/>
        <v>1</v>
      </c>
      <c r="AU159" s="633" t="s">
        <v>1706</v>
      </c>
      <c r="AV159" s="633" t="s">
        <v>1706</v>
      </c>
      <c r="AX159" s="596" t="s">
        <v>2798</v>
      </c>
      <c r="AY159" s="479" t="b">
        <v>0</v>
      </c>
      <c r="AZ159" t="s">
        <v>2947</v>
      </c>
      <c r="BA159">
        <v>2</v>
      </c>
      <c r="BB159">
        <v>1</v>
      </c>
      <c r="BC159" t="b">
        <v>0</v>
      </c>
      <c r="BD159" t="b">
        <v>0</v>
      </c>
      <c r="BE159" t="b">
        <v>0</v>
      </c>
      <c r="BG159" s="23" t="b">
        <f t="shared" si="47"/>
        <v>1</v>
      </c>
      <c r="BH159" s="468" t="str">
        <f>CONCATENATE(VLOOKUP(AQ159,named_strings!A:B,2,),VLOOKUP(T159,Q:BH,44,))</f>
        <v>Ratio to State avg %AmerIndian/AK alone</v>
      </c>
      <c r="BI159" s="131" t="s">
        <v>5023</v>
      </c>
      <c r="BJ159" s="131" t="s">
        <v>2897</v>
      </c>
      <c r="BK159" s="131" t="s">
        <v>2897</v>
      </c>
      <c r="BL159" s="714">
        <v>0</v>
      </c>
      <c r="BM159" s="561" t="s">
        <v>2798</v>
      </c>
      <c r="BN159" s="479" t="s">
        <v>2798</v>
      </c>
      <c r="BQ159" s="209">
        <v>999</v>
      </c>
    </row>
    <row r="160" spans="1:71" hidden="1">
      <c r="A160">
        <v>159</v>
      </c>
      <c r="B160" s="148" t="str">
        <f t="shared" ca="1" si="39"/>
        <v>999999999</v>
      </c>
      <c r="C160" s="148" t="str">
        <f t="shared" ca="1" si="40"/>
        <v>9999999</v>
      </c>
      <c r="D160" s="28">
        <v>0</v>
      </c>
      <c r="E160" s="586">
        <f t="shared" si="48"/>
        <v>0</v>
      </c>
      <c r="F160" s="586">
        <f t="shared" si="42"/>
        <v>0</v>
      </c>
      <c r="G160" s="344" t="str">
        <f t="shared" si="49"/>
        <v/>
      </c>
      <c r="Q160" s="61" t="s">
        <v>2840</v>
      </c>
      <c r="R160" s="137">
        <f ca="1">IFERROR(_xlfn.XLOOKUP(T160, sortorder!P:P,sortorder!Q:Q),999)</f>
        <v>999</v>
      </c>
      <c r="S160" s="137">
        <f ca="1">IFERROR(_xlfn.XLOOKUP(T160, sortorder!P:P,sortorder!O:O),99)</f>
        <v>99</v>
      </c>
      <c r="T160" s="119" t="s">
        <v>2794</v>
      </c>
      <c r="V160" s="142">
        <f ca="1">IFERROR(_xlfn.XLOOKUP(X160, sortorder!E:E,sortorder!D:D),99)</f>
        <v>99</v>
      </c>
      <c r="W160" s="142">
        <f t="shared" ca="1" si="43"/>
        <v>99</v>
      </c>
      <c r="X160" s="21" t="s">
        <v>2873</v>
      </c>
      <c r="Y160" s="132">
        <f t="shared" si="51"/>
        <v>1</v>
      </c>
      <c r="Z160" s="132">
        <f t="shared" si="51"/>
        <v>1</v>
      </c>
      <c r="AA160" s="132">
        <f t="shared" si="51"/>
        <v>0</v>
      </c>
      <c r="AB160" s="132">
        <f t="shared" si="51"/>
        <v>0</v>
      </c>
      <c r="AC160" s="132">
        <f t="shared" si="51"/>
        <v>1</v>
      </c>
      <c r="AD160" s="132">
        <f t="shared" si="51"/>
        <v>0</v>
      </c>
      <c r="AE160" s="132">
        <f t="shared" si="51"/>
        <v>0</v>
      </c>
      <c r="AF160" s="132">
        <f t="shared" si="51"/>
        <v>0</v>
      </c>
      <c r="AG160" s="132">
        <f t="shared" si="51"/>
        <v>0</v>
      </c>
      <c r="AI160" s="132" t="e">
        <f ca="1">_xlfn.XLOOKUP(I160,'api2.3'!B:B,'api2.3'!D:D,"")</f>
        <v>#NAME?</v>
      </c>
      <c r="AJ160" t="s">
        <v>44</v>
      </c>
      <c r="AK160" s="38" t="s">
        <v>44</v>
      </c>
      <c r="AL160" s="195" t="e">
        <f ca="1">_xlfn.XLOOKUP(AK160,sortorder!$I$15:$I$20,sortorder!$J$15:$J$20)</f>
        <v>#NAME?</v>
      </c>
      <c r="AM160" s="633" t="s">
        <v>1742</v>
      </c>
      <c r="AN160" s="633" t="s">
        <v>1742</v>
      </c>
      <c r="AO160" s="633" t="s">
        <v>1743</v>
      </c>
      <c r="AP160" s="637">
        <v>3</v>
      </c>
      <c r="AQ160" t="s">
        <v>2392</v>
      </c>
      <c r="AR160" s="22" t="str">
        <f t="shared" si="44"/>
        <v>ratio</v>
      </c>
      <c r="AS160" t="s">
        <v>1706</v>
      </c>
      <c r="AT160" s="22" t="b">
        <f t="shared" si="45"/>
        <v>1</v>
      </c>
      <c r="AU160" s="633" t="s">
        <v>1706</v>
      </c>
      <c r="AV160" s="633" t="s">
        <v>1706</v>
      </c>
      <c r="AX160" s="596" t="s">
        <v>2798</v>
      </c>
      <c r="AY160" s="479" t="b">
        <v>0</v>
      </c>
      <c r="AZ160" t="s">
        <v>2947</v>
      </c>
      <c r="BA160">
        <v>2</v>
      </c>
      <c r="BB160">
        <v>1</v>
      </c>
      <c r="BC160" t="b">
        <v>0</v>
      </c>
      <c r="BD160" t="b">
        <v>0</v>
      </c>
      <c r="BE160" t="b">
        <v>0</v>
      </c>
      <c r="BG160" s="23" t="b">
        <f t="shared" si="47"/>
        <v>1</v>
      </c>
      <c r="BH160" s="468" t="str">
        <f>CONCATENATE(VLOOKUP(AQ160,named_strings!A:B,2,),VLOOKUP(T160,Q:BH,44,))</f>
        <v>Ratio to State avg %Hawaiian/PI alone</v>
      </c>
      <c r="BI160" s="131" t="s">
        <v>5104</v>
      </c>
      <c r="BJ160" s="131" t="s">
        <v>2898</v>
      </c>
      <c r="BK160" s="131" t="s">
        <v>2898</v>
      </c>
      <c r="BL160" s="714">
        <v>0</v>
      </c>
      <c r="BM160" s="561" t="s">
        <v>2798</v>
      </c>
      <c r="BN160" s="479" t="s">
        <v>2798</v>
      </c>
      <c r="BQ160" s="209">
        <v>999</v>
      </c>
    </row>
    <row r="161" spans="1:69" hidden="1">
      <c r="A161">
        <v>160</v>
      </c>
      <c r="B161" s="148" t="str">
        <f t="shared" ca="1" si="39"/>
        <v>999999999</v>
      </c>
      <c r="C161" s="148" t="str">
        <f t="shared" ca="1" si="40"/>
        <v>9999999</v>
      </c>
      <c r="D161" s="28">
        <v>0</v>
      </c>
      <c r="E161" s="586">
        <f t="shared" si="48"/>
        <v>0</v>
      </c>
      <c r="F161" s="586">
        <f t="shared" si="42"/>
        <v>0</v>
      </c>
      <c r="G161" s="344" t="str">
        <f t="shared" si="49"/>
        <v/>
      </c>
      <c r="Q161" s="61" t="s">
        <v>2841</v>
      </c>
      <c r="R161" s="137">
        <f ca="1">IFERROR(_xlfn.XLOOKUP(T161, sortorder!P:P,sortorder!Q:Q),999)</f>
        <v>999</v>
      </c>
      <c r="S161" s="137">
        <f ca="1">IFERROR(_xlfn.XLOOKUP(T161, sortorder!P:P,sortorder!O:O),99)</f>
        <v>99</v>
      </c>
      <c r="T161" s="119" t="s">
        <v>2795</v>
      </c>
      <c r="V161" s="142">
        <f ca="1">IFERROR(_xlfn.XLOOKUP(X161, sortorder!E:E,sortorder!D:D),99)</f>
        <v>99</v>
      </c>
      <c r="W161" s="142">
        <f t="shared" ca="1" si="43"/>
        <v>99</v>
      </c>
      <c r="X161" s="21" t="s">
        <v>2873</v>
      </c>
      <c r="Y161" s="132">
        <f t="shared" si="51"/>
        <v>1</v>
      </c>
      <c r="Z161" s="132">
        <f t="shared" si="51"/>
        <v>1</v>
      </c>
      <c r="AA161" s="132">
        <f t="shared" si="51"/>
        <v>0</v>
      </c>
      <c r="AB161" s="132">
        <f t="shared" si="51"/>
        <v>0</v>
      </c>
      <c r="AC161" s="132">
        <f t="shared" si="51"/>
        <v>1</v>
      </c>
      <c r="AD161" s="132">
        <f t="shared" si="51"/>
        <v>0</v>
      </c>
      <c r="AE161" s="132">
        <f t="shared" si="51"/>
        <v>0</v>
      </c>
      <c r="AF161" s="132">
        <f t="shared" si="51"/>
        <v>0</v>
      </c>
      <c r="AG161" s="132">
        <f t="shared" si="51"/>
        <v>0</v>
      </c>
      <c r="AI161" s="132" t="e">
        <f ca="1">_xlfn.XLOOKUP(I161,'api2.3'!B:B,'api2.3'!D:D,"")</f>
        <v>#NAME?</v>
      </c>
      <c r="AJ161" t="s">
        <v>44</v>
      </c>
      <c r="AK161" s="38" t="s">
        <v>44</v>
      </c>
      <c r="AL161" s="195" t="e">
        <f ca="1">_xlfn.XLOOKUP(AK161,sortorder!$I$15:$I$20,sortorder!$J$15:$J$20)</f>
        <v>#NAME?</v>
      </c>
      <c r="AM161" s="633" t="s">
        <v>1742</v>
      </c>
      <c r="AN161" s="633" t="s">
        <v>1742</v>
      </c>
      <c r="AO161" s="633" t="s">
        <v>1743</v>
      </c>
      <c r="AP161" s="637">
        <v>3</v>
      </c>
      <c r="AQ161" t="s">
        <v>2392</v>
      </c>
      <c r="AR161" s="22" t="str">
        <f t="shared" si="44"/>
        <v>ratio</v>
      </c>
      <c r="AS161" t="s">
        <v>1706</v>
      </c>
      <c r="AT161" s="22" t="b">
        <f t="shared" si="45"/>
        <v>1</v>
      </c>
      <c r="AU161" s="633" t="s">
        <v>1706</v>
      </c>
      <c r="AV161" s="633" t="s">
        <v>1706</v>
      </c>
      <c r="AX161" s="596" t="s">
        <v>2798</v>
      </c>
      <c r="AY161" s="479" t="b">
        <v>0</v>
      </c>
      <c r="AZ161" t="s">
        <v>2947</v>
      </c>
      <c r="BA161">
        <v>2</v>
      </c>
      <c r="BB161">
        <v>1</v>
      </c>
      <c r="BC161" t="b">
        <v>0</v>
      </c>
      <c r="BD161" t="b">
        <v>0</v>
      </c>
      <c r="BE161" t="b">
        <v>0</v>
      </c>
      <c r="BG161" s="23" t="b">
        <f t="shared" si="47"/>
        <v>1</v>
      </c>
      <c r="BH161" s="468" t="str">
        <f>CONCATENATE(VLOOKUP(AQ161,named_strings!A:B,2,),VLOOKUP(T161,Q:BH,44,))</f>
        <v>Ratio to State avg %Other race alone</v>
      </c>
      <c r="BI161" s="131" t="s">
        <v>5026</v>
      </c>
      <c r="BJ161" s="131" t="s">
        <v>2899</v>
      </c>
      <c r="BK161" s="131" t="s">
        <v>2899</v>
      </c>
      <c r="BL161" s="714">
        <v>0</v>
      </c>
      <c r="BM161" s="561" t="s">
        <v>2798</v>
      </c>
      <c r="BN161" s="479" t="s">
        <v>2798</v>
      </c>
      <c r="BQ161" s="209">
        <v>999</v>
      </c>
    </row>
    <row r="162" spans="1:69" hidden="1">
      <c r="A162">
        <v>161</v>
      </c>
      <c r="B162" s="148" t="str">
        <f t="shared" ca="1" si="39"/>
        <v>999999999</v>
      </c>
      <c r="C162" s="148" t="str">
        <f t="shared" ca="1" si="40"/>
        <v>9999999</v>
      </c>
      <c r="D162" s="28">
        <v>0</v>
      </c>
      <c r="E162" s="586">
        <f t="shared" si="48"/>
        <v>0</v>
      </c>
      <c r="F162" s="586">
        <f t="shared" si="42"/>
        <v>0</v>
      </c>
      <c r="G162" s="344" t="str">
        <f t="shared" si="49"/>
        <v/>
      </c>
      <c r="Q162" s="61" t="s">
        <v>2839</v>
      </c>
      <c r="R162" s="137">
        <f ca="1">IFERROR(_xlfn.XLOOKUP(T162, sortorder!P:P,sortorder!Q:Q),999)</f>
        <v>999</v>
      </c>
      <c r="S162" s="137">
        <f ca="1">IFERROR(_xlfn.XLOOKUP(T162, sortorder!P:P,sortorder!O:O),99)</f>
        <v>99</v>
      </c>
      <c r="T162" s="119" t="s">
        <v>2796</v>
      </c>
      <c r="V162" s="142">
        <f ca="1">IFERROR(_xlfn.XLOOKUP(X162, sortorder!E:E,sortorder!D:D),99)</f>
        <v>99</v>
      </c>
      <c r="W162" s="142">
        <f t="shared" ca="1" si="43"/>
        <v>99</v>
      </c>
      <c r="X162" s="21" t="s">
        <v>2873</v>
      </c>
      <c r="Y162" s="132">
        <f t="shared" ref="Y162:AG171" si="52">IF(ISERROR(SEARCH(Y$1,$Q162)),0,1)</f>
        <v>1</v>
      </c>
      <c r="Z162" s="132">
        <f t="shared" si="52"/>
        <v>1</v>
      </c>
      <c r="AA162" s="132">
        <f t="shared" si="52"/>
        <v>0</v>
      </c>
      <c r="AB162" s="132">
        <f t="shared" si="52"/>
        <v>0</v>
      </c>
      <c r="AC162" s="132">
        <f t="shared" si="52"/>
        <v>1</v>
      </c>
      <c r="AD162" s="132">
        <f t="shared" si="52"/>
        <v>0</v>
      </c>
      <c r="AE162" s="132">
        <f t="shared" si="52"/>
        <v>0</v>
      </c>
      <c r="AF162" s="132">
        <f t="shared" si="52"/>
        <v>0</v>
      </c>
      <c r="AG162" s="132">
        <f t="shared" si="52"/>
        <v>0</v>
      </c>
      <c r="AI162" s="132" t="e">
        <f ca="1">_xlfn.XLOOKUP(I162,'api2.3'!B:B,'api2.3'!D:D,"")</f>
        <v>#NAME?</v>
      </c>
      <c r="AJ162" t="s">
        <v>44</v>
      </c>
      <c r="AK162" s="38" t="s">
        <v>44</v>
      </c>
      <c r="AL162" s="195" t="e">
        <f ca="1">_xlfn.XLOOKUP(AK162,sortorder!$I$15:$I$20,sortorder!$J$15:$J$20)</f>
        <v>#NAME?</v>
      </c>
      <c r="AM162" s="633" t="s">
        <v>1742</v>
      </c>
      <c r="AN162" s="633" t="s">
        <v>1742</v>
      </c>
      <c r="AO162" s="633" t="s">
        <v>1743</v>
      </c>
      <c r="AP162" s="637">
        <v>3</v>
      </c>
      <c r="AQ162" t="s">
        <v>2392</v>
      </c>
      <c r="AR162" s="22" t="str">
        <f t="shared" si="44"/>
        <v>ratio</v>
      </c>
      <c r="AS162" t="s">
        <v>1706</v>
      </c>
      <c r="AT162" s="22" t="b">
        <f t="shared" si="45"/>
        <v>1</v>
      </c>
      <c r="AU162" s="633" t="s">
        <v>1706</v>
      </c>
      <c r="AV162" s="633" t="s">
        <v>1706</v>
      </c>
      <c r="AX162" s="596" t="s">
        <v>2798</v>
      </c>
      <c r="AY162" s="479" t="b">
        <v>0</v>
      </c>
      <c r="AZ162" t="s">
        <v>2947</v>
      </c>
      <c r="BA162">
        <v>2</v>
      </c>
      <c r="BB162">
        <v>1</v>
      </c>
      <c r="BC162" t="b">
        <v>0</v>
      </c>
      <c r="BD162" t="b">
        <v>0</v>
      </c>
      <c r="BE162" t="b">
        <v>0</v>
      </c>
      <c r="BG162" s="23" t="b">
        <f t="shared" si="47"/>
        <v>1</v>
      </c>
      <c r="BH162" s="468" t="str">
        <f>CONCATENATE(VLOOKUP(AQ162,named_strings!A:B,2,),VLOOKUP(T162,Q:BH,44,))</f>
        <v>Ratio to State avg %multirace</v>
      </c>
      <c r="BI162" s="131" t="s">
        <v>5190</v>
      </c>
      <c r="BJ162" s="131" t="s">
        <v>2900</v>
      </c>
      <c r="BK162" s="131" t="s">
        <v>2900</v>
      </c>
      <c r="BL162" s="714">
        <v>0</v>
      </c>
      <c r="BM162" s="561" t="s">
        <v>2798</v>
      </c>
      <c r="BN162" s="479">
        <v>0</v>
      </c>
      <c r="BQ162" s="209">
        <v>999</v>
      </c>
    </row>
    <row r="163" spans="1:69" hidden="1">
      <c r="A163">
        <v>162</v>
      </c>
      <c r="B163" s="148" t="str">
        <f t="shared" ca="1" si="39"/>
        <v>999999999</v>
      </c>
      <c r="C163" s="148" t="str">
        <f t="shared" ca="1" si="40"/>
        <v>9999999</v>
      </c>
      <c r="D163" s="28">
        <v>0</v>
      </c>
      <c r="E163" s="586">
        <f t="shared" si="48"/>
        <v>0</v>
      </c>
      <c r="F163" s="586">
        <f t="shared" si="42"/>
        <v>0</v>
      </c>
      <c r="G163" s="344" t="str">
        <f t="shared" si="49"/>
        <v/>
      </c>
      <c r="Q163" s="61" t="s">
        <v>2842</v>
      </c>
      <c r="R163" s="137">
        <f ca="1">IFERROR(_xlfn.XLOOKUP(T163, sortorder!P:P,sortorder!Q:Q),999)</f>
        <v>999</v>
      </c>
      <c r="S163" s="137">
        <f ca="1">IFERROR(_xlfn.XLOOKUP(T163, sortorder!P:P,sortorder!O:O),99)</f>
        <v>99</v>
      </c>
      <c r="T163" s="119" t="s">
        <v>2797</v>
      </c>
      <c r="V163" s="142">
        <f ca="1">IFERROR(_xlfn.XLOOKUP(X163, sortorder!E:E,sortorder!D:D),99)</f>
        <v>99</v>
      </c>
      <c r="W163" s="142">
        <f t="shared" ca="1" si="43"/>
        <v>99</v>
      </c>
      <c r="X163" s="21" t="s">
        <v>2873</v>
      </c>
      <c r="Y163" s="132">
        <f t="shared" si="52"/>
        <v>1</v>
      </c>
      <c r="Z163" s="132">
        <f t="shared" si="52"/>
        <v>1</v>
      </c>
      <c r="AA163" s="132">
        <f t="shared" si="52"/>
        <v>0</v>
      </c>
      <c r="AB163" s="132">
        <f t="shared" si="52"/>
        <v>0</v>
      </c>
      <c r="AC163" s="132">
        <f t="shared" si="52"/>
        <v>1</v>
      </c>
      <c r="AD163" s="132">
        <f t="shared" si="52"/>
        <v>0</v>
      </c>
      <c r="AE163" s="132">
        <f t="shared" si="52"/>
        <v>0</v>
      </c>
      <c r="AF163" s="132">
        <f t="shared" si="52"/>
        <v>0</v>
      </c>
      <c r="AG163" s="132">
        <f t="shared" si="52"/>
        <v>0</v>
      </c>
      <c r="AI163" s="132" t="e">
        <f ca="1">_xlfn.XLOOKUP(I163,'api2.3'!B:B,'api2.3'!D:D,"")</f>
        <v>#NAME?</v>
      </c>
      <c r="AJ163" t="s">
        <v>44</v>
      </c>
      <c r="AK163" s="38" t="s">
        <v>44</v>
      </c>
      <c r="AL163" s="195" t="e">
        <f ca="1">_xlfn.XLOOKUP(AK163,sortorder!$I$15:$I$20,sortorder!$J$15:$J$20)</f>
        <v>#NAME?</v>
      </c>
      <c r="AM163" s="633" t="s">
        <v>1742</v>
      </c>
      <c r="AN163" s="633" t="s">
        <v>1742</v>
      </c>
      <c r="AO163" s="633" t="s">
        <v>1743</v>
      </c>
      <c r="AP163" s="637">
        <v>3</v>
      </c>
      <c r="AQ163" t="s">
        <v>2392</v>
      </c>
      <c r="AR163" s="22" t="str">
        <f t="shared" si="44"/>
        <v>ratio</v>
      </c>
      <c r="AS163" t="s">
        <v>1706</v>
      </c>
      <c r="AT163" s="22" t="b">
        <f t="shared" si="45"/>
        <v>1</v>
      </c>
      <c r="AU163" s="633" t="s">
        <v>1706</v>
      </c>
      <c r="AV163" s="633" t="s">
        <v>1706</v>
      </c>
      <c r="AX163" s="596" t="s">
        <v>2798</v>
      </c>
      <c r="AY163" s="479" t="b">
        <v>0</v>
      </c>
      <c r="AZ163" t="s">
        <v>2947</v>
      </c>
      <c r="BA163">
        <v>2</v>
      </c>
      <c r="BB163">
        <v>1</v>
      </c>
      <c r="BC163" t="b">
        <v>0</v>
      </c>
      <c r="BD163" t="b">
        <v>0</v>
      </c>
      <c r="BE163" t="b">
        <v>0</v>
      </c>
      <c r="BG163" s="23" t="b">
        <f t="shared" si="47"/>
        <v>1</v>
      </c>
      <c r="BH163" s="468" t="str">
        <f>CONCATENATE(VLOOKUP(AQ163,named_strings!A:B,2,),VLOOKUP(T163,Q:BH,44,))</f>
        <v>Ratio to State avg %White alone</v>
      </c>
      <c r="BI163" s="131" t="s">
        <v>5027</v>
      </c>
      <c r="BJ163" s="131" t="s">
        <v>2901</v>
      </c>
      <c r="BK163" s="131" t="s">
        <v>2901</v>
      </c>
      <c r="BL163" s="714">
        <v>0</v>
      </c>
      <c r="BM163" s="561" t="s">
        <v>2798</v>
      </c>
      <c r="BN163" s="479">
        <v>0</v>
      </c>
      <c r="BQ163" s="209">
        <v>999</v>
      </c>
    </row>
    <row r="164" spans="1:69">
      <c r="A164">
        <v>163</v>
      </c>
      <c r="B164" s="148" t="str">
        <f t="shared" ca="1" si="39"/>
        <v>999999999</v>
      </c>
      <c r="C164" s="148" t="str">
        <f t="shared" ca="1" si="40"/>
        <v>9999999</v>
      </c>
      <c r="D164" s="28">
        <v>0</v>
      </c>
      <c r="E164" s="586">
        <f t="shared" si="48"/>
        <v>0</v>
      </c>
      <c r="F164" s="586">
        <f t="shared" si="42"/>
        <v>0</v>
      </c>
      <c r="G164" s="344" t="str">
        <f t="shared" si="49"/>
        <v/>
      </c>
      <c r="Q164" s="61" t="s">
        <v>2298</v>
      </c>
      <c r="R164" s="137">
        <f ca="1">IFERROR(_xlfn.XLOOKUP(T164, sortorder!P:P,sortorder!Q:Q),999)</f>
        <v>999</v>
      </c>
      <c r="S164" s="137">
        <f ca="1">IFERROR(_xlfn.XLOOKUP(T164, sortorder!P:P,sortorder!O:O),99)</f>
        <v>99</v>
      </c>
      <c r="T164" s="119" t="s">
        <v>2202</v>
      </c>
      <c r="V164" s="142">
        <f ca="1">IFERROR(_xlfn.XLOOKUP(X164, sortorder!E:E,sortorder!D:D),99)</f>
        <v>99</v>
      </c>
      <c r="W164" s="142">
        <f t="shared" ca="1" si="43"/>
        <v>99</v>
      </c>
      <c r="X164" s="21" t="s">
        <v>2874</v>
      </c>
      <c r="Y164" s="132">
        <f t="shared" si="52"/>
        <v>0</v>
      </c>
      <c r="Z164" s="132">
        <f t="shared" si="52"/>
        <v>0</v>
      </c>
      <c r="AA164" s="132">
        <f t="shared" si="52"/>
        <v>1</v>
      </c>
      <c r="AB164" s="132">
        <f t="shared" si="52"/>
        <v>0</v>
      </c>
      <c r="AC164" s="132">
        <f t="shared" si="52"/>
        <v>0</v>
      </c>
      <c r="AD164" s="132">
        <f t="shared" si="52"/>
        <v>0</v>
      </c>
      <c r="AE164" s="132">
        <f t="shared" si="52"/>
        <v>0</v>
      </c>
      <c r="AF164" s="132">
        <f t="shared" si="52"/>
        <v>0</v>
      </c>
      <c r="AG164" s="132">
        <f t="shared" si="52"/>
        <v>0</v>
      </c>
      <c r="AI164" s="132" t="e">
        <f ca="1">_xlfn.XLOOKUP(I164,'api2.3'!B:B,'api2.3'!D:D,"")</f>
        <v>#NAME?</v>
      </c>
      <c r="AJ164" t="s">
        <v>44</v>
      </c>
      <c r="AK164" s="38" t="s">
        <v>44</v>
      </c>
      <c r="AL164" s="195" t="e">
        <f ca="1">_xlfn.XLOOKUP(AK164,sortorder!$I$15:$I$20,sortorder!$J$15:$J$20)</f>
        <v>#NAME?</v>
      </c>
      <c r="AM164" s="633" t="s">
        <v>416</v>
      </c>
      <c r="AN164" s="633" t="s">
        <v>416</v>
      </c>
      <c r="AO164" s="633" t="s">
        <v>417</v>
      </c>
      <c r="AP164" s="637">
        <v>1</v>
      </c>
      <c r="AQ164" t="s">
        <v>1076</v>
      </c>
      <c r="AR164" s="22" t="str">
        <f t="shared" si="44"/>
        <v>pctile</v>
      </c>
      <c r="AS164" t="s">
        <v>1086</v>
      </c>
      <c r="AT164" s="22" t="b">
        <f t="shared" si="45"/>
        <v>1</v>
      </c>
      <c r="AU164" s="633" t="s">
        <v>1077</v>
      </c>
      <c r="AV164" s="633" t="s">
        <v>1086</v>
      </c>
      <c r="AX164" s="596" t="s">
        <v>2798</v>
      </c>
      <c r="AY164" s="479" t="b">
        <v>0</v>
      </c>
      <c r="AZ164" t="s">
        <v>1078</v>
      </c>
      <c r="BA164">
        <v>2</v>
      </c>
      <c r="BB164">
        <v>0</v>
      </c>
      <c r="BC164" t="b">
        <v>0</v>
      </c>
      <c r="BD164" t="b">
        <v>0</v>
      </c>
      <c r="BE164" t="b">
        <v>0</v>
      </c>
      <c r="BG164" s="23" t="b">
        <f t="shared" si="47"/>
        <v>0</v>
      </c>
      <c r="BH164" s="468" t="str">
        <f>CONCATENATE(VLOOKUP(AQ164,named_strings!A:B,2,),VLOOKUP(T164,Q:BH,44,))</f>
        <v>US%ile %Hispanic</v>
      </c>
      <c r="BI164" t="s">
        <v>4931</v>
      </c>
      <c r="BJ164" s="39" t="s">
        <v>2300</v>
      </c>
      <c r="BK164" s="39" t="s">
        <v>2300</v>
      </c>
      <c r="BL164" s="714">
        <v>0</v>
      </c>
      <c r="BM164" s="561" t="s">
        <v>2798</v>
      </c>
      <c r="BN164" s="479" t="s">
        <v>2798</v>
      </c>
      <c r="BQ164" s="209">
        <v>999</v>
      </c>
    </row>
    <row r="165" spans="1:69">
      <c r="A165">
        <v>164</v>
      </c>
      <c r="B165" s="148" t="str">
        <f t="shared" ca="1" si="39"/>
        <v>999999999</v>
      </c>
      <c r="C165" s="148" t="str">
        <f t="shared" ca="1" si="40"/>
        <v>9999999</v>
      </c>
      <c r="D165" s="28">
        <v>0</v>
      </c>
      <c r="E165" s="586">
        <f t="shared" si="48"/>
        <v>0</v>
      </c>
      <c r="F165" s="586">
        <f t="shared" si="42"/>
        <v>0</v>
      </c>
      <c r="G165" s="344" t="str">
        <f t="shared" si="49"/>
        <v/>
      </c>
      <c r="I165" s="114"/>
      <c r="Q165" s="61" t="s">
        <v>2843</v>
      </c>
      <c r="R165" s="137">
        <f ca="1">IFERROR(_xlfn.XLOOKUP(T165, sortorder!P:P,sortorder!Q:Q),999)</f>
        <v>999</v>
      </c>
      <c r="S165" s="137">
        <f ca="1">IFERROR(_xlfn.XLOOKUP(T165, sortorder!P:P,sortorder!O:O),99)</f>
        <v>99</v>
      </c>
      <c r="T165" s="119" t="s">
        <v>2791</v>
      </c>
      <c r="V165" s="142">
        <f ca="1">IFERROR(_xlfn.XLOOKUP(X165, sortorder!E:E,sortorder!D:D),99)</f>
        <v>99</v>
      </c>
      <c r="W165" s="142">
        <f t="shared" ca="1" si="43"/>
        <v>99</v>
      </c>
      <c r="X165" s="21" t="s">
        <v>2874</v>
      </c>
      <c r="Y165" s="132">
        <f t="shared" si="52"/>
        <v>0</v>
      </c>
      <c r="Z165" s="132">
        <f t="shared" si="52"/>
        <v>0</v>
      </c>
      <c r="AA165" s="132">
        <f t="shared" si="52"/>
        <v>1</v>
      </c>
      <c r="AB165" s="132">
        <f t="shared" si="52"/>
        <v>0</v>
      </c>
      <c r="AC165" s="132">
        <f t="shared" si="52"/>
        <v>0</v>
      </c>
      <c r="AD165" s="132">
        <f t="shared" si="52"/>
        <v>0</v>
      </c>
      <c r="AE165" s="132">
        <f t="shared" si="52"/>
        <v>0</v>
      </c>
      <c r="AF165" s="132">
        <f t="shared" si="52"/>
        <v>0</v>
      </c>
      <c r="AG165" s="132">
        <f t="shared" si="52"/>
        <v>0</v>
      </c>
      <c r="AI165" s="132" t="e">
        <f ca="1">_xlfn.XLOOKUP(I165,'api2.3'!B:B,'api2.3'!D:D,"")</f>
        <v>#NAME?</v>
      </c>
      <c r="AJ165" t="s">
        <v>44</v>
      </c>
      <c r="AK165" s="38" t="s">
        <v>44</v>
      </c>
      <c r="AL165" s="195" t="e">
        <f ca="1">_xlfn.XLOOKUP(AK165,sortorder!$I$15:$I$20,sortorder!$J$15:$J$20)</f>
        <v>#NAME?</v>
      </c>
      <c r="AM165" s="633" t="s">
        <v>416</v>
      </c>
      <c r="AN165" s="633" t="s">
        <v>416</v>
      </c>
      <c r="AO165" s="633" t="s">
        <v>417</v>
      </c>
      <c r="AP165" s="637">
        <v>1</v>
      </c>
      <c r="AQ165" t="s">
        <v>1076</v>
      </c>
      <c r="AR165" s="22" t="str">
        <f t="shared" si="44"/>
        <v>pctile</v>
      </c>
      <c r="AS165" t="s">
        <v>1086</v>
      </c>
      <c r="AT165" s="22" t="b">
        <f t="shared" si="45"/>
        <v>1</v>
      </c>
      <c r="AU165" s="633" t="s">
        <v>1077</v>
      </c>
      <c r="AV165" s="633" t="s">
        <v>1086</v>
      </c>
      <c r="AX165" s="596" t="s">
        <v>2798</v>
      </c>
      <c r="AY165" s="479" t="b">
        <v>0</v>
      </c>
      <c r="AZ165" t="s">
        <v>1078</v>
      </c>
      <c r="BA165">
        <v>2</v>
      </c>
      <c r="BB165">
        <v>0</v>
      </c>
      <c r="BC165" t="b">
        <v>0</v>
      </c>
      <c r="BD165" t="b">
        <v>0</v>
      </c>
      <c r="BE165" t="b">
        <v>0</v>
      </c>
      <c r="BG165" s="23" t="b">
        <f t="shared" si="47"/>
        <v>0</v>
      </c>
      <c r="BH165" s="468" t="str">
        <f>CONCATENATE(VLOOKUP(AQ165,named_strings!A:B,2,),VLOOKUP(T165,Q:BH,44,))</f>
        <v>US%ile %Black alone</v>
      </c>
      <c r="BI165" t="s">
        <v>5028</v>
      </c>
      <c r="BJ165" s="39" t="s">
        <v>2902</v>
      </c>
      <c r="BK165" s="39" t="s">
        <v>2902</v>
      </c>
      <c r="BL165" s="714">
        <v>0</v>
      </c>
      <c r="BM165" s="561" t="s">
        <v>2798</v>
      </c>
      <c r="BN165" s="479" t="s">
        <v>2798</v>
      </c>
      <c r="BQ165" s="209">
        <v>999</v>
      </c>
    </row>
    <row r="166" spans="1:69">
      <c r="A166">
        <v>165</v>
      </c>
      <c r="B166" s="148" t="str">
        <f t="shared" ca="1" si="39"/>
        <v>999999999</v>
      </c>
      <c r="C166" s="148" t="str">
        <f t="shared" ca="1" si="40"/>
        <v>9999999</v>
      </c>
      <c r="D166" s="28">
        <v>0</v>
      </c>
      <c r="E166" s="586">
        <f t="shared" si="48"/>
        <v>0</v>
      </c>
      <c r="F166" s="586">
        <f t="shared" si="42"/>
        <v>0</v>
      </c>
      <c r="G166" s="344" t="str">
        <f t="shared" si="49"/>
        <v/>
      </c>
      <c r="Q166" s="61" t="s">
        <v>2844</v>
      </c>
      <c r="R166" s="137">
        <f ca="1">IFERROR(_xlfn.XLOOKUP(T166, sortorder!P:P,sortorder!Q:Q),999)</f>
        <v>999</v>
      </c>
      <c r="S166" s="137">
        <f ca="1">IFERROR(_xlfn.XLOOKUP(T166, sortorder!P:P,sortorder!O:O),99)</f>
        <v>99</v>
      </c>
      <c r="T166" s="119" t="s">
        <v>2792</v>
      </c>
      <c r="V166" s="142">
        <f ca="1">IFERROR(_xlfn.XLOOKUP(X166, sortorder!E:E,sortorder!D:D),99)</f>
        <v>99</v>
      </c>
      <c r="W166" s="142">
        <f t="shared" ca="1" si="43"/>
        <v>99</v>
      </c>
      <c r="X166" s="21" t="s">
        <v>2874</v>
      </c>
      <c r="Y166" s="132">
        <f t="shared" si="52"/>
        <v>0</v>
      </c>
      <c r="Z166" s="132">
        <f t="shared" si="52"/>
        <v>0</v>
      </c>
      <c r="AA166" s="132">
        <f t="shared" si="52"/>
        <v>1</v>
      </c>
      <c r="AB166" s="132">
        <f t="shared" si="52"/>
        <v>0</v>
      </c>
      <c r="AC166" s="132">
        <f t="shared" si="52"/>
        <v>0</v>
      </c>
      <c r="AD166" s="132">
        <f t="shared" si="52"/>
        <v>0</v>
      </c>
      <c r="AE166" s="132">
        <f t="shared" si="52"/>
        <v>0</v>
      </c>
      <c r="AF166" s="132">
        <f t="shared" si="52"/>
        <v>0</v>
      </c>
      <c r="AG166" s="132">
        <f t="shared" si="52"/>
        <v>0</v>
      </c>
      <c r="AI166" s="132" t="e">
        <f ca="1">_xlfn.XLOOKUP(I166,'api2.3'!B:B,'api2.3'!D:D,"")</f>
        <v>#NAME?</v>
      </c>
      <c r="AJ166" t="s">
        <v>44</v>
      </c>
      <c r="AK166" s="38" t="s">
        <v>44</v>
      </c>
      <c r="AL166" s="195" t="e">
        <f ca="1">_xlfn.XLOOKUP(AK166,sortorder!$I$15:$I$20,sortorder!$J$15:$J$20)</f>
        <v>#NAME?</v>
      </c>
      <c r="AM166" s="633" t="s">
        <v>416</v>
      </c>
      <c r="AN166" s="633" t="s">
        <v>416</v>
      </c>
      <c r="AO166" s="633" t="s">
        <v>417</v>
      </c>
      <c r="AP166" s="637">
        <v>1</v>
      </c>
      <c r="AQ166" t="s">
        <v>1076</v>
      </c>
      <c r="AR166" s="22" t="str">
        <f t="shared" si="44"/>
        <v>pctile</v>
      </c>
      <c r="AS166" t="s">
        <v>1086</v>
      </c>
      <c r="AT166" s="22" t="b">
        <f t="shared" si="45"/>
        <v>1</v>
      </c>
      <c r="AU166" s="633" t="s">
        <v>1077</v>
      </c>
      <c r="AV166" s="633" t="s">
        <v>1086</v>
      </c>
      <c r="AX166" s="596" t="s">
        <v>2798</v>
      </c>
      <c r="AY166" s="479" t="b">
        <v>0</v>
      </c>
      <c r="AZ166" t="s">
        <v>1078</v>
      </c>
      <c r="BA166">
        <v>2</v>
      </c>
      <c r="BB166">
        <v>0</v>
      </c>
      <c r="BC166" t="b">
        <v>0</v>
      </c>
      <c r="BD166" t="b">
        <v>0</v>
      </c>
      <c r="BE166" t="b">
        <v>0</v>
      </c>
      <c r="BG166" s="23" t="b">
        <f t="shared" si="47"/>
        <v>0</v>
      </c>
      <c r="BH166" s="468" t="str">
        <f>CONCATENATE(VLOOKUP(AQ166,named_strings!A:B,2,),VLOOKUP(T166,Q:BH,44,))</f>
        <v>US%ile %Asian alone</v>
      </c>
      <c r="BI166" t="s">
        <v>5029</v>
      </c>
      <c r="BJ166" s="39" t="s">
        <v>2903</v>
      </c>
      <c r="BK166" s="39" t="s">
        <v>2903</v>
      </c>
      <c r="BL166" s="714">
        <v>0</v>
      </c>
      <c r="BM166" s="561" t="s">
        <v>2798</v>
      </c>
      <c r="BN166" s="479" t="s">
        <v>2798</v>
      </c>
      <c r="BQ166" s="209">
        <v>999</v>
      </c>
    </row>
    <row r="167" spans="1:69">
      <c r="A167">
        <v>166</v>
      </c>
      <c r="B167" s="148" t="str">
        <f t="shared" ca="1" si="39"/>
        <v>999999999</v>
      </c>
      <c r="C167" s="148" t="str">
        <f t="shared" ca="1" si="40"/>
        <v>9999999</v>
      </c>
      <c r="D167" s="28">
        <v>0</v>
      </c>
      <c r="E167" s="586">
        <f t="shared" si="48"/>
        <v>0</v>
      </c>
      <c r="F167" s="586">
        <f t="shared" si="42"/>
        <v>0</v>
      </c>
      <c r="G167" s="344" t="str">
        <f t="shared" si="49"/>
        <v/>
      </c>
      <c r="I167" s="114"/>
      <c r="Q167" s="61" t="s">
        <v>2845</v>
      </c>
      <c r="R167" s="137">
        <f ca="1">IFERROR(_xlfn.XLOOKUP(T167, sortorder!P:P,sortorder!Q:Q),999)</f>
        <v>999</v>
      </c>
      <c r="S167" s="137">
        <f ca="1">IFERROR(_xlfn.XLOOKUP(T167, sortorder!P:P,sortorder!O:O),99)</f>
        <v>99</v>
      </c>
      <c r="T167" s="119" t="s">
        <v>2793</v>
      </c>
      <c r="V167" s="142">
        <f ca="1">IFERROR(_xlfn.XLOOKUP(X167, sortorder!E:E,sortorder!D:D),99)</f>
        <v>99</v>
      </c>
      <c r="W167" s="142">
        <f t="shared" ca="1" si="43"/>
        <v>99</v>
      </c>
      <c r="X167" s="21" t="s">
        <v>2874</v>
      </c>
      <c r="Y167" s="132">
        <f t="shared" si="52"/>
        <v>0</v>
      </c>
      <c r="Z167" s="132">
        <f t="shared" si="52"/>
        <v>0</v>
      </c>
      <c r="AA167" s="132">
        <f t="shared" si="52"/>
        <v>1</v>
      </c>
      <c r="AB167" s="132">
        <f t="shared" si="52"/>
        <v>0</v>
      </c>
      <c r="AC167" s="132">
        <f t="shared" si="52"/>
        <v>0</v>
      </c>
      <c r="AD167" s="132">
        <f t="shared" si="52"/>
        <v>0</v>
      </c>
      <c r="AE167" s="132">
        <f t="shared" si="52"/>
        <v>0</v>
      </c>
      <c r="AF167" s="132">
        <f t="shared" si="52"/>
        <v>0</v>
      </c>
      <c r="AG167" s="132">
        <f t="shared" si="52"/>
        <v>0</v>
      </c>
      <c r="AI167" s="132" t="e">
        <f ca="1">_xlfn.XLOOKUP(I167,'api2.3'!B:B,'api2.3'!D:D,"")</f>
        <v>#NAME?</v>
      </c>
      <c r="AJ167" t="s">
        <v>44</v>
      </c>
      <c r="AK167" s="38" t="s">
        <v>44</v>
      </c>
      <c r="AL167" s="195" t="e">
        <f ca="1">_xlfn.XLOOKUP(AK167,sortorder!$I$15:$I$20,sortorder!$J$15:$J$20)</f>
        <v>#NAME?</v>
      </c>
      <c r="AM167" s="633" t="s">
        <v>416</v>
      </c>
      <c r="AN167" s="633" t="s">
        <v>416</v>
      </c>
      <c r="AO167" s="633" t="s">
        <v>417</v>
      </c>
      <c r="AP167" s="637">
        <v>1</v>
      </c>
      <c r="AQ167" t="s">
        <v>1076</v>
      </c>
      <c r="AR167" s="22" t="str">
        <f t="shared" si="44"/>
        <v>pctile</v>
      </c>
      <c r="AS167" t="s">
        <v>1086</v>
      </c>
      <c r="AT167" s="22" t="b">
        <f t="shared" si="45"/>
        <v>1</v>
      </c>
      <c r="AU167" s="633" t="s">
        <v>1077</v>
      </c>
      <c r="AV167" s="633" t="s">
        <v>1086</v>
      </c>
      <c r="AX167" s="596" t="s">
        <v>2798</v>
      </c>
      <c r="AY167" s="479" t="b">
        <v>0</v>
      </c>
      <c r="AZ167" t="s">
        <v>1078</v>
      </c>
      <c r="BA167">
        <v>2</v>
      </c>
      <c r="BB167">
        <v>0</v>
      </c>
      <c r="BC167" t="b">
        <v>0</v>
      </c>
      <c r="BD167" t="b">
        <v>0</v>
      </c>
      <c r="BE167" t="b">
        <v>0</v>
      </c>
      <c r="BG167" s="23" t="b">
        <f t="shared" si="47"/>
        <v>0</v>
      </c>
      <c r="BH167" s="468" t="str">
        <f>CONCATENATE(VLOOKUP(AQ167,named_strings!A:B,2,),VLOOKUP(T167,Q:BH,44,))</f>
        <v>US%ile %AmerIndian/AK alone</v>
      </c>
      <c r="BI167" t="s">
        <v>5030</v>
      </c>
      <c r="BJ167" s="39" t="s">
        <v>2904</v>
      </c>
      <c r="BK167" s="39" t="s">
        <v>2904</v>
      </c>
      <c r="BL167" s="714">
        <v>0</v>
      </c>
      <c r="BM167" s="561" t="s">
        <v>2798</v>
      </c>
      <c r="BN167" s="479" t="s">
        <v>2798</v>
      </c>
      <c r="BQ167" s="209">
        <v>999</v>
      </c>
    </row>
    <row r="168" spans="1:69">
      <c r="A168">
        <v>167</v>
      </c>
      <c r="B168" s="148" t="str">
        <f t="shared" ca="1" si="39"/>
        <v>999999999</v>
      </c>
      <c r="C168" s="148" t="str">
        <f t="shared" ca="1" si="40"/>
        <v>9999999</v>
      </c>
      <c r="D168" s="28">
        <v>0</v>
      </c>
      <c r="E168" s="586">
        <f t="shared" si="48"/>
        <v>0</v>
      </c>
      <c r="F168" s="586">
        <f t="shared" si="42"/>
        <v>0</v>
      </c>
      <c r="G168" s="344" t="str">
        <f t="shared" si="49"/>
        <v/>
      </c>
      <c r="I168" s="114"/>
      <c r="Q168" s="61" t="s">
        <v>2846</v>
      </c>
      <c r="R168" s="137">
        <f ca="1">IFERROR(_xlfn.XLOOKUP(T168, sortorder!P:P,sortorder!Q:Q),999)</f>
        <v>999</v>
      </c>
      <c r="S168" s="137">
        <f ca="1">IFERROR(_xlfn.XLOOKUP(T168, sortorder!P:P,sortorder!O:O),99)</f>
        <v>99</v>
      </c>
      <c r="T168" s="119" t="s">
        <v>2794</v>
      </c>
      <c r="V168" s="142">
        <f ca="1">IFERROR(_xlfn.XLOOKUP(X168, sortorder!E:E,sortorder!D:D),99)</f>
        <v>99</v>
      </c>
      <c r="W168" s="142">
        <f t="shared" ca="1" si="43"/>
        <v>99</v>
      </c>
      <c r="X168" s="21" t="s">
        <v>2874</v>
      </c>
      <c r="Y168" s="132">
        <f t="shared" si="52"/>
        <v>0</v>
      </c>
      <c r="Z168" s="132">
        <f t="shared" si="52"/>
        <v>0</v>
      </c>
      <c r="AA168" s="132">
        <f t="shared" si="52"/>
        <v>1</v>
      </c>
      <c r="AB168" s="132">
        <f t="shared" si="52"/>
        <v>0</v>
      </c>
      <c r="AC168" s="132">
        <f t="shared" si="52"/>
        <v>0</v>
      </c>
      <c r="AD168" s="132">
        <f t="shared" si="52"/>
        <v>0</v>
      </c>
      <c r="AE168" s="132">
        <f t="shared" si="52"/>
        <v>0</v>
      </c>
      <c r="AF168" s="132">
        <f t="shared" si="52"/>
        <v>0</v>
      </c>
      <c r="AG168" s="132">
        <f t="shared" si="52"/>
        <v>0</v>
      </c>
      <c r="AI168" s="132" t="e">
        <f ca="1">_xlfn.XLOOKUP(I168,'api2.3'!B:B,'api2.3'!D:D,"")</f>
        <v>#NAME?</v>
      </c>
      <c r="AJ168" t="s">
        <v>44</v>
      </c>
      <c r="AK168" s="38" t="s">
        <v>44</v>
      </c>
      <c r="AL168" s="195" t="e">
        <f ca="1">_xlfn.XLOOKUP(AK168,sortorder!$I$15:$I$20,sortorder!$J$15:$J$20)</f>
        <v>#NAME?</v>
      </c>
      <c r="AM168" s="633" t="s">
        <v>416</v>
      </c>
      <c r="AN168" s="633" t="s">
        <v>416</v>
      </c>
      <c r="AO168" s="633" t="s">
        <v>417</v>
      </c>
      <c r="AP168" s="637">
        <v>1</v>
      </c>
      <c r="AQ168" t="s">
        <v>1076</v>
      </c>
      <c r="AR168" s="22" t="str">
        <f t="shared" si="44"/>
        <v>pctile</v>
      </c>
      <c r="AS168" t="s">
        <v>1086</v>
      </c>
      <c r="AT168" s="22" t="b">
        <f t="shared" si="45"/>
        <v>1</v>
      </c>
      <c r="AU168" s="633" t="s">
        <v>1077</v>
      </c>
      <c r="AV168" s="633" t="s">
        <v>1086</v>
      </c>
      <c r="AX168" s="596" t="s">
        <v>2798</v>
      </c>
      <c r="AY168" s="479" t="b">
        <v>0</v>
      </c>
      <c r="AZ168" t="s">
        <v>1078</v>
      </c>
      <c r="BA168">
        <v>2</v>
      </c>
      <c r="BB168">
        <v>0</v>
      </c>
      <c r="BC168" t="b">
        <v>0</v>
      </c>
      <c r="BD168" t="b">
        <v>0</v>
      </c>
      <c r="BE168" t="b">
        <v>0</v>
      </c>
      <c r="BG168" s="23" t="b">
        <f t="shared" si="47"/>
        <v>0</v>
      </c>
      <c r="BH168" s="468" t="str">
        <f>CONCATENATE(VLOOKUP(AQ168,named_strings!A:B,2,),VLOOKUP(T168,Q:BH,44,))</f>
        <v>US%ile %Hawaiian/PI alone</v>
      </c>
      <c r="BI168" t="s">
        <v>5105</v>
      </c>
      <c r="BJ168" s="39" t="s">
        <v>2905</v>
      </c>
      <c r="BK168" s="39" t="s">
        <v>2905</v>
      </c>
      <c r="BL168" s="714">
        <v>0</v>
      </c>
      <c r="BM168" s="561" t="s">
        <v>2798</v>
      </c>
      <c r="BN168" s="479" t="s">
        <v>2798</v>
      </c>
      <c r="BQ168" s="209">
        <v>999</v>
      </c>
    </row>
    <row r="169" spans="1:69">
      <c r="A169">
        <v>168</v>
      </c>
      <c r="B169" s="148" t="str">
        <f t="shared" ca="1" si="39"/>
        <v>999999999</v>
      </c>
      <c r="C169" s="148" t="str">
        <f t="shared" ca="1" si="40"/>
        <v>9999999</v>
      </c>
      <c r="D169" s="28">
        <v>0</v>
      </c>
      <c r="E169" s="586">
        <f t="shared" si="48"/>
        <v>0</v>
      </c>
      <c r="F169" s="586">
        <f t="shared" si="42"/>
        <v>0</v>
      </c>
      <c r="G169" s="344" t="str">
        <f t="shared" si="49"/>
        <v/>
      </c>
      <c r="Q169" s="61" t="s">
        <v>2847</v>
      </c>
      <c r="R169" s="137">
        <f ca="1">IFERROR(_xlfn.XLOOKUP(T169, sortorder!P:P,sortorder!Q:Q),999)</f>
        <v>999</v>
      </c>
      <c r="S169" s="137">
        <f ca="1">IFERROR(_xlfn.XLOOKUP(T169, sortorder!P:P,sortorder!O:O),99)</f>
        <v>99</v>
      </c>
      <c r="T169" s="119" t="s">
        <v>2795</v>
      </c>
      <c r="V169" s="142">
        <f ca="1">IFERROR(_xlfn.XLOOKUP(X169, sortorder!E:E,sortorder!D:D),99)</f>
        <v>99</v>
      </c>
      <c r="W169" s="142">
        <f t="shared" ca="1" si="43"/>
        <v>99</v>
      </c>
      <c r="X169" s="21" t="s">
        <v>2874</v>
      </c>
      <c r="Y169" s="132">
        <f t="shared" si="52"/>
        <v>0</v>
      </c>
      <c r="Z169" s="132">
        <f t="shared" si="52"/>
        <v>0</v>
      </c>
      <c r="AA169" s="132">
        <f t="shared" si="52"/>
        <v>1</v>
      </c>
      <c r="AB169" s="132">
        <f t="shared" si="52"/>
        <v>0</v>
      </c>
      <c r="AC169" s="132">
        <f t="shared" si="52"/>
        <v>0</v>
      </c>
      <c r="AD169" s="132">
        <f t="shared" si="52"/>
        <v>0</v>
      </c>
      <c r="AE169" s="132">
        <f t="shared" si="52"/>
        <v>0</v>
      </c>
      <c r="AF169" s="132">
        <f t="shared" si="52"/>
        <v>0</v>
      </c>
      <c r="AG169" s="132">
        <f t="shared" si="52"/>
        <v>0</v>
      </c>
      <c r="AI169" s="132" t="e">
        <f ca="1">_xlfn.XLOOKUP(I169,'api2.3'!B:B,'api2.3'!D:D,"")</f>
        <v>#NAME?</v>
      </c>
      <c r="AJ169" t="s">
        <v>44</v>
      </c>
      <c r="AK169" s="38" t="s">
        <v>44</v>
      </c>
      <c r="AL169" s="195" t="e">
        <f ca="1">_xlfn.XLOOKUP(AK169,sortorder!$I$15:$I$20,sortorder!$J$15:$J$20)</f>
        <v>#NAME?</v>
      </c>
      <c r="AM169" s="633" t="s">
        <v>416</v>
      </c>
      <c r="AN169" s="633" t="s">
        <v>416</v>
      </c>
      <c r="AO169" s="633" t="s">
        <v>417</v>
      </c>
      <c r="AP169" s="637">
        <v>1</v>
      </c>
      <c r="AQ169" t="s">
        <v>1076</v>
      </c>
      <c r="AR169" s="22" t="str">
        <f t="shared" si="44"/>
        <v>pctile</v>
      </c>
      <c r="AS169" t="s">
        <v>1086</v>
      </c>
      <c r="AT169" s="22" t="b">
        <f t="shared" si="45"/>
        <v>1</v>
      </c>
      <c r="AU169" s="633" t="s">
        <v>1077</v>
      </c>
      <c r="AV169" s="633" t="s">
        <v>1086</v>
      </c>
      <c r="AX169" s="596" t="s">
        <v>2798</v>
      </c>
      <c r="AY169" s="479" t="b">
        <v>0</v>
      </c>
      <c r="AZ169" t="s">
        <v>1078</v>
      </c>
      <c r="BA169">
        <v>2</v>
      </c>
      <c r="BB169">
        <v>0</v>
      </c>
      <c r="BC169" t="b">
        <v>0</v>
      </c>
      <c r="BD169" t="b">
        <v>0</v>
      </c>
      <c r="BE169" t="b">
        <v>0</v>
      </c>
      <c r="BG169" s="23" t="b">
        <f t="shared" si="47"/>
        <v>0</v>
      </c>
      <c r="BH169" s="468" t="str">
        <f>CONCATENATE(VLOOKUP(AQ169,named_strings!A:B,2,),VLOOKUP(T169,Q:BH,44,))</f>
        <v>US%ile %Other race alone</v>
      </c>
      <c r="BI169" t="s">
        <v>5031</v>
      </c>
      <c r="BJ169" s="39" t="s">
        <v>2906</v>
      </c>
      <c r="BK169" s="39" t="s">
        <v>2906</v>
      </c>
      <c r="BL169" s="714">
        <v>0</v>
      </c>
      <c r="BM169" s="561" t="s">
        <v>2798</v>
      </c>
      <c r="BN169" s="479">
        <v>0</v>
      </c>
      <c r="BQ169" s="209">
        <v>999</v>
      </c>
    </row>
    <row r="170" spans="1:69">
      <c r="A170">
        <v>169</v>
      </c>
      <c r="B170" s="148" t="str">
        <f t="shared" ca="1" si="39"/>
        <v>999999999</v>
      </c>
      <c r="C170" s="148" t="str">
        <f t="shared" ca="1" si="40"/>
        <v>9999999</v>
      </c>
      <c r="D170" s="28">
        <v>0</v>
      </c>
      <c r="E170" s="586">
        <f t="shared" si="48"/>
        <v>0</v>
      </c>
      <c r="F170" s="586">
        <f t="shared" si="42"/>
        <v>0</v>
      </c>
      <c r="G170" s="344" t="str">
        <f t="shared" si="49"/>
        <v/>
      </c>
      <c r="Q170" s="61" t="s">
        <v>2848</v>
      </c>
      <c r="R170" s="137">
        <f ca="1">IFERROR(_xlfn.XLOOKUP(T170, sortorder!P:P,sortorder!Q:Q),999)</f>
        <v>999</v>
      </c>
      <c r="S170" s="137">
        <f ca="1">IFERROR(_xlfn.XLOOKUP(T170, sortorder!P:P,sortorder!O:O),99)</f>
        <v>99</v>
      </c>
      <c r="T170" s="119" t="s">
        <v>2796</v>
      </c>
      <c r="V170" s="142">
        <f ca="1">IFERROR(_xlfn.XLOOKUP(X170, sortorder!E:E,sortorder!D:D),99)</f>
        <v>99</v>
      </c>
      <c r="W170" s="142">
        <f t="shared" ca="1" si="43"/>
        <v>99</v>
      </c>
      <c r="X170" s="21" t="s">
        <v>2874</v>
      </c>
      <c r="Y170" s="132">
        <f t="shared" si="52"/>
        <v>0</v>
      </c>
      <c r="Z170" s="132">
        <f t="shared" si="52"/>
        <v>0</v>
      </c>
      <c r="AA170" s="132">
        <f t="shared" si="52"/>
        <v>1</v>
      </c>
      <c r="AB170" s="132">
        <f t="shared" si="52"/>
        <v>0</v>
      </c>
      <c r="AC170" s="132">
        <f t="shared" si="52"/>
        <v>0</v>
      </c>
      <c r="AD170" s="132">
        <f t="shared" si="52"/>
        <v>0</v>
      </c>
      <c r="AE170" s="132">
        <f t="shared" si="52"/>
        <v>0</v>
      </c>
      <c r="AF170" s="132">
        <f t="shared" si="52"/>
        <v>0</v>
      </c>
      <c r="AG170" s="132">
        <f t="shared" si="52"/>
        <v>0</v>
      </c>
      <c r="AI170" s="132" t="e">
        <f ca="1">_xlfn.XLOOKUP(I170,'api2.3'!B:B,'api2.3'!D:D,"")</f>
        <v>#NAME?</v>
      </c>
      <c r="AJ170" t="s">
        <v>44</v>
      </c>
      <c r="AK170" s="38" t="s">
        <v>44</v>
      </c>
      <c r="AL170" s="195" t="e">
        <f ca="1">_xlfn.XLOOKUP(AK170,sortorder!$I$15:$I$20,sortorder!$J$15:$J$20)</f>
        <v>#NAME?</v>
      </c>
      <c r="AM170" s="633" t="s">
        <v>416</v>
      </c>
      <c r="AN170" s="633" t="s">
        <v>416</v>
      </c>
      <c r="AO170" s="633" t="s">
        <v>417</v>
      </c>
      <c r="AP170" s="637">
        <v>1</v>
      </c>
      <c r="AQ170" t="s">
        <v>1076</v>
      </c>
      <c r="AR170" s="22" t="str">
        <f t="shared" si="44"/>
        <v>pctile</v>
      </c>
      <c r="AS170" t="s">
        <v>1086</v>
      </c>
      <c r="AT170" s="22" t="b">
        <f t="shared" si="45"/>
        <v>1</v>
      </c>
      <c r="AU170" s="633" t="s">
        <v>1077</v>
      </c>
      <c r="AV170" s="633" t="s">
        <v>1086</v>
      </c>
      <c r="AX170" s="596" t="s">
        <v>2798</v>
      </c>
      <c r="AY170" s="479" t="b">
        <v>0</v>
      </c>
      <c r="AZ170" t="s">
        <v>1078</v>
      </c>
      <c r="BA170">
        <v>2</v>
      </c>
      <c r="BB170">
        <v>0</v>
      </c>
      <c r="BC170" t="b">
        <v>0</v>
      </c>
      <c r="BD170" t="b">
        <v>0</v>
      </c>
      <c r="BE170" t="b">
        <v>0</v>
      </c>
      <c r="BG170" s="23" t="b">
        <f t="shared" si="47"/>
        <v>0</v>
      </c>
      <c r="BH170" s="468" t="str">
        <f>CONCATENATE(VLOOKUP(AQ170,named_strings!A:B,2,),VLOOKUP(T170,Q:BH,44,))</f>
        <v>US%ile %multirace</v>
      </c>
      <c r="BI170" t="s">
        <v>5191</v>
      </c>
      <c r="BJ170" s="39" t="s">
        <v>2907</v>
      </c>
      <c r="BK170" s="39" t="s">
        <v>2907</v>
      </c>
      <c r="BL170" s="714">
        <v>0</v>
      </c>
      <c r="BM170" s="561" t="s">
        <v>2798</v>
      </c>
      <c r="BN170" s="479">
        <v>0</v>
      </c>
      <c r="BQ170" s="209">
        <v>999</v>
      </c>
    </row>
    <row r="171" spans="1:69">
      <c r="A171">
        <v>170</v>
      </c>
      <c r="B171" s="148" t="str">
        <f t="shared" ca="1" si="39"/>
        <v>999999999</v>
      </c>
      <c r="C171" s="148" t="str">
        <f t="shared" ca="1" si="40"/>
        <v>9999999</v>
      </c>
      <c r="D171" s="28">
        <v>0</v>
      </c>
      <c r="E171" s="586">
        <f t="shared" si="48"/>
        <v>0</v>
      </c>
      <c r="F171" s="586">
        <f t="shared" si="42"/>
        <v>0</v>
      </c>
      <c r="G171" s="344" t="str">
        <f t="shared" si="49"/>
        <v/>
      </c>
      <c r="J171" s="184"/>
      <c r="Q171" s="61" t="s">
        <v>2849</v>
      </c>
      <c r="R171" s="137">
        <f ca="1">IFERROR(_xlfn.XLOOKUP(T171, sortorder!P:P,sortorder!Q:Q),999)</f>
        <v>999</v>
      </c>
      <c r="S171" s="137">
        <f ca="1">IFERROR(_xlfn.XLOOKUP(T171, sortorder!P:P,sortorder!O:O),99)</f>
        <v>99</v>
      </c>
      <c r="T171" s="119" t="s">
        <v>2797</v>
      </c>
      <c r="V171" s="142">
        <f ca="1">IFERROR(_xlfn.XLOOKUP(X171, sortorder!E:E,sortorder!D:D),99)</f>
        <v>99</v>
      </c>
      <c r="W171" s="142">
        <f t="shared" ca="1" si="43"/>
        <v>99</v>
      </c>
      <c r="X171" s="21" t="s">
        <v>2874</v>
      </c>
      <c r="Y171" s="132">
        <f t="shared" si="52"/>
        <v>0</v>
      </c>
      <c r="Z171" s="132">
        <f t="shared" si="52"/>
        <v>0</v>
      </c>
      <c r="AA171" s="132">
        <f t="shared" si="52"/>
        <v>1</v>
      </c>
      <c r="AB171" s="132">
        <f t="shared" si="52"/>
        <v>0</v>
      </c>
      <c r="AC171" s="132">
        <f t="shared" si="52"/>
        <v>0</v>
      </c>
      <c r="AD171" s="132">
        <f t="shared" si="52"/>
        <v>0</v>
      </c>
      <c r="AE171" s="132">
        <f t="shared" si="52"/>
        <v>0</v>
      </c>
      <c r="AF171" s="132">
        <f t="shared" si="52"/>
        <v>0</v>
      </c>
      <c r="AG171" s="132">
        <f t="shared" si="52"/>
        <v>0</v>
      </c>
      <c r="AI171" s="132" t="e">
        <f ca="1">_xlfn.XLOOKUP(I171,'api2.3'!B:B,'api2.3'!D:D,"")</f>
        <v>#NAME?</v>
      </c>
      <c r="AJ171" t="s">
        <v>44</v>
      </c>
      <c r="AK171" s="38" t="s">
        <v>44</v>
      </c>
      <c r="AL171" s="195" t="e">
        <f ca="1">_xlfn.XLOOKUP(AK171,sortorder!$I$15:$I$20,sortorder!$J$15:$J$20)</f>
        <v>#NAME?</v>
      </c>
      <c r="AM171" s="633" t="s">
        <v>416</v>
      </c>
      <c r="AN171" s="633" t="s">
        <v>416</v>
      </c>
      <c r="AO171" s="633" t="s">
        <v>417</v>
      </c>
      <c r="AP171" s="637">
        <v>1</v>
      </c>
      <c r="AQ171" t="s">
        <v>1076</v>
      </c>
      <c r="AR171" s="22" t="str">
        <f t="shared" si="44"/>
        <v>pctile</v>
      </c>
      <c r="AS171" t="s">
        <v>1086</v>
      </c>
      <c r="AT171" s="22" t="b">
        <f t="shared" si="45"/>
        <v>1</v>
      </c>
      <c r="AU171" s="633" t="s">
        <v>1077</v>
      </c>
      <c r="AV171" s="633" t="s">
        <v>1086</v>
      </c>
      <c r="AX171" s="596" t="s">
        <v>2798</v>
      </c>
      <c r="AY171" s="479" t="b">
        <v>0</v>
      </c>
      <c r="AZ171" t="s">
        <v>1078</v>
      </c>
      <c r="BA171">
        <v>2</v>
      </c>
      <c r="BB171">
        <v>0</v>
      </c>
      <c r="BC171" t="b">
        <v>0</v>
      </c>
      <c r="BD171" t="b">
        <v>0</v>
      </c>
      <c r="BE171" t="b">
        <v>0</v>
      </c>
      <c r="BG171" s="23" t="b">
        <f t="shared" si="47"/>
        <v>0</v>
      </c>
      <c r="BH171" s="468" t="str">
        <f>CONCATENATE(VLOOKUP(AQ171,named_strings!A:B,2,),VLOOKUP(T171,Q:BH,44,))</f>
        <v>US%ile %White alone</v>
      </c>
      <c r="BI171" t="s">
        <v>5032</v>
      </c>
      <c r="BJ171" s="39" t="s">
        <v>2908</v>
      </c>
      <c r="BK171" s="39" t="s">
        <v>2908</v>
      </c>
      <c r="BL171" s="714">
        <v>0</v>
      </c>
      <c r="BM171" s="561" t="s">
        <v>2798</v>
      </c>
      <c r="BN171" s="479" t="s">
        <v>2798</v>
      </c>
      <c r="BQ171" s="209">
        <v>999</v>
      </c>
    </row>
    <row r="172" spans="1:69">
      <c r="A172">
        <v>171</v>
      </c>
      <c r="B172" s="148" t="str">
        <f t="shared" ca="1" si="39"/>
        <v>999999999</v>
      </c>
      <c r="C172" s="148" t="str">
        <f t="shared" ca="1" si="40"/>
        <v>9999999</v>
      </c>
      <c r="D172" s="28">
        <v>0</v>
      </c>
      <c r="E172" s="586">
        <f t="shared" si="48"/>
        <v>0</v>
      </c>
      <c r="F172" s="586">
        <f t="shared" si="42"/>
        <v>0</v>
      </c>
      <c r="G172" s="344" t="str">
        <f t="shared" si="49"/>
        <v/>
      </c>
      <c r="Q172" s="61" t="s">
        <v>2315</v>
      </c>
      <c r="R172" s="137">
        <f ca="1">IFERROR(_xlfn.XLOOKUP(T172, sortorder!P:P,sortorder!Q:Q),999)</f>
        <v>999</v>
      </c>
      <c r="S172" s="137">
        <f ca="1">IFERROR(_xlfn.XLOOKUP(T172, sortorder!P:P,sortorder!O:O),99)</f>
        <v>99</v>
      </c>
      <c r="T172" s="119" t="s">
        <v>2202</v>
      </c>
      <c r="V172" s="142">
        <f ca="1">IFERROR(_xlfn.XLOOKUP(X172, sortorder!E:E,sortorder!D:D),99)</f>
        <v>99</v>
      </c>
      <c r="W172" s="142">
        <f t="shared" ca="1" si="43"/>
        <v>99</v>
      </c>
      <c r="X172" s="21" t="s">
        <v>2875</v>
      </c>
      <c r="Y172" s="132">
        <f t="shared" ref="Y172:AG181" si="53">IF(ISERROR(SEARCH(Y$1,$Q172)),0,1)</f>
        <v>0</v>
      </c>
      <c r="Z172" s="132">
        <f t="shared" si="53"/>
        <v>1</v>
      </c>
      <c r="AA172" s="132">
        <f t="shared" si="53"/>
        <v>1</v>
      </c>
      <c r="AB172" s="132">
        <f t="shared" si="53"/>
        <v>0</v>
      </c>
      <c r="AC172" s="132">
        <f t="shared" si="53"/>
        <v>0</v>
      </c>
      <c r="AD172" s="132">
        <f t="shared" si="53"/>
        <v>0</v>
      </c>
      <c r="AE172" s="132">
        <f t="shared" si="53"/>
        <v>0</v>
      </c>
      <c r="AF172" s="132">
        <f t="shared" si="53"/>
        <v>0</v>
      </c>
      <c r="AG172" s="132">
        <f t="shared" si="53"/>
        <v>0</v>
      </c>
      <c r="AI172" s="132" t="e">
        <f ca="1">_xlfn.XLOOKUP(I172,'api2.3'!B:B,'api2.3'!D:D,"")</f>
        <v>#NAME?</v>
      </c>
      <c r="AJ172" t="s">
        <v>44</v>
      </c>
      <c r="AK172" s="38" t="s">
        <v>44</v>
      </c>
      <c r="AL172" s="195" t="e">
        <f ca="1">_xlfn.XLOOKUP(AK172,sortorder!$I$15:$I$20,sortorder!$J$15:$J$20)</f>
        <v>#NAME?</v>
      </c>
      <c r="AM172" s="633" t="s">
        <v>1742</v>
      </c>
      <c r="AN172" s="633" t="s">
        <v>1742</v>
      </c>
      <c r="AO172" s="633" t="s">
        <v>1743</v>
      </c>
      <c r="AP172" s="637">
        <v>3</v>
      </c>
      <c r="AQ172" t="s">
        <v>1740</v>
      </c>
      <c r="AR172" s="22" t="str">
        <f t="shared" si="44"/>
        <v>pctile</v>
      </c>
      <c r="AS172" t="s">
        <v>1086</v>
      </c>
      <c r="AT172" s="22" t="b">
        <f t="shared" si="45"/>
        <v>1</v>
      </c>
      <c r="AU172" s="633" t="s">
        <v>1077</v>
      </c>
      <c r="AV172" s="633" t="s">
        <v>1086</v>
      </c>
      <c r="AX172" s="596" t="s">
        <v>2798</v>
      </c>
      <c r="AY172" s="479" t="b">
        <v>0</v>
      </c>
      <c r="AZ172" t="s">
        <v>1078</v>
      </c>
      <c r="BA172">
        <v>2</v>
      </c>
      <c r="BB172">
        <v>0</v>
      </c>
      <c r="BC172" t="b">
        <v>0</v>
      </c>
      <c r="BD172" t="b">
        <v>0</v>
      </c>
      <c r="BE172" t="b">
        <v>0</v>
      </c>
      <c r="BG172" s="23" t="b">
        <f t="shared" si="47"/>
        <v>0</v>
      </c>
      <c r="BH172" s="468" t="str">
        <f>CONCATENATE(VLOOKUP(AQ172,named_strings!A:B,2,),VLOOKUP(T172,Q:BH,44,))</f>
        <v>State%ile %Hispanic</v>
      </c>
      <c r="BI172" t="s">
        <v>4936</v>
      </c>
      <c r="BJ172" s="39" t="s">
        <v>2317</v>
      </c>
      <c r="BK172" s="39" t="s">
        <v>2317</v>
      </c>
      <c r="BL172" s="714" t="e">
        <v>#N/A</v>
      </c>
      <c r="BM172" s="561" t="s">
        <v>2798</v>
      </c>
      <c r="BN172" s="479">
        <v>0</v>
      </c>
      <c r="BQ172" s="209">
        <v>999</v>
      </c>
    </row>
    <row r="173" spans="1:69">
      <c r="A173">
        <v>172</v>
      </c>
      <c r="B173" s="148" t="str">
        <f t="shared" ca="1" si="39"/>
        <v>999999999</v>
      </c>
      <c r="C173" s="148" t="str">
        <f t="shared" ca="1" si="40"/>
        <v>9999999</v>
      </c>
      <c r="D173" s="28">
        <v>0</v>
      </c>
      <c r="E173" s="586">
        <f t="shared" si="48"/>
        <v>0</v>
      </c>
      <c r="F173" s="586">
        <f t="shared" si="42"/>
        <v>0</v>
      </c>
      <c r="G173" s="344" t="str">
        <f t="shared" si="49"/>
        <v/>
      </c>
      <c r="Q173" s="61" t="s">
        <v>2850</v>
      </c>
      <c r="R173" s="137">
        <f ca="1">IFERROR(_xlfn.XLOOKUP(T173, sortorder!P:P,sortorder!Q:Q),999)</f>
        <v>999</v>
      </c>
      <c r="S173" s="137">
        <f ca="1">IFERROR(_xlfn.XLOOKUP(T173, sortorder!P:P,sortorder!O:O),99)</f>
        <v>99</v>
      </c>
      <c r="T173" s="119" t="s">
        <v>2791</v>
      </c>
      <c r="V173" s="142">
        <f ca="1">IFERROR(_xlfn.XLOOKUP(X173, sortorder!E:E,sortorder!D:D),99)</f>
        <v>99</v>
      </c>
      <c r="W173" s="142">
        <f t="shared" ca="1" si="43"/>
        <v>99</v>
      </c>
      <c r="X173" s="21" t="s">
        <v>2875</v>
      </c>
      <c r="Y173" s="132">
        <f t="shared" si="53"/>
        <v>0</v>
      </c>
      <c r="Z173" s="132">
        <f t="shared" si="53"/>
        <v>1</v>
      </c>
      <c r="AA173" s="132">
        <f t="shared" si="53"/>
        <v>1</v>
      </c>
      <c r="AB173" s="132">
        <f t="shared" si="53"/>
        <v>0</v>
      </c>
      <c r="AC173" s="132">
        <f t="shared" si="53"/>
        <v>0</v>
      </c>
      <c r="AD173" s="132">
        <f t="shared" si="53"/>
        <v>0</v>
      </c>
      <c r="AE173" s="132">
        <f t="shared" si="53"/>
        <v>0</v>
      </c>
      <c r="AF173" s="132">
        <f t="shared" si="53"/>
        <v>0</v>
      </c>
      <c r="AG173" s="132">
        <f t="shared" si="53"/>
        <v>0</v>
      </c>
      <c r="AI173" s="132" t="e">
        <f ca="1">_xlfn.XLOOKUP(I173,'api2.3'!B:B,'api2.3'!D:D,"")</f>
        <v>#NAME?</v>
      </c>
      <c r="AJ173" t="s">
        <v>44</v>
      </c>
      <c r="AK173" s="38" t="s">
        <v>44</v>
      </c>
      <c r="AL173" s="195" t="e">
        <f ca="1">_xlfn.XLOOKUP(AK173,sortorder!$I$15:$I$20,sortorder!$J$15:$J$20)</f>
        <v>#NAME?</v>
      </c>
      <c r="AM173" s="633" t="s">
        <v>1742</v>
      </c>
      <c r="AN173" s="633" t="s">
        <v>1742</v>
      </c>
      <c r="AO173" s="633" t="s">
        <v>1743</v>
      </c>
      <c r="AP173" s="637">
        <v>3</v>
      </c>
      <c r="AQ173" t="s">
        <v>1740</v>
      </c>
      <c r="AR173" s="22" t="str">
        <f t="shared" si="44"/>
        <v>pctile</v>
      </c>
      <c r="AS173" t="s">
        <v>1086</v>
      </c>
      <c r="AT173" s="22" t="b">
        <f t="shared" si="45"/>
        <v>1</v>
      </c>
      <c r="AU173" s="633" t="s">
        <v>1077</v>
      </c>
      <c r="AV173" s="633" t="s">
        <v>1086</v>
      </c>
      <c r="AX173" s="596" t="s">
        <v>2798</v>
      </c>
      <c r="AY173" s="479" t="b">
        <v>0</v>
      </c>
      <c r="AZ173" t="s">
        <v>1078</v>
      </c>
      <c r="BA173">
        <v>2</v>
      </c>
      <c r="BB173">
        <v>0</v>
      </c>
      <c r="BC173" t="b">
        <v>0</v>
      </c>
      <c r="BD173" t="b">
        <v>0</v>
      </c>
      <c r="BE173" t="b">
        <v>0</v>
      </c>
      <c r="BG173" s="23" t="b">
        <f t="shared" si="47"/>
        <v>0</v>
      </c>
      <c r="BH173" s="468" t="str">
        <f>CONCATENATE(VLOOKUP(AQ173,named_strings!A:B,2,),VLOOKUP(T173,Q:BH,44,))</f>
        <v>State%ile %Black alone</v>
      </c>
      <c r="BI173" t="s">
        <v>5033</v>
      </c>
      <c r="BJ173" s="39" t="s">
        <v>2909</v>
      </c>
      <c r="BK173" s="39" t="s">
        <v>2909</v>
      </c>
      <c r="BL173" s="714" t="e">
        <v>#N/A</v>
      </c>
      <c r="BM173" s="561" t="s">
        <v>2798</v>
      </c>
      <c r="BN173" s="479">
        <v>0</v>
      </c>
      <c r="BQ173" s="209">
        <v>999</v>
      </c>
    </row>
    <row r="174" spans="1:69">
      <c r="A174">
        <v>173</v>
      </c>
      <c r="B174" s="148" t="str">
        <f t="shared" ca="1" si="39"/>
        <v>999999999</v>
      </c>
      <c r="C174" s="148" t="str">
        <f t="shared" ca="1" si="40"/>
        <v>9999999</v>
      </c>
      <c r="D174" s="28">
        <v>0</v>
      </c>
      <c r="E174" s="586">
        <f t="shared" si="48"/>
        <v>0</v>
      </c>
      <c r="F174" s="586">
        <f t="shared" si="42"/>
        <v>0</v>
      </c>
      <c r="G174" s="344" t="str">
        <f t="shared" si="49"/>
        <v/>
      </c>
      <c r="Q174" s="61" t="s">
        <v>2851</v>
      </c>
      <c r="R174" s="137">
        <f ca="1">IFERROR(_xlfn.XLOOKUP(T174, sortorder!P:P,sortorder!Q:Q),999)</f>
        <v>999</v>
      </c>
      <c r="S174" s="137">
        <f ca="1">IFERROR(_xlfn.XLOOKUP(T174, sortorder!P:P,sortorder!O:O),99)</f>
        <v>99</v>
      </c>
      <c r="T174" s="119" t="s">
        <v>2792</v>
      </c>
      <c r="V174" s="142">
        <f ca="1">IFERROR(_xlfn.XLOOKUP(X174, sortorder!E:E,sortorder!D:D),99)</f>
        <v>99</v>
      </c>
      <c r="W174" s="142">
        <f t="shared" ca="1" si="43"/>
        <v>99</v>
      </c>
      <c r="X174" s="21" t="s">
        <v>2875</v>
      </c>
      <c r="Y174" s="132">
        <f t="shared" si="53"/>
        <v>0</v>
      </c>
      <c r="Z174" s="132">
        <f t="shared" si="53"/>
        <v>1</v>
      </c>
      <c r="AA174" s="132">
        <f t="shared" si="53"/>
        <v>1</v>
      </c>
      <c r="AB174" s="132">
        <f t="shared" si="53"/>
        <v>0</v>
      </c>
      <c r="AC174" s="132">
        <f t="shared" si="53"/>
        <v>0</v>
      </c>
      <c r="AD174" s="132">
        <f t="shared" si="53"/>
        <v>0</v>
      </c>
      <c r="AE174" s="132">
        <f t="shared" si="53"/>
        <v>0</v>
      </c>
      <c r="AF174" s="132">
        <f t="shared" si="53"/>
        <v>0</v>
      </c>
      <c r="AG174" s="132">
        <f t="shared" si="53"/>
        <v>0</v>
      </c>
      <c r="AI174" s="132" t="e">
        <f ca="1">_xlfn.XLOOKUP(I174,'api2.3'!B:B,'api2.3'!D:D,"")</f>
        <v>#NAME?</v>
      </c>
      <c r="AJ174" t="s">
        <v>44</v>
      </c>
      <c r="AK174" s="38" t="s">
        <v>44</v>
      </c>
      <c r="AL174" s="195" t="e">
        <f ca="1">_xlfn.XLOOKUP(AK174,sortorder!$I$15:$I$20,sortorder!$J$15:$J$20)</f>
        <v>#NAME?</v>
      </c>
      <c r="AM174" s="633" t="s">
        <v>1742</v>
      </c>
      <c r="AN174" s="633" t="s">
        <v>1742</v>
      </c>
      <c r="AO174" s="633" t="s">
        <v>1743</v>
      </c>
      <c r="AP174" s="637">
        <v>3</v>
      </c>
      <c r="AQ174" t="s">
        <v>1740</v>
      </c>
      <c r="AR174" s="22" t="str">
        <f t="shared" si="44"/>
        <v>pctile</v>
      </c>
      <c r="AS174" t="s">
        <v>1086</v>
      </c>
      <c r="AT174" s="22" t="b">
        <f t="shared" si="45"/>
        <v>1</v>
      </c>
      <c r="AU174" s="633" t="s">
        <v>1077</v>
      </c>
      <c r="AV174" s="633" t="s">
        <v>1086</v>
      </c>
      <c r="AX174" s="596" t="s">
        <v>2798</v>
      </c>
      <c r="AY174" s="479" t="b">
        <v>0</v>
      </c>
      <c r="AZ174" t="s">
        <v>1078</v>
      </c>
      <c r="BA174">
        <v>2</v>
      </c>
      <c r="BB174">
        <v>0</v>
      </c>
      <c r="BC174" t="b">
        <v>0</v>
      </c>
      <c r="BD174" t="b">
        <v>0</v>
      </c>
      <c r="BE174" t="b">
        <v>0</v>
      </c>
      <c r="BG174" s="23" t="b">
        <f t="shared" si="47"/>
        <v>0</v>
      </c>
      <c r="BH174" s="468" t="str">
        <f>CONCATENATE(VLOOKUP(AQ174,named_strings!A:B,2,),VLOOKUP(T174,Q:BH,44,))</f>
        <v>State%ile %Asian alone</v>
      </c>
      <c r="BI174" t="s">
        <v>5034</v>
      </c>
      <c r="BJ174" s="39" t="s">
        <v>2910</v>
      </c>
      <c r="BK174" s="39" t="s">
        <v>2910</v>
      </c>
      <c r="BL174" s="714">
        <v>0</v>
      </c>
      <c r="BM174" s="561" t="s">
        <v>2798</v>
      </c>
      <c r="BN174" s="479">
        <v>0</v>
      </c>
      <c r="BQ174" s="209">
        <v>999</v>
      </c>
    </row>
    <row r="175" spans="1:69">
      <c r="A175">
        <v>174</v>
      </c>
      <c r="B175" s="148" t="str">
        <f t="shared" ca="1" si="39"/>
        <v>999999999</v>
      </c>
      <c r="C175" s="148" t="str">
        <f t="shared" ca="1" si="40"/>
        <v>9999999</v>
      </c>
      <c r="D175" s="28">
        <v>0</v>
      </c>
      <c r="E175" s="586">
        <f t="shared" si="48"/>
        <v>0</v>
      </c>
      <c r="F175" s="586">
        <f t="shared" si="42"/>
        <v>0</v>
      </c>
      <c r="G175" s="344" t="str">
        <f t="shared" si="49"/>
        <v/>
      </c>
      <c r="Q175" s="61" t="s">
        <v>2852</v>
      </c>
      <c r="R175" s="137">
        <f ca="1">IFERROR(_xlfn.XLOOKUP(T175, sortorder!P:P,sortorder!Q:Q),999)</f>
        <v>999</v>
      </c>
      <c r="S175" s="137">
        <f ca="1">IFERROR(_xlfn.XLOOKUP(T175, sortorder!P:P,sortorder!O:O),99)</f>
        <v>99</v>
      </c>
      <c r="T175" s="119" t="s">
        <v>2793</v>
      </c>
      <c r="V175" s="142">
        <f ca="1">IFERROR(_xlfn.XLOOKUP(X175, sortorder!E:E,sortorder!D:D),99)</f>
        <v>99</v>
      </c>
      <c r="W175" s="142">
        <f t="shared" ca="1" si="43"/>
        <v>99</v>
      </c>
      <c r="X175" s="21" t="s">
        <v>2875</v>
      </c>
      <c r="Y175" s="132">
        <f t="shared" si="53"/>
        <v>0</v>
      </c>
      <c r="Z175" s="132">
        <f t="shared" si="53"/>
        <v>1</v>
      </c>
      <c r="AA175" s="132">
        <f t="shared" si="53"/>
        <v>1</v>
      </c>
      <c r="AB175" s="132">
        <f t="shared" si="53"/>
        <v>0</v>
      </c>
      <c r="AC175" s="132">
        <f t="shared" si="53"/>
        <v>0</v>
      </c>
      <c r="AD175" s="132">
        <f t="shared" si="53"/>
        <v>0</v>
      </c>
      <c r="AE175" s="132">
        <f t="shared" si="53"/>
        <v>0</v>
      </c>
      <c r="AF175" s="132">
        <f t="shared" si="53"/>
        <v>0</v>
      </c>
      <c r="AG175" s="132">
        <f t="shared" si="53"/>
        <v>0</v>
      </c>
      <c r="AI175" s="132" t="e">
        <f ca="1">_xlfn.XLOOKUP(I175,'api2.3'!B:B,'api2.3'!D:D,"")</f>
        <v>#NAME?</v>
      </c>
      <c r="AJ175" t="s">
        <v>44</v>
      </c>
      <c r="AK175" s="38" t="s">
        <v>44</v>
      </c>
      <c r="AL175" s="195" t="e">
        <f ca="1">_xlfn.XLOOKUP(AK175,sortorder!$I$15:$I$20,sortorder!$J$15:$J$20)</f>
        <v>#NAME?</v>
      </c>
      <c r="AM175" s="633" t="s">
        <v>1742</v>
      </c>
      <c r="AN175" s="633" t="s">
        <v>1742</v>
      </c>
      <c r="AO175" s="633" t="s">
        <v>1743</v>
      </c>
      <c r="AP175" s="637">
        <v>3</v>
      </c>
      <c r="AQ175" t="s">
        <v>1740</v>
      </c>
      <c r="AR175" s="22" t="str">
        <f t="shared" si="44"/>
        <v>pctile</v>
      </c>
      <c r="AS175" t="s">
        <v>1086</v>
      </c>
      <c r="AT175" s="22" t="b">
        <f t="shared" si="45"/>
        <v>1</v>
      </c>
      <c r="AU175" s="633" t="s">
        <v>1077</v>
      </c>
      <c r="AV175" s="633" t="s">
        <v>1086</v>
      </c>
      <c r="AX175" s="596" t="s">
        <v>2798</v>
      </c>
      <c r="AY175" s="479" t="b">
        <v>0</v>
      </c>
      <c r="AZ175" t="s">
        <v>1078</v>
      </c>
      <c r="BA175">
        <v>2</v>
      </c>
      <c r="BB175">
        <v>0</v>
      </c>
      <c r="BC175" t="b">
        <v>0</v>
      </c>
      <c r="BD175" t="b">
        <v>0</v>
      </c>
      <c r="BE175" t="b">
        <v>0</v>
      </c>
      <c r="BG175" s="23" t="b">
        <f t="shared" si="47"/>
        <v>0</v>
      </c>
      <c r="BH175" s="468" t="str">
        <f>CONCATENATE(VLOOKUP(AQ175,named_strings!A:B,2,),VLOOKUP(T175,Q:BH,44,))</f>
        <v>State%ile %AmerIndian/AK alone</v>
      </c>
      <c r="BI175" t="s">
        <v>5035</v>
      </c>
      <c r="BJ175" s="39" t="s">
        <v>2911</v>
      </c>
      <c r="BK175" s="39" t="s">
        <v>2911</v>
      </c>
      <c r="BL175" s="714">
        <v>0</v>
      </c>
      <c r="BM175" s="561" t="s">
        <v>2798</v>
      </c>
      <c r="BN175" s="479" t="s">
        <v>2798</v>
      </c>
      <c r="BQ175" s="209">
        <v>999</v>
      </c>
    </row>
    <row r="176" spans="1:69">
      <c r="A176">
        <v>175</v>
      </c>
      <c r="B176" s="148" t="str">
        <f t="shared" ca="1" si="39"/>
        <v>999999999</v>
      </c>
      <c r="C176" s="148" t="str">
        <f t="shared" ca="1" si="40"/>
        <v>9999999</v>
      </c>
      <c r="D176" s="28">
        <v>0</v>
      </c>
      <c r="E176" s="586">
        <f t="shared" si="48"/>
        <v>0</v>
      </c>
      <c r="F176" s="586">
        <f t="shared" si="42"/>
        <v>0</v>
      </c>
      <c r="G176" s="344" t="str">
        <f t="shared" si="49"/>
        <v/>
      </c>
      <c r="Q176" s="61" t="s">
        <v>2853</v>
      </c>
      <c r="R176" s="137">
        <f ca="1">IFERROR(_xlfn.XLOOKUP(T176, sortorder!P:P,sortorder!Q:Q),999)</f>
        <v>999</v>
      </c>
      <c r="S176" s="137">
        <f ca="1">IFERROR(_xlfn.XLOOKUP(T176, sortorder!P:P,sortorder!O:O),99)</f>
        <v>99</v>
      </c>
      <c r="T176" s="119" t="s">
        <v>2794</v>
      </c>
      <c r="V176" s="142">
        <f ca="1">IFERROR(_xlfn.XLOOKUP(X176, sortorder!E:E,sortorder!D:D),99)</f>
        <v>99</v>
      </c>
      <c r="W176" s="142">
        <f t="shared" ca="1" si="43"/>
        <v>99</v>
      </c>
      <c r="X176" s="21" t="s">
        <v>2875</v>
      </c>
      <c r="Y176" s="132">
        <f t="shared" si="53"/>
        <v>0</v>
      </c>
      <c r="Z176" s="132">
        <f t="shared" si="53"/>
        <v>1</v>
      </c>
      <c r="AA176" s="132">
        <f t="shared" si="53"/>
        <v>1</v>
      </c>
      <c r="AB176" s="132">
        <f t="shared" si="53"/>
        <v>0</v>
      </c>
      <c r="AC176" s="132">
        <f t="shared" si="53"/>
        <v>0</v>
      </c>
      <c r="AD176" s="132">
        <f t="shared" si="53"/>
        <v>0</v>
      </c>
      <c r="AE176" s="132">
        <f t="shared" si="53"/>
        <v>0</v>
      </c>
      <c r="AF176" s="132">
        <f t="shared" si="53"/>
        <v>0</v>
      </c>
      <c r="AG176" s="132">
        <f t="shared" si="53"/>
        <v>0</v>
      </c>
      <c r="AI176" s="132" t="e">
        <f ca="1">_xlfn.XLOOKUP(I176,'api2.3'!B:B,'api2.3'!D:D,"")</f>
        <v>#NAME?</v>
      </c>
      <c r="AJ176" t="s">
        <v>44</v>
      </c>
      <c r="AK176" s="38" t="s">
        <v>44</v>
      </c>
      <c r="AL176" s="195" t="e">
        <f ca="1">_xlfn.XLOOKUP(AK176,sortorder!$I$15:$I$20,sortorder!$J$15:$J$20)</f>
        <v>#NAME?</v>
      </c>
      <c r="AM176" s="633" t="s">
        <v>1742</v>
      </c>
      <c r="AN176" s="633" t="s">
        <v>1742</v>
      </c>
      <c r="AO176" s="633" t="s">
        <v>1743</v>
      </c>
      <c r="AP176" s="637">
        <v>3</v>
      </c>
      <c r="AQ176" t="s">
        <v>1740</v>
      </c>
      <c r="AR176" s="22" t="str">
        <f t="shared" si="44"/>
        <v>pctile</v>
      </c>
      <c r="AS176" t="s">
        <v>1086</v>
      </c>
      <c r="AT176" s="22" t="b">
        <f t="shared" si="45"/>
        <v>1</v>
      </c>
      <c r="AU176" s="633" t="s">
        <v>1077</v>
      </c>
      <c r="AV176" s="633" t="s">
        <v>1086</v>
      </c>
      <c r="AX176" s="596" t="s">
        <v>2798</v>
      </c>
      <c r="AY176" s="479" t="b">
        <v>0</v>
      </c>
      <c r="AZ176" t="s">
        <v>1078</v>
      </c>
      <c r="BA176">
        <v>2</v>
      </c>
      <c r="BB176">
        <v>0</v>
      </c>
      <c r="BC176" t="b">
        <v>0</v>
      </c>
      <c r="BD176" t="b">
        <v>0</v>
      </c>
      <c r="BE176" t="b">
        <v>0</v>
      </c>
      <c r="BG176" s="23" t="b">
        <f t="shared" si="47"/>
        <v>0</v>
      </c>
      <c r="BH176" s="468" t="str">
        <f>CONCATENATE(VLOOKUP(AQ176,named_strings!A:B,2,),VLOOKUP(T176,Q:BH,44,))</f>
        <v>State%ile %Hawaiian/PI alone</v>
      </c>
      <c r="BI176" t="s">
        <v>5106</v>
      </c>
      <c r="BJ176" s="39" t="s">
        <v>2912</v>
      </c>
      <c r="BK176" s="39" t="s">
        <v>2912</v>
      </c>
      <c r="BL176" s="714">
        <v>0</v>
      </c>
      <c r="BM176" s="561" t="s">
        <v>2798</v>
      </c>
      <c r="BN176" s="479" t="s">
        <v>2798</v>
      </c>
      <c r="BQ176" s="209">
        <v>999</v>
      </c>
    </row>
    <row r="177" spans="1:69">
      <c r="A177">
        <v>176</v>
      </c>
      <c r="B177" s="148" t="str">
        <f t="shared" ca="1" si="39"/>
        <v>999999999</v>
      </c>
      <c r="C177" s="148" t="str">
        <f t="shared" ca="1" si="40"/>
        <v>9999999</v>
      </c>
      <c r="D177" s="28">
        <v>0</v>
      </c>
      <c r="E177" s="586">
        <f t="shared" si="48"/>
        <v>0</v>
      </c>
      <c r="F177" s="586">
        <f t="shared" si="42"/>
        <v>0</v>
      </c>
      <c r="G177" s="344" t="str">
        <f t="shared" si="49"/>
        <v/>
      </c>
      <c r="Q177" s="61" t="s">
        <v>2854</v>
      </c>
      <c r="R177" s="137">
        <f ca="1">IFERROR(_xlfn.XLOOKUP(T177, sortorder!P:P,sortorder!Q:Q),999)</f>
        <v>999</v>
      </c>
      <c r="S177" s="137">
        <f ca="1">IFERROR(_xlfn.XLOOKUP(T177, sortorder!P:P,sortorder!O:O),99)</f>
        <v>99</v>
      </c>
      <c r="T177" s="119" t="s">
        <v>2795</v>
      </c>
      <c r="V177" s="142">
        <f ca="1">IFERROR(_xlfn.XLOOKUP(X177, sortorder!E:E,sortorder!D:D),99)</f>
        <v>99</v>
      </c>
      <c r="W177" s="142">
        <f t="shared" ca="1" si="43"/>
        <v>99</v>
      </c>
      <c r="X177" s="21" t="s">
        <v>2875</v>
      </c>
      <c r="Y177" s="132">
        <f t="shared" si="53"/>
        <v>0</v>
      </c>
      <c r="Z177" s="132">
        <f t="shared" si="53"/>
        <v>1</v>
      </c>
      <c r="AA177" s="132">
        <f t="shared" si="53"/>
        <v>1</v>
      </c>
      <c r="AB177" s="132">
        <f t="shared" si="53"/>
        <v>0</v>
      </c>
      <c r="AC177" s="132">
        <f t="shared" si="53"/>
        <v>0</v>
      </c>
      <c r="AD177" s="132">
        <f t="shared" si="53"/>
        <v>0</v>
      </c>
      <c r="AE177" s="132">
        <f t="shared" si="53"/>
        <v>0</v>
      </c>
      <c r="AF177" s="132">
        <f t="shared" si="53"/>
        <v>0</v>
      </c>
      <c r="AG177" s="132">
        <f t="shared" si="53"/>
        <v>0</v>
      </c>
      <c r="AI177" s="132" t="e">
        <f ca="1">_xlfn.XLOOKUP(I177,'api2.3'!B:B,'api2.3'!D:D,"")</f>
        <v>#NAME?</v>
      </c>
      <c r="AJ177" t="s">
        <v>44</v>
      </c>
      <c r="AK177" s="38" t="s">
        <v>44</v>
      </c>
      <c r="AL177" s="195" t="e">
        <f ca="1">_xlfn.XLOOKUP(AK177,sortorder!$I$15:$I$20,sortorder!$J$15:$J$20)</f>
        <v>#NAME?</v>
      </c>
      <c r="AM177" s="633" t="s">
        <v>1742</v>
      </c>
      <c r="AN177" s="633" t="s">
        <v>1742</v>
      </c>
      <c r="AO177" s="633" t="s">
        <v>1743</v>
      </c>
      <c r="AP177" s="637">
        <v>3</v>
      </c>
      <c r="AQ177" t="s">
        <v>1740</v>
      </c>
      <c r="AR177" s="22" t="str">
        <f t="shared" si="44"/>
        <v>pctile</v>
      </c>
      <c r="AS177" t="s">
        <v>1086</v>
      </c>
      <c r="AT177" s="22" t="b">
        <f t="shared" si="45"/>
        <v>1</v>
      </c>
      <c r="AU177" s="633" t="s">
        <v>1077</v>
      </c>
      <c r="AV177" s="633" t="s">
        <v>1086</v>
      </c>
      <c r="AX177" s="596" t="s">
        <v>2798</v>
      </c>
      <c r="AY177" s="479" t="b">
        <v>0</v>
      </c>
      <c r="AZ177" t="s">
        <v>1078</v>
      </c>
      <c r="BA177">
        <v>2</v>
      </c>
      <c r="BB177">
        <v>0</v>
      </c>
      <c r="BC177" t="b">
        <v>0</v>
      </c>
      <c r="BD177" t="b">
        <v>0</v>
      </c>
      <c r="BE177" t="b">
        <v>0</v>
      </c>
      <c r="BG177" s="23" t="b">
        <f t="shared" si="47"/>
        <v>0</v>
      </c>
      <c r="BH177" s="468" t="str">
        <f>CONCATENATE(VLOOKUP(AQ177,named_strings!A:B,2,),VLOOKUP(T177,Q:BH,44,))</f>
        <v>State%ile %Other race alone</v>
      </c>
      <c r="BI177" t="s">
        <v>5036</v>
      </c>
      <c r="BJ177" s="39" t="s">
        <v>2913</v>
      </c>
      <c r="BK177" s="39" t="s">
        <v>2913</v>
      </c>
      <c r="BL177" s="714">
        <v>0</v>
      </c>
      <c r="BM177" s="561" t="s">
        <v>2798</v>
      </c>
      <c r="BN177" s="479" t="s">
        <v>2798</v>
      </c>
      <c r="BQ177" s="209">
        <v>999</v>
      </c>
    </row>
    <row r="178" spans="1:69">
      <c r="A178">
        <v>177</v>
      </c>
      <c r="B178" s="148" t="str">
        <f t="shared" ca="1" si="39"/>
        <v>999999999</v>
      </c>
      <c r="C178" s="148" t="str">
        <f t="shared" ca="1" si="40"/>
        <v>9999999</v>
      </c>
      <c r="D178" s="28">
        <v>0</v>
      </c>
      <c r="E178" s="586">
        <f t="shared" si="48"/>
        <v>0</v>
      </c>
      <c r="F178" s="586">
        <f t="shared" si="42"/>
        <v>0</v>
      </c>
      <c r="G178" s="344" t="str">
        <f t="shared" si="49"/>
        <v/>
      </c>
      <c r="Q178" s="61" t="s">
        <v>2855</v>
      </c>
      <c r="R178" s="137">
        <f ca="1">IFERROR(_xlfn.XLOOKUP(T178, sortorder!P:P,sortorder!Q:Q),999)</f>
        <v>999</v>
      </c>
      <c r="S178" s="137">
        <f ca="1">IFERROR(_xlfn.XLOOKUP(T178, sortorder!P:P,sortorder!O:O),99)</f>
        <v>99</v>
      </c>
      <c r="T178" s="119" t="s">
        <v>2796</v>
      </c>
      <c r="V178" s="142">
        <f ca="1">IFERROR(_xlfn.XLOOKUP(X178, sortorder!E:E,sortorder!D:D),99)</f>
        <v>99</v>
      </c>
      <c r="W178" s="142">
        <f t="shared" ca="1" si="43"/>
        <v>99</v>
      </c>
      <c r="X178" s="21" t="s">
        <v>2875</v>
      </c>
      <c r="Y178" s="132">
        <f t="shared" si="53"/>
        <v>0</v>
      </c>
      <c r="Z178" s="132">
        <f t="shared" si="53"/>
        <v>1</v>
      </c>
      <c r="AA178" s="132">
        <f t="shared" si="53"/>
        <v>1</v>
      </c>
      <c r="AB178" s="132">
        <f t="shared" si="53"/>
        <v>0</v>
      </c>
      <c r="AC178" s="132">
        <f t="shared" si="53"/>
        <v>0</v>
      </c>
      <c r="AD178" s="132">
        <f t="shared" si="53"/>
        <v>0</v>
      </c>
      <c r="AE178" s="132">
        <f t="shared" si="53"/>
        <v>0</v>
      </c>
      <c r="AF178" s="132">
        <f t="shared" si="53"/>
        <v>0</v>
      </c>
      <c r="AG178" s="132">
        <f t="shared" si="53"/>
        <v>0</v>
      </c>
      <c r="AI178" s="132" t="e">
        <f ca="1">_xlfn.XLOOKUP(I178,'api2.3'!B:B,'api2.3'!D:D,"")</f>
        <v>#NAME?</v>
      </c>
      <c r="AJ178" t="s">
        <v>44</v>
      </c>
      <c r="AK178" s="38" t="s">
        <v>44</v>
      </c>
      <c r="AL178" s="195" t="e">
        <f ca="1">_xlfn.XLOOKUP(AK178,sortorder!$I$15:$I$20,sortorder!$J$15:$J$20)</f>
        <v>#NAME?</v>
      </c>
      <c r="AM178" s="633" t="s">
        <v>1742</v>
      </c>
      <c r="AN178" s="633" t="s">
        <v>1742</v>
      </c>
      <c r="AO178" s="633" t="s">
        <v>1743</v>
      </c>
      <c r="AP178" s="637">
        <v>3</v>
      </c>
      <c r="AQ178" t="s">
        <v>1740</v>
      </c>
      <c r="AR178" s="22" t="str">
        <f t="shared" si="44"/>
        <v>pctile</v>
      </c>
      <c r="AS178" t="s">
        <v>1086</v>
      </c>
      <c r="AT178" s="22" t="b">
        <f t="shared" si="45"/>
        <v>1</v>
      </c>
      <c r="AU178" s="633" t="s">
        <v>1077</v>
      </c>
      <c r="AV178" s="633" t="s">
        <v>1086</v>
      </c>
      <c r="AX178" s="596" t="s">
        <v>2798</v>
      </c>
      <c r="AY178" s="479" t="b">
        <v>0</v>
      </c>
      <c r="AZ178" t="s">
        <v>1078</v>
      </c>
      <c r="BA178">
        <v>2</v>
      </c>
      <c r="BB178">
        <v>0</v>
      </c>
      <c r="BC178" t="b">
        <v>0</v>
      </c>
      <c r="BD178" t="b">
        <v>0</v>
      </c>
      <c r="BE178" t="b">
        <v>0</v>
      </c>
      <c r="BG178" s="23" t="b">
        <f t="shared" si="47"/>
        <v>0</v>
      </c>
      <c r="BH178" s="468" t="str">
        <f>CONCATENATE(VLOOKUP(AQ178,named_strings!A:B,2,),VLOOKUP(T178,Q:BH,44,))</f>
        <v>State%ile %multirace</v>
      </c>
      <c r="BI178" t="s">
        <v>5192</v>
      </c>
      <c r="BJ178" s="39" t="s">
        <v>2914</v>
      </c>
      <c r="BK178" s="39" t="s">
        <v>2914</v>
      </c>
      <c r="BL178" s="714">
        <v>0</v>
      </c>
      <c r="BM178" s="561" t="s">
        <v>2798</v>
      </c>
      <c r="BN178" s="479">
        <v>0</v>
      </c>
      <c r="BQ178" s="209">
        <v>999</v>
      </c>
    </row>
    <row r="179" spans="1:69">
      <c r="A179">
        <v>178</v>
      </c>
      <c r="B179" s="148" t="str">
        <f t="shared" ca="1" si="39"/>
        <v>999999999</v>
      </c>
      <c r="C179" s="148" t="str">
        <f t="shared" ca="1" si="40"/>
        <v>9999999</v>
      </c>
      <c r="D179" s="28">
        <v>0</v>
      </c>
      <c r="E179" s="586">
        <f t="shared" si="48"/>
        <v>0</v>
      </c>
      <c r="F179" s="586">
        <f t="shared" si="42"/>
        <v>0</v>
      </c>
      <c r="G179" s="344" t="str">
        <f t="shared" si="49"/>
        <v/>
      </c>
      <c r="Q179" s="61" t="s">
        <v>2856</v>
      </c>
      <c r="R179" s="137">
        <f ca="1">IFERROR(_xlfn.XLOOKUP(T179, sortorder!P:P,sortorder!Q:Q),999)</f>
        <v>999</v>
      </c>
      <c r="S179" s="137">
        <f ca="1">IFERROR(_xlfn.XLOOKUP(T179, sortorder!P:P,sortorder!O:O),99)</f>
        <v>99</v>
      </c>
      <c r="T179" s="119" t="s">
        <v>2797</v>
      </c>
      <c r="V179" s="142">
        <f ca="1">IFERROR(_xlfn.XLOOKUP(X179, sortorder!E:E,sortorder!D:D),99)</f>
        <v>99</v>
      </c>
      <c r="W179" s="142">
        <f t="shared" ca="1" si="43"/>
        <v>99</v>
      </c>
      <c r="X179" s="21" t="s">
        <v>2875</v>
      </c>
      <c r="Y179" s="132">
        <f t="shared" si="53"/>
        <v>0</v>
      </c>
      <c r="Z179" s="132">
        <f t="shared" si="53"/>
        <v>1</v>
      </c>
      <c r="AA179" s="132">
        <f t="shared" si="53"/>
        <v>1</v>
      </c>
      <c r="AB179" s="132">
        <f t="shared" si="53"/>
        <v>0</v>
      </c>
      <c r="AC179" s="132">
        <f t="shared" si="53"/>
        <v>0</v>
      </c>
      <c r="AD179" s="132">
        <f t="shared" si="53"/>
        <v>0</v>
      </c>
      <c r="AE179" s="132">
        <f t="shared" si="53"/>
        <v>0</v>
      </c>
      <c r="AF179" s="132">
        <f t="shared" si="53"/>
        <v>0</v>
      </c>
      <c r="AG179" s="132">
        <f t="shared" si="53"/>
        <v>0</v>
      </c>
      <c r="AI179" s="132" t="e">
        <f ca="1">_xlfn.XLOOKUP(I179,'api2.3'!B:B,'api2.3'!D:D,"")</f>
        <v>#NAME?</v>
      </c>
      <c r="AJ179" t="s">
        <v>44</v>
      </c>
      <c r="AK179" s="38" t="s">
        <v>44</v>
      </c>
      <c r="AL179" s="195" t="e">
        <f ca="1">_xlfn.XLOOKUP(AK179,sortorder!$I$15:$I$20,sortorder!$J$15:$J$20)</f>
        <v>#NAME?</v>
      </c>
      <c r="AM179" s="633" t="s">
        <v>1742</v>
      </c>
      <c r="AN179" s="633" t="s">
        <v>1742</v>
      </c>
      <c r="AO179" s="633" t="s">
        <v>1743</v>
      </c>
      <c r="AP179" s="637">
        <v>3</v>
      </c>
      <c r="AQ179" t="s">
        <v>1740</v>
      </c>
      <c r="AR179" s="22" t="str">
        <f t="shared" si="44"/>
        <v>pctile</v>
      </c>
      <c r="AS179" t="s">
        <v>1086</v>
      </c>
      <c r="AT179" s="22" t="b">
        <f t="shared" si="45"/>
        <v>1</v>
      </c>
      <c r="AU179" s="633" t="s">
        <v>1077</v>
      </c>
      <c r="AV179" s="633" t="s">
        <v>1086</v>
      </c>
      <c r="AX179" s="596" t="s">
        <v>2798</v>
      </c>
      <c r="AY179" s="479" t="b">
        <v>0</v>
      </c>
      <c r="AZ179" t="s">
        <v>1078</v>
      </c>
      <c r="BA179">
        <v>2</v>
      </c>
      <c r="BB179">
        <v>0</v>
      </c>
      <c r="BC179" t="b">
        <v>0</v>
      </c>
      <c r="BD179" t="b">
        <v>0</v>
      </c>
      <c r="BE179" t="b">
        <v>0</v>
      </c>
      <c r="BG179" s="23" t="b">
        <f t="shared" si="47"/>
        <v>0</v>
      </c>
      <c r="BH179" s="468" t="str">
        <f>CONCATENATE(VLOOKUP(AQ179,named_strings!A:B,2,),VLOOKUP(T179,Q:BH,44,))</f>
        <v>State%ile %White alone</v>
      </c>
      <c r="BI179" t="s">
        <v>5037</v>
      </c>
      <c r="BJ179" s="39" t="s">
        <v>2915</v>
      </c>
      <c r="BK179" s="39" t="s">
        <v>2915</v>
      </c>
      <c r="BL179" s="714">
        <v>0</v>
      </c>
      <c r="BM179" s="561" t="s">
        <v>2798</v>
      </c>
      <c r="BN179" s="479" t="s">
        <v>2798</v>
      </c>
      <c r="BQ179" s="209">
        <v>999</v>
      </c>
    </row>
    <row r="180" spans="1:69" hidden="1">
      <c r="A180">
        <v>179</v>
      </c>
      <c r="B180" s="148" t="str">
        <f t="shared" ca="1" si="39"/>
        <v>999999999</v>
      </c>
      <c r="C180" s="148" t="str">
        <f t="shared" ca="1" si="40"/>
        <v>9999999</v>
      </c>
      <c r="D180" s="28">
        <v>0</v>
      </c>
      <c r="E180" s="586">
        <f t="shared" si="48"/>
        <v>0</v>
      </c>
      <c r="F180" s="586">
        <f t="shared" si="42"/>
        <v>0</v>
      </c>
      <c r="G180" s="344" t="str">
        <f t="shared" si="49"/>
        <v/>
      </c>
      <c r="K180" s="114"/>
      <c r="L180" s="114"/>
      <c r="M180" s="184"/>
      <c r="N180" s="184"/>
      <c r="O180" s="114"/>
      <c r="P180" s="184"/>
      <c r="Q180" s="115" t="s">
        <v>2264</v>
      </c>
      <c r="R180" s="137">
        <f ca="1">IFERROR(_xlfn.XLOOKUP(T180, sortorder!P:P,sortorder!Q:Q),999)</f>
        <v>999</v>
      </c>
      <c r="S180" s="137">
        <f ca="1">IFERROR(_xlfn.XLOOKUP(T180, sortorder!P:P,sortorder!O:O),99)</f>
        <v>99</v>
      </c>
      <c r="T180" s="183" t="s">
        <v>2202</v>
      </c>
      <c r="U180" s="184"/>
      <c r="V180" s="142">
        <f ca="1">IFERROR(_xlfn.XLOOKUP(X180, sortorder!E:E,sortorder!D:D),99)</f>
        <v>99</v>
      </c>
      <c r="W180" s="142">
        <f t="shared" ca="1" si="43"/>
        <v>99</v>
      </c>
      <c r="X180" s="185" t="s">
        <v>2876</v>
      </c>
      <c r="Y180" s="132">
        <f t="shared" si="53"/>
        <v>0</v>
      </c>
      <c r="Z180" s="132">
        <f t="shared" si="53"/>
        <v>0</v>
      </c>
      <c r="AA180" s="132">
        <f t="shared" si="53"/>
        <v>0</v>
      </c>
      <c r="AB180" s="132">
        <f t="shared" si="53"/>
        <v>0</v>
      </c>
      <c r="AC180" s="132">
        <f t="shared" si="53"/>
        <v>1</v>
      </c>
      <c r="AD180" s="132">
        <f t="shared" si="53"/>
        <v>0</v>
      </c>
      <c r="AE180" s="132">
        <f t="shared" si="53"/>
        <v>0</v>
      </c>
      <c r="AF180" s="132">
        <f t="shared" si="53"/>
        <v>0</v>
      </c>
      <c r="AG180" s="132">
        <f t="shared" si="53"/>
        <v>0</v>
      </c>
      <c r="AH180" s="114"/>
      <c r="AI180" s="132" t="e">
        <f ca="1">_xlfn.XLOOKUP(I180,'api2.3'!B:B,'api2.3'!D:D,"")</f>
        <v>#NAME?</v>
      </c>
      <c r="AJ180" s="114" t="s">
        <v>44</v>
      </c>
      <c r="AK180" s="197" t="s">
        <v>44</v>
      </c>
      <c r="AL180" s="195" t="e">
        <f ca="1">_xlfn.XLOOKUP(AK180,sortorder!$I$15:$I$20,sortorder!$J$15:$J$20)</f>
        <v>#NAME?</v>
      </c>
      <c r="AM180" s="635" t="s">
        <v>416</v>
      </c>
      <c r="AN180" s="635" t="s">
        <v>416</v>
      </c>
      <c r="AO180" s="635" t="s">
        <v>417</v>
      </c>
      <c r="AP180" s="639">
        <v>1</v>
      </c>
      <c r="AQ180" s="114" t="s">
        <v>1100</v>
      </c>
      <c r="AR180" s="22" t="str">
        <f t="shared" si="44"/>
        <v>avg</v>
      </c>
      <c r="AS180" s="114" t="s">
        <v>1107</v>
      </c>
      <c r="AT180" s="22" t="b">
        <f t="shared" si="45"/>
        <v>1</v>
      </c>
      <c r="AU180" s="635" t="s">
        <v>1101</v>
      </c>
      <c r="AV180" s="635" t="s">
        <v>1107</v>
      </c>
      <c r="AW180" s="114">
        <v>1</v>
      </c>
      <c r="AX180" s="596" t="s">
        <v>2798</v>
      </c>
      <c r="AY180" s="479" t="b">
        <v>0</v>
      </c>
      <c r="AZ180" s="114" t="s">
        <v>2710</v>
      </c>
      <c r="BA180" s="114">
        <v>2</v>
      </c>
      <c r="BB180" s="114">
        <v>0</v>
      </c>
      <c r="BC180" s="114" t="b">
        <v>0</v>
      </c>
      <c r="BD180" s="114" t="b">
        <v>1</v>
      </c>
      <c r="BE180" s="114" t="b">
        <v>0</v>
      </c>
      <c r="BF180" s="114"/>
      <c r="BG180" s="23" t="b">
        <f t="shared" si="47"/>
        <v>1</v>
      </c>
      <c r="BH180" s="468" t="str">
        <f>CONCATENATE(VLOOKUP(AQ180,named_strings!A:B,2,),VLOOKUP(T180,Q:BH,44,))</f>
        <v>US avg %Hispanic</v>
      </c>
      <c r="BI180" s="114" t="s">
        <v>4941</v>
      </c>
      <c r="BJ180" s="181" t="s">
        <v>2266</v>
      </c>
      <c r="BK180" s="181" t="s">
        <v>2266</v>
      </c>
      <c r="BL180" s="714">
        <v>0</v>
      </c>
      <c r="BM180" s="561" t="s">
        <v>2798</v>
      </c>
      <c r="BN180" s="479" t="s">
        <v>2798</v>
      </c>
      <c r="BO180" s="184"/>
      <c r="BQ180" s="209">
        <v>999</v>
      </c>
    </row>
    <row r="181" spans="1:69" hidden="1">
      <c r="A181">
        <v>180</v>
      </c>
      <c r="B181" s="148" t="str">
        <f t="shared" ca="1" si="39"/>
        <v>999999999</v>
      </c>
      <c r="C181" s="148" t="str">
        <f t="shared" ca="1" si="40"/>
        <v>9999999</v>
      </c>
      <c r="D181" s="28">
        <v>0</v>
      </c>
      <c r="E181" s="586">
        <f t="shared" si="48"/>
        <v>0</v>
      </c>
      <c r="F181" s="586">
        <f t="shared" si="42"/>
        <v>0</v>
      </c>
      <c r="G181" s="344" t="str">
        <f t="shared" si="49"/>
        <v/>
      </c>
      <c r="K181" s="114"/>
      <c r="L181" s="114"/>
      <c r="M181" s="184"/>
      <c r="N181" s="184"/>
      <c r="O181" s="114"/>
      <c r="P181" s="184"/>
      <c r="Q181" s="115" t="s">
        <v>2857</v>
      </c>
      <c r="R181" s="137">
        <f ca="1">IFERROR(_xlfn.XLOOKUP(T181, sortorder!P:P,sortorder!Q:Q),999)</f>
        <v>999</v>
      </c>
      <c r="S181" s="137">
        <f ca="1">IFERROR(_xlfn.XLOOKUP(T181, sortorder!P:P,sortorder!O:O),99)</f>
        <v>99</v>
      </c>
      <c r="T181" s="183" t="s">
        <v>2791</v>
      </c>
      <c r="U181" s="184"/>
      <c r="V181" s="142">
        <f ca="1">IFERROR(_xlfn.XLOOKUP(X181, sortorder!E:E,sortorder!D:D),99)</f>
        <v>99</v>
      </c>
      <c r="W181" s="142">
        <f t="shared" ca="1" si="43"/>
        <v>99</v>
      </c>
      <c r="X181" s="185" t="s">
        <v>2876</v>
      </c>
      <c r="Y181" s="132">
        <f t="shared" si="53"/>
        <v>0</v>
      </c>
      <c r="Z181" s="132">
        <f t="shared" si="53"/>
        <v>0</v>
      </c>
      <c r="AA181" s="132">
        <f t="shared" si="53"/>
        <v>0</v>
      </c>
      <c r="AB181" s="132">
        <f t="shared" si="53"/>
        <v>0</v>
      </c>
      <c r="AC181" s="132">
        <f t="shared" si="53"/>
        <v>1</v>
      </c>
      <c r="AD181" s="132">
        <f t="shared" si="53"/>
        <v>0</v>
      </c>
      <c r="AE181" s="132">
        <f t="shared" si="53"/>
        <v>0</v>
      </c>
      <c r="AF181" s="132">
        <f t="shared" si="53"/>
        <v>0</v>
      </c>
      <c r="AG181" s="132">
        <f t="shared" si="53"/>
        <v>0</v>
      </c>
      <c r="AH181" s="114"/>
      <c r="AI181" s="132" t="e">
        <f ca="1">_xlfn.XLOOKUP(I181,'api2.3'!B:B,'api2.3'!D:D,"")</f>
        <v>#NAME?</v>
      </c>
      <c r="AJ181" s="114" t="s">
        <v>44</v>
      </c>
      <c r="AK181" s="197" t="s">
        <v>44</v>
      </c>
      <c r="AL181" s="195" t="e">
        <f ca="1">_xlfn.XLOOKUP(AK181,sortorder!$I$15:$I$20,sortorder!$J$15:$J$20)</f>
        <v>#NAME?</v>
      </c>
      <c r="AM181" s="635" t="s">
        <v>416</v>
      </c>
      <c r="AN181" s="635" t="s">
        <v>416</v>
      </c>
      <c r="AO181" s="635" t="s">
        <v>417</v>
      </c>
      <c r="AP181" s="639">
        <v>1</v>
      </c>
      <c r="AQ181" s="114" t="s">
        <v>1100</v>
      </c>
      <c r="AR181" s="22" t="str">
        <f t="shared" si="44"/>
        <v>avg</v>
      </c>
      <c r="AS181" s="114" t="s">
        <v>1107</v>
      </c>
      <c r="AT181" s="22" t="b">
        <f t="shared" si="45"/>
        <v>1</v>
      </c>
      <c r="AU181" s="635" t="s">
        <v>1101</v>
      </c>
      <c r="AV181" s="635" t="s">
        <v>1107</v>
      </c>
      <c r="AW181" s="114">
        <v>1</v>
      </c>
      <c r="AX181" s="596" t="s">
        <v>2798</v>
      </c>
      <c r="AY181" s="479" t="b">
        <v>0</v>
      </c>
      <c r="AZ181" s="114" t="s">
        <v>2710</v>
      </c>
      <c r="BA181" s="114">
        <v>2</v>
      </c>
      <c r="BB181" s="114">
        <v>0</v>
      </c>
      <c r="BC181" s="114" t="b">
        <v>0</v>
      </c>
      <c r="BD181" s="114" t="b">
        <v>1</v>
      </c>
      <c r="BE181" s="114" t="b">
        <v>0</v>
      </c>
      <c r="BF181" s="114"/>
      <c r="BG181" s="23" t="b">
        <f t="shared" si="47"/>
        <v>1</v>
      </c>
      <c r="BH181" s="468" t="str">
        <f>CONCATENATE(VLOOKUP(AQ181,named_strings!A:B,2,),VLOOKUP(T181,Q:BH,44,))</f>
        <v>US avg %Black alone</v>
      </c>
      <c r="BI181" s="114" t="s">
        <v>5038</v>
      </c>
      <c r="BJ181" s="181" t="s">
        <v>2916</v>
      </c>
      <c r="BK181" s="181" t="s">
        <v>2916</v>
      </c>
      <c r="BL181" s="714">
        <v>0</v>
      </c>
      <c r="BM181" s="561" t="s">
        <v>2798</v>
      </c>
      <c r="BN181" s="479" t="s">
        <v>2798</v>
      </c>
      <c r="BO181" s="184"/>
      <c r="BQ181" s="209">
        <v>999</v>
      </c>
    </row>
    <row r="182" spans="1:69" hidden="1">
      <c r="A182">
        <v>181</v>
      </c>
      <c r="B182" s="148" t="str">
        <f t="shared" ca="1" si="39"/>
        <v>999999999</v>
      </c>
      <c r="C182" s="148" t="str">
        <f t="shared" ca="1" si="40"/>
        <v>9999999</v>
      </c>
      <c r="D182" s="28">
        <v>0</v>
      </c>
      <c r="E182" s="586">
        <f t="shared" si="48"/>
        <v>0</v>
      </c>
      <c r="F182" s="586">
        <f t="shared" si="42"/>
        <v>0</v>
      </c>
      <c r="G182" s="344" t="str">
        <f t="shared" si="49"/>
        <v/>
      </c>
      <c r="K182" s="114"/>
      <c r="L182" s="114"/>
      <c r="M182" s="184"/>
      <c r="N182" s="184"/>
      <c r="O182" s="114"/>
      <c r="P182" s="184"/>
      <c r="Q182" s="115" t="s">
        <v>2858</v>
      </c>
      <c r="R182" s="137">
        <f ca="1">IFERROR(_xlfn.XLOOKUP(T182, sortorder!P:P,sortorder!Q:Q),999)</f>
        <v>999</v>
      </c>
      <c r="S182" s="137">
        <f ca="1">IFERROR(_xlfn.XLOOKUP(T182, sortorder!P:P,sortorder!O:O),99)</f>
        <v>99</v>
      </c>
      <c r="T182" s="183" t="s">
        <v>2792</v>
      </c>
      <c r="U182" s="184"/>
      <c r="V182" s="142">
        <f ca="1">IFERROR(_xlfn.XLOOKUP(X182, sortorder!E:E,sortorder!D:D),99)</f>
        <v>99</v>
      </c>
      <c r="W182" s="142">
        <f t="shared" ca="1" si="43"/>
        <v>99</v>
      </c>
      <c r="X182" s="185" t="s">
        <v>2876</v>
      </c>
      <c r="Y182" s="132">
        <f t="shared" ref="Y182:AG191" si="54">IF(ISERROR(SEARCH(Y$1,$Q182)),0,1)</f>
        <v>0</v>
      </c>
      <c r="Z182" s="132">
        <f t="shared" si="54"/>
        <v>0</v>
      </c>
      <c r="AA182" s="132">
        <f t="shared" si="54"/>
        <v>0</v>
      </c>
      <c r="AB182" s="132">
        <f t="shared" si="54"/>
        <v>0</v>
      </c>
      <c r="AC182" s="132">
        <f t="shared" si="54"/>
        <v>1</v>
      </c>
      <c r="AD182" s="132">
        <f t="shared" si="54"/>
        <v>0</v>
      </c>
      <c r="AE182" s="132">
        <f t="shared" si="54"/>
        <v>0</v>
      </c>
      <c r="AF182" s="132">
        <f t="shared" si="54"/>
        <v>0</v>
      </c>
      <c r="AG182" s="132">
        <f t="shared" si="54"/>
        <v>0</v>
      </c>
      <c r="AH182" s="114"/>
      <c r="AI182" s="132" t="e">
        <f ca="1">_xlfn.XLOOKUP(I182,'api2.3'!B:B,'api2.3'!D:D,"")</f>
        <v>#NAME?</v>
      </c>
      <c r="AJ182" s="114" t="s">
        <v>44</v>
      </c>
      <c r="AK182" s="38" t="s">
        <v>44</v>
      </c>
      <c r="AL182" s="195" t="e">
        <f ca="1">_xlfn.XLOOKUP(AK182,sortorder!$I$15:$I$20,sortorder!$J$15:$J$20)</f>
        <v>#NAME?</v>
      </c>
      <c r="AM182" s="635" t="s">
        <v>416</v>
      </c>
      <c r="AN182" s="635" t="s">
        <v>416</v>
      </c>
      <c r="AO182" s="635" t="s">
        <v>417</v>
      </c>
      <c r="AP182" s="639">
        <v>1</v>
      </c>
      <c r="AQ182" s="114" t="s">
        <v>1100</v>
      </c>
      <c r="AR182" s="22" t="str">
        <f t="shared" si="44"/>
        <v>avg</v>
      </c>
      <c r="AS182" s="114" t="s">
        <v>1107</v>
      </c>
      <c r="AT182" s="22" t="b">
        <f t="shared" si="45"/>
        <v>1</v>
      </c>
      <c r="AU182" s="635" t="s">
        <v>1101</v>
      </c>
      <c r="AV182" s="635" t="s">
        <v>1107</v>
      </c>
      <c r="AW182" s="114">
        <v>1</v>
      </c>
      <c r="AX182" s="596" t="s">
        <v>2798</v>
      </c>
      <c r="AY182" s="479" t="b">
        <v>0</v>
      </c>
      <c r="AZ182" s="114" t="s">
        <v>2710</v>
      </c>
      <c r="BA182" s="114">
        <v>2</v>
      </c>
      <c r="BB182" s="114">
        <v>0</v>
      </c>
      <c r="BC182" s="114" t="b">
        <v>0</v>
      </c>
      <c r="BD182" s="114" t="b">
        <v>1</v>
      </c>
      <c r="BE182" s="114" t="b">
        <v>0</v>
      </c>
      <c r="BF182" s="114"/>
      <c r="BG182" s="23" t="b">
        <f t="shared" si="47"/>
        <v>1</v>
      </c>
      <c r="BH182" s="468" t="str">
        <f>CONCATENATE(VLOOKUP(AQ182,named_strings!A:B,2,),VLOOKUP(T182,Q:BH,44,))</f>
        <v>US avg %Asian alone</v>
      </c>
      <c r="BI182" s="114" t="s">
        <v>5039</v>
      </c>
      <c r="BJ182" s="181" t="s">
        <v>2917</v>
      </c>
      <c r="BK182" s="181" t="s">
        <v>2917</v>
      </c>
      <c r="BL182" s="714">
        <v>0</v>
      </c>
      <c r="BM182" s="561" t="s">
        <v>2798</v>
      </c>
      <c r="BN182" s="479" t="s">
        <v>2798</v>
      </c>
      <c r="BO182" s="184"/>
      <c r="BQ182" s="209">
        <v>999</v>
      </c>
    </row>
    <row r="183" spans="1:69" hidden="1">
      <c r="A183">
        <v>182</v>
      </c>
      <c r="B183" s="148" t="str">
        <f t="shared" ca="1" si="39"/>
        <v>999999999</v>
      </c>
      <c r="C183" s="148" t="str">
        <f t="shared" ca="1" si="40"/>
        <v>9999999</v>
      </c>
      <c r="D183" s="28">
        <v>0</v>
      </c>
      <c r="E183" s="586">
        <f t="shared" si="48"/>
        <v>0</v>
      </c>
      <c r="F183" s="586">
        <f t="shared" si="42"/>
        <v>0</v>
      </c>
      <c r="G183" s="344" t="str">
        <f t="shared" si="49"/>
        <v/>
      </c>
      <c r="K183" s="114"/>
      <c r="L183" s="114"/>
      <c r="M183" s="184"/>
      <c r="N183" s="184"/>
      <c r="O183" s="114"/>
      <c r="P183" s="184"/>
      <c r="Q183" s="115" t="s">
        <v>2859</v>
      </c>
      <c r="R183" s="137">
        <f ca="1">IFERROR(_xlfn.XLOOKUP(T183, sortorder!P:P,sortorder!Q:Q),999)</f>
        <v>999</v>
      </c>
      <c r="S183" s="137">
        <f ca="1">IFERROR(_xlfn.XLOOKUP(T183, sortorder!P:P,sortorder!O:O),99)</f>
        <v>99</v>
      </c>
      <c r="T183" s="183" t="s">
        <v>2793</v>
      </c>
      <c r="U183" s="184"/>
      <c r="V183" s="142">
        <f ca="1">IFERROR(_xlfn.XLOOKUP(X183, sortorder!E:E,sortorder!D:D),99)</f>
        <v>99</v>
      </c>
      <c r="W183" s="142">
        <f t="shared" ca="1" si="43"/>
        <v>99</v>
      </c>
      <c r="X183" s="185" t="s">
        <v>2876</v>
      </c>
      <c r="Y183" s="132">
        <f t="shared" si="54"/>
        <v>0</v>
      </c>
      <c r="Z183" s="132">
        <f t="shared" si="54"/>
        <v>0</v>
      </c>
      <c r="AA183" s="132">
        <f t="shared" si="54"/>
        <v>0</v>
      </c>
      <c r="AB183" s="132">
        <f t="shared" si="54"/>
        <v>0</v>
      </c>
      <c r="AC183" s="132">
        <f t="shared" si="54"/>
        <v>1</v>
      </c>
      <c r="AD183" s="132">
        <f t="shared" si="54"/>
        <v>0</v>
      </c>
      <c r="AE183" s="132">
        <f t="shared" si="54"/>
        <v>0</v>
      </c>
      <c r="AF183" s="132">
        <f t="shared" si="54"/>
        <v>0</v>
      </c>
      <c r="AG183" s="132">
        <f t="shared" si="54"/>
        <v>0</v>
      </c>
      <c r="AH183" s="114"/>
      <c r="AI183" s="132" t="e">
        <f ca="1">_xlfn.XLOOKUP(I183,'api2.3'!B:B,'api2.3'!D:D,"")</f>
        <v>#NAME?</v>
      </c>
      <c r="AJ183" s="114" t="s">
        <v>44</v>
      </c>
      <c r="AK183" s="197" t="s">
        <v>44</v>
      </c>
      <c r="AL183" s="195" t="e">
        <f ca="1">_xlfn.XLOOKUP(AK183,sortorder!$I$15:$I$20,sortorder!$J$15:$J$20)</f>
        <v>#NAME?</v>
      </c>
      <c r="AM183" s="635" t="s">
        <v>416</v>
      </c>
      <c r="AN183" s="635" t="s">
        <v>416</v>
      </c>
      <c r="AO183" s="635" t="s">
        <v>417</v>
      </c>
      <c r="AP183" s="639">
        <v>1</v>
      </c>
      <c r="AQ183" s="114" t="s">
        <v>1100</v>
      </c>
      <c r="AR183" s="22" t="str">
        <f t="shared" si="44"/>
        <v>avg</v>
      </c>
      <c r="AS183" s="114" t="s">
        <v>1107</v>
      </c>
      <c r="AT183" s="22" t="b">
        <f t="shared" si="45"/>
        <v>1</v>
      </c>
      <c r="AU183" s="635" t="s">
        <v>1101</v>
      </c>
      <c r="AV183" s="635" t="s">
        <v>1107</v>
      </c>
      <c r="AW183" s="114">
        <v>1</v>
      </c>
      <c r="AX183" s="596" t="s">
        <v>2798</v>
      </c>
      <c r="AY183" s="479" t="b">
        <v>0</v>
      </c>
      <c r="AZ183" s="114" t="s">
        <v>2710</v>
      </c>
      <c r="BA183" s="114">
        <v>2</v>
      </c>
      <c r="BB183" s="114">
        <v>0</v>
      </c>
      <c r="BC183" s="114" t="b">
        <v>0</v>
      </c>
      <c r="BD183" s="114" t="b">
        <v>1</v>
      </c>
      <c r="BE183" s="114" t="b">
        <v>0</v>
      </c>
      <c r="BF183" s="114"/>
      <c r="BG183" s="23" t="b">
        <f t="shared" si="47"/>
        <v>1</v>
      </c>
      <c r="BH183" s="468" t="str">
        <f>CONCATENATE(VLOOKUP(AQ183,named_strings!A:B,2,),VLOOKUP(T183,Q:BH,44,))</f>
        <v>US avg %AmerIndian/AK alone</v>
      </c>
      <c r="BI183" s="114" t="s">
        <v>5040</v>
      </c>
      <c r="BJ183" s="181" t="s">
        <v>2918</v>
      </c>
      <c r="BK183" s="181" t="s">
        <v>2918</v>
      </c>
      <c r="BL183" s="714">
        <v>0</v>
      </c>
      <c r="BM183" s="561" t="s">
        <v>2798</v>
      </c>
      <c r="BN183" s="479">
        <v>0</v>
      </c>
      <c r="BO183" s="184"/>
      <c r="BQ183" s="209">
        <v>999</v>
      </c>
    </row>
    <row r="184" spans="1:69" hidden="1">
      <c r="A184">
        <v>183</v>
      </c>
      <c r="B184" s="148" t="str">
        <f t="shared" ca="1" si="39"/>
        <v>999999999</v>
      </c>
      <c r="C184" s="148" t="str">
        <f t="shared" ca="1" si="40"/>
        <v>9999999</v>
      </c>
      <c r="D184" s="28">
        <v>0</v>
      </c>
      <c r="E184" s="586">
        <f t="shared" si="48"/>
        <v>0</v>
      </c>
      <c r="F184" s="586">
        <f t="shared" si="42"/>
        <v>0</v>
      </c>
      <c r="G184" s="344" t="str">
        <f t="shared" si="49"/>
        <v/>
      </c>
      <c r="Q184" s="61" t="s">
        <v>2860</v>
      </c>
      <c r="R184" s="137">
        <f ca="1">IFERROR(_xlfn.XLOOKUP(T184, sortorder!P:P,sortorder!Q:Q),999)</f>
        <v>999</v>
      </c>
      <c r="S184" s="137">
        <f ca="1">IFERROR(_xlfn.XLOOKUP(T184, sortorder!P:P,sortorder!O:O),99)</f>
        <v>99</v>
      </c>
      <c r="T184" s="119" t="s">
        <v>2794</v>
      </c>
      <c r="V184" s="142">
        <f ca="1">IFERROR(_xlfn.XLOOKUP(X184, sortorder!E:E,sortorder!D:D),99)</f>
        <v>99</v>
      </c>
      <c r="W184" s="142">
        <f t="shared" ca="1" si="43"/>
        <v>99</v>
      </c>
      <c r="X184" s="21" t="s">
        <v>2876</v>
      </c>
      <c r="Y184" s="132">
        <f t="shared" si="54"/>
        <v>0</v>
      </c>
      <c r="Z184" s="132">
        <f t="shared" si="54"/>
        <v>0</v>
      </c>
      <c r="AA184" s="132">
        <f t="shared" si="54"/>
        <v>0</v>
      </c>
      <c r="AB184" s="132">
        <f t="shared" si="54"/>
        <v>0</v>
      </c>
      <c r="AC184" s="132">
        <f t="shared" si="54"/>
        <v>1</v>
      </c>
      <c r="AD184" s="132">
        <f t="shared" si="54"/>
        <v>0</v>
      </c>
      <c r="AE184" s="132">
        <f t="shared" si="54"/>
        <v>0</v>
      </c>
      <c r="AF184" s="132">
        <f t="shared" si="54"/>
        <v>0</v>
      </c>
      <c r="AG184" s="132">
        <f t="shared" si="54"/>
        <v>0</v>
      </c>
      <c r="AI184" s="132" t="e">
        <f ca="1">_xlfn.XLOOKUP(I184,'api2.3'!B:B,'api2.3'!D:D,"")</f>
        <v>#NAME?</v>
      </c>
      <c r="AJ184" t="s">
        <v>44</v>
      </c>
      <c r="AK184" s="38" t="s">
        <v>44</v>
      </c>
      <c r="AL184" s="195" t="e">
        <f ca="1">_xlfn.XLOOKUP(AK184,sortorder!$I$15:$I$20,sortorder!$J$15:$J$20)</f>
        <v>#NAME?</v>
      </c>
      <c r="AM184" s="633" t="s">
        <v>416</v>
      </c>
      <c r="AN184" s="633" t="s">
        <v>416</v>
      </c>
      <c r="AO184" s="633" t="s">
        <v>417</v>
      </c>
      <c r="AP184" s="637">
        <v>1</v>
      </c>
      <c r="AQ184" t="s">
        <v>1100</v>
      </c>
      <c r="AR184" s="22" t="str">
        <f t="shared" si="44"/>
        <v>avg</v>
      </c>
      <c r="AS184" t="s">
        <v>1107</v>
      </c>
      <c r="AT184" s="22" t="b">
        <f t="shared" si="45"/>
        <v>1</v>
      </c>
      <c r="AU184" s="633" t="s">
        <v>1101</v>
      </c>
      <c r="AV184" s="633" t="s">
        <v>1107</v>
      </c>
      <c r="AW184">
        <v>1</v>
      </c>
      <c r="AX184" s="596" t="s">
        <v>2798</v>
      </c>
      <c r="AY184" s="479" t="b">
        <v>0</v>
      </c>
      <c r="AZ184" t="s">
        <v>2710</v>
      </c>
      <c r="BA184">
        <v>2</v>
      </c>
      <c r="BB184">
        <v>0</v>
      </c>
      <c r="BC184" t="b">
        <v>0</v>
      </c>
      <c r="BD184" t="b">
        <v>1</v>
      </c>
      <c r="BE184" t="b">
        <v>0</v>
      </c>
      <c r="BG184" s="23" t="b">
        <f t="shared" si="47"/>
        <v>1</v>
      </c>
      <c r="BH184" s="468" t="str">
        <f>CONCATENATE(VLOOKUP(AQ184,named_strings!A:B,2,),VLOOKUP(T184,Q:BH,44,))</f>
        <v>US avg %Hawaiian/PI alone</v>
      </c>
      <c r="BI184" t="s">
        <v>5107</v>
      </c>
      <c r="BJ184" s="39" t="s">
        <v>2919</v>
      </c>
      <c r="BK184" s="39" t="s">
        <v>2919</v>
      </c>
      <c r="BL184" s="714">
        <v>0</v>
      </c>
      <c r="BM184" s="561" t="s">
        <v>2798</v>
      </c>
      <c r="BN184" s="479" t="s">
        <v>2798</v>
      </c>
      <c r="BQ184" s="209">
        <v>999</v>
      </c>
    </row>
    <row r="185" spans="1:69" hidden="1">
      <c r="A185">
        <v>184</v>
      </c>
      <c r="B185" s="148" t="str">
        <f t="shared" ca="1" si="39"/>
        <v>999999999</v>
      </c>
      <c r="C185" s="148" t="str">
        <f t="shared" ca="1" si="40"/>
        <v>9999999</v>
      </c>
      <c r="D185" s="28">
        <v>0</v>
      </c>
      <c r="E185" s="586">
        <f t="shared" si="48"/>
        <v>0</v>
      </c>
      <c r="F185" s="586">
        <f t="shared" si="42"/>
        <v>0</v>
      </c>
      <c r="G185" s="344" t="str">
        <f t="shared" si="49"/>
        <v/>
      </c>
      <c r="I185" s="114"/>
      <c r="Q185" s="61" t="s">
        <v>2861</v>
      </c>
      <c r="R185" s="137">
        <f ca="1">IFERROR(_xlfn.XLOOKUP(T185, sortorder!P:P,sortorder!Q:Q),999)</f>
        <v>999</v>
      </c>
      <c r="S185" s="137">
        <f ca="1">IFERROR(_xlfn.XLOOKUP(T185, sortorder!P:P,sortorder!O:O),99)</f>
        <v>99</v>
      </c>
      <c r="T185" s="119" t="s">
        <v>2795</v>
      </c>
      <c r="V185" s="142">
        <f ca="1">IFERROR(_xlfn.XLOOKUP(X185, sortorder!E:E,sortorder!D:D),99)</f>
        <v>99</v>
      </c>
      <c r="W185" s="142">
        <f t="shared" ca="1" si="43"/>
        <v>99</v>
      </c>
      <c r="X185" s="21" t="s">
        <v>2876</v>
      </c>
      <c r="Y185" s="132">
        <f t="shared" si="54"/>
        <v>0</v>
      </c>
      <c r="Z185" s="132">
        <f t="shared" si="54"/>
        <v>0</v>
      </c>
      <c r="AA185" s="132">
        <f t="shared" si="54"/>
        <v>0</v>
      </c>
      <c r="AB185" s="132">
        <f t="shared" si="54"/>
        <v>0</v>
      </c>
      <c r="AC185" s="132">
        <f t="shared" si="54"/>
        <v>1</v>
      </c>
      <c r="AD185" s="132">
        <f t="shared" si="54"/>
        <v>0</v>
      </c>
      <c r="AE185" s="132">
        <f t="shared" si="54"/>
        <v>0</v>
      </c>
      <c r="AF185" s="132">
        <f t="shared" si="54"/>
        <v>0</v>
      </c>
      <c r="AG185" s="132">
        <f t="shared" si="54"/>
        <v>0</v>
      </c>
      <c r="AI185" s="132" t="e">
        <f ca="1">_xlfn.XLOOKUP(I185,'api2.3'!B:B,'api2.3'!D:D,"")</f>
        <v>#NAME?</v>
      </c>
      <c r="AJ185" t="s">
        <v>44</v>
      </c>
      <c r="AK185" s="38" t="s">
        <v>44</v>
      </c>
      <c r="AL185" s="195" t="e">
        <f ca="1">_xlfn.XLOOKUP(AK185,sortorder!$I$15:$I$20,sortorder!$J$15:$J$20)</f>
        <v>#NAME?</v>
      </c>
      <c r="AM185" s="633" t="s">
        <v>416</v>
      </c>
      <c r="AN185" s="633" t="s">
        <v>416</v>
      </c>
      <c r="AO185" s="633" t="s">
        <v>417</v>
      </c>
      <c r="AP185" s="637">
        <v>1</v>
      </c>
      <c r="AQ185" t="s">
        <v>1100</v>
      </c>
      <c r="AR185" s="22" t="str">
        <f t="shared" si="44"/>
        <v>avg</v>
      </c>
      <c r="AS185" t="s">
        <v>1107</v>
      </c>
      <c r="AT185" s="22" t="b">
        <f t="shared" si="45"/>
        <v>1</v>
      </c>
      <c r="AU185" s="633" t="s">
        <v>1101</v>
      </c>
      <c r="AV185" s="633" t="s">
        <v>1107</v>
      </c>
      <c r="AW185">
        <v>1</v>
      </c>
      <c r="AX185" s="596" t="s">
        <v>2798</v>
      </c>
      <c r="AY185" s="479" t="b">
        <v>0</v>
      </c>
      <c r="AZ185" t="s">
        <v>2710</v>
      </c>
      <c r="BA185">
        <v>2</v>
      </c>
      <c r="BB185">
        <v>0</v>
      </c>
      <c r="BC185" t="b">
        <v>0</v>
      </c>
      <c r="BD185" t="b">
        <v>1</v>
      </c>
      <c r="BE185" t="b">
        <v>0</v>
      </c>
      <c r="BG185" s="23" t="b">
        <f t="shared" si="47"/>
        <v>1</v>
      </c>
      <c r="BH185" s="468" t="str">
        <f>CONCATENATE(VLOOKUP(AQ185,named_strings!A:B,2,),VLOOKUP(T185,Q:BH,44,))</f>
        <v>US avg %Other race alone</v>
      </c>
      <c r="BI185" t="s">
        <v>5041</v>
      </c>
      <c r="BJ185" s="39" t="s">
        <v>2920</v>
      </c>
      <c r="BK185" s="39" t="s">
        <v>2920</v>
      </c>
      <c r="BL185" s="714">
        <v>0</v>
      </c>
      <c r="BM185" s="561" t="s">
        <v>2798</v>
      </c>
      <c r="BN185" s="479">
        <v>0</v>
      </c>
      <c r="BQ185" s="209">
        <v>999</v>
      </c>
    </row>
    <row r="186" spans="1:69" hidden="1">
      <c r="A186">
        <v>185</v>
      </c>
      <c r="B186" s="148" t="str">
        <f t="shared" ca="1" si="39"/>
        <v>999999999</v>
      </c>
      <c r="C186" s="148" t="str">
        <f t="shared" ca="1" si="40"/>
        <v>9999999</v>
      </c>
      <c r="D186" s="28">
        <v>0</v>
      </c>
      <c r="E186" s="586">
        <f t="shared" si="48"/>
        <v>0</v>
      </c>
      <c r="F186" s="586">
        <f t="shared" si="42"/>
        <v>0</v>
      </c>
      <c r="G186" s="344" t="str">
        <f t="shared" si="49"/>
        <v/>
      </c>
      <c r="J186" s="184"/>
      <c r="K186" s="114"/>
      <c r="N186" s="184"/>
      <c r="O186" s="114"/>
      <c r="P186" s="184"/>
      <c r="Q186" s="61" t="s">
        <v>2862</v>
      </c>
      <c r="R186" s="137">
        <f ca="1">IFERROR(_xlfn.XLOOKUP(T186, sortorder!P:P,sortorder!Q:Q),999)</f>
        <v>999</v>
      </c>
      <c r="S186" s="137">
        <f ca="1">IFERROR(_xlfn.XLOOKUP(T186, sortorder!P:P,sortorder!O:O),99)</f>
        <v>99</v>
      </c>
      <c r="T186" s="119" t="s">
        <v>2796</v>
      </c>
      <c r="V186" s="142">
        <f ca="1">IFERROR(_xlfn.XLOOKUP(X186, sortorder!E:E,sortorder!D:D),99)</f>
        <v>99</v>
      </c>
      <c r="W186" s="142">
        <f t="shared" ca="1" si="43"/>
        <v>99</v>
      </c>
      <c r="X186" s="21" t="s">
        <v>2876</v>
      </c>
      <c r="Y186" s="132">
        <f t="shared" si="54"/>
        <v>0</v>
      </c>
      <c r="Z186" s="132">
        <f t="shared" si="54"/>
        <v>0</v>
      </c>
      <c r="AA186" s="132">
        <f t="shared" si="54"/>
        <v>0</v>
      </c>
      <c r="AB186" s="132">
        <f t="shared" si="54"/>
        <v>0</v>
      </c>
      <c r="AC186" s="132">
        <f t="shared" si="54"/>
        <v>1</v>
      </c>
      <c r="AD186" s="132">
        <f t="shared" si="54"/>
        <v>0</v>
      </c>
      <c r="AE186" s="132">
        <f t="shared" si="54"/>
        <v>0</v>
      </c>
      <c r="AF186" s="132">
        <f t="shared" si="54"/>
        <v>0</v>
      </c>
      <c r="AG186" s="132">
        <f t="shared" si="54"/>
        <v>0</v>
      </c>
      <c r="AI186" s="132" t="e">
        <f ca="1">_xlfn.XLOOKUP(I186,'api2.3'!B:B,'api2.3'!D:D,"")</f>
        <v>#NAME?</v>
      </c>
      <c r="AJ186" t="s">
        <v>44</v>
      </c>
      <c r="AK186" s="38" t="s">
        <v>44</v>
      </c>
      <c r="AL186" s="195" t="e">
        <f ca="1">_xlfn.XLOOKUP(AK186,sortorder!$I$15:$I$20,sortorder!$J$15:$J$20)</f>
        <v>#NAME?</v>
      </c>
      <c r="AM186" s="633" t="s">
        <v>416</v>
      </c>
      <c r="AN186" s="633" t="s">
        <v>416</v>
      </c>
      <c r="AO186" s="633" t="s">
        <v>417</v>
      </c>
      <c r="AP186" s="637">
        <v>1</v>
      </c>
      <c r="AQ186" t="s">
        <v>1100</v>
      </c>
      <c r="AR186" s="22" t="str">
        <f t="shared" si="44"/>
        <v>avg</v>
      </c>
      <c r="AS186" t="s">
        <v>1107</v>
      </c>
      <c r="AT186" s="22" t="b">
        <f t="shared" si="45"/>
        <v>1</v>
      </c>
      <c r="AU186" s="633" t="s">
        <v>1101</v>
      </c>
      <c r="AV186" s="633" t="s">
        <v>1107</v>
      </c>
      <c r="AW186">
        <v>1</v>
      </c>
      <c r="AX186" s="596" t="s">
        <v>2798</v>
      </c>
      <c r="AY186" s="479" t="b">
        <v>0</v>
      </c>
      <c r="AZ186" t="s">
        <v>2710</v>
      </c>
      <c r="BA186">
        <v>2</v>
      </c>
      <c r="BB186">
        <v>0</v>
      </c>
      <c r="BC186" t="b">
        <v>0</v>
      </c>
      <c r="BD186" t="b">
        <v>1</v>
      </c>
      <c r="BE186" t="b">
        <v>0</v>
      </c>
      <c r="BG186" s="23" t="b">
        <f t="shared" si="47"/>
        <v>1</v>
      </c>
      <c r="BH186" s="468" t="str">
        <f>CONCATENATE(VLOOKUP(AQ186,named_strings!A:B,2,),VLOOKUP(T186,Q:BH,44,))</f>
        <v>US avg %multirace</v>
      </c>
      <c r="BI186" s="114" t="s">
        <v>5193</v>
      </c>
      <c r="BJ186" s="181" t="s">
        <v>2921</v>
      </c>
      <c r="BK186" s="181" t="s">
        <v>2921</v>
      </c>
      <c r="BL186" s="714">
        <v>0</v>
      </c>
      <c r="BM186" s="561" t="s">
        <v>2798</v>
      </c>
      <c r="BN186" s="479">
        <v>0</v>
      </c>
      <c r="BQ186" s="209">
        <v>999</v>
      </c>
    </row>
    <row r="187" spans="1:69" hidden="1">
      <c r="A187">
        <v>186</v>
      </c>
      <c r="B187" s="148" t="str">
        <f t="shared" ca="1" si="39"/>
        <v>999999999</v>
      </c>
      <c r="C187" s="148" t="str">
        <f t="shared" ca="1" si="40"/>
        <v>9999999</v>
      </c>
      <c r="D187" s="28">
        <v>0</v>
      </c>
      <c r="E187" s="586">
        <f t="shared" si="48"/>
        <v>0</v>
      </c>
      <c r="F187" s="586">
        <f t="shared" si="42"/>
        <v>0</v>
      </c>
      <c r="G187" s="344" t="str">
        <f t="shared" si="49"/>
        <v/>
      </c>
      <c r="Q187" s="61" t="s">
        <v>2863</v>
      </c>
      <c r="R187" s="137">
        <f ca="1">IFERROR(_xlfn.XLOOKUP(T187, sortorder!P:P,sortorder!Q:Q),999)</f>
        <v>999</v>
      </c>
      <c r="S187" s="137">
        <f ca="1">IFERROR(_xlfn.XLOOKUP(T187, sortorder!P:P,sortorder!O:O),99)</f>
        <v>99</v>
      </c>
      <c r="T187" s="119" t="s">
        <v>2797</v>
      </c>
      <c r="V187" s="142">
        <f ca="1">IFERROR(_xlfn.XLOOKUP(X187, sortorder!E:E,sortorder!D:D),99)</f>
        <v>99</v>
      </c>
      <c r="W187" s="142">
        <f t="shared" ca="1" si="43"/>
        <v>99</v>
      </c>
      <c r="X187" s="21" t="s">
        <v>2876</v>
      </c>
      <c r="Y187" s="132">
        <f t="shared" si="54"/>
        <v>0</v>
      </c>
      <c r="Z187" s="132">
        <f t="shared" si="54"/>
        <v>0</v>
      </c>
      <c r="AA187" s="132">
        <f t="shared" si="54"/>
        <v>0</v>
      </c>
      <c r="AB187" s="132">
        <f t="shared" si="54"/>
        <v>0</v>
      </c>
      <c r="AC187" s="132">
        <f t="shared" si="54"/>
        <v>1</v>
      </c>
      <c r="AD187" s="132">
        <f t="shared" si="54"/>
        <v>0</v>
      </c>
      <c r="AE187" s="132">
        <f t="shared" si="54"/>
        <v>0</v>
      </c>
      <c r="AF187" s="132">
        <f t="shared" si="54"/>
        <v>0</v>
      </c>
      <c r="AG187" s="132">
        <f t="shared" si="54"/>
        <v>0</v>
      </c>
      <c r="AI187" s="132" t="e">
        <f ca="1">_xlfn.XLOOKUP(I187,'api2.3'!B:B,'api2.3'!D:D,"")</f>
        <v>#NAME?</v>
      </c>
      <c r="AJ187" t="s">
        <v>44</v>
      </c>
      <c r="AK187" s="38" t="s">
        <v>44</v>
      </c>
      <c r="AL187" s="195" t="e">
        <f ca="1">_xlfn.XLOOKUP(AK187,sortorder!$I$15:$I$20,sortorder!$J$15:$J$20)</f>
        <v>#NAME?</v>
      </c>
      <c r="AM187" s="633" t="s">
        <v>416</v>
      </c>
      <c r="AN187" s="633" t="s">
        <v>416</v>
      </c>
      <c r="AO187" s="633" t="s">
        <v>417</v>
      </c>
      <c r="AP187" s="637">
        <v>1</v>
      </c>
      <c r="AQ187" t="s">
        <v>1100</v>
      </c>
      <c r="AR187" s="22" t="str">
        <f t="shared" si="44"/>
        <v>avg</v>
      </c>
      <c r="AS187" t="s">
        <v>1107</v>
      </c>
      <c r="AT187" s="22" t="b">
        <f t="shared" si="45"/>
        <v>1</v>
      </c>
      <c r="AU187" s="633" t="s">
        <v>1101</v>
      </c>
      <c r="AV187" s="633" t="s">
        <v>1107</v>
      </c>
      <c r="AW187">
        <v>1</v>
      </c>
      <c r="AX187" s="596" t="s">
        <v>2798</v>
      </c>
      <c r="AY187" s="479" t="b">
        <v>0</v>
      </c>
      <c r="AZ187" t="s">
        <v>2710</v>
      </c>
      <c r="BA187">
        <v>2</v>
      </c>
      <c r="BB187">
        <v>0</v>
      </c>
      <c r="BC187" t="b">
        <v>0</v>
      </c>
      <c r="BD187" t="b">
        <v>1</v>
      </c>
      <c r="BE187" t="b">
        <v>0</v>
      </c>
      <c r="BG187" s="23" t="b">
        <f t="shared" si="47"/>
        <v>1</v>
      </c>
      <c r="BH187" s="468" t="str">
        <f>CONCATENATE(VLOOKUP(AQ187,named_strings!A:B,2,),VLOOKUP(T187,Q:BH,44,))</f>
        <v>US avg %White alone</v>
      </c>
      <c r="BI187" t="s">
        <v>5042</v>
      </c>
      <c r="BJ187" s="39" t="s">
        <v>2922</v>
      </c>
      <c r="BK187" s="39" t="s">
        <v>2922</v>
      </c>
      <c r="BL187" s="714">
        <v>0</v>
      </c>
      <c r="BM187" s="561" t="s">
        <v>2798</v>
      </c>
      <c r="BN187" s="479" t="s">
        <v>2798</v>
      </c>
      <c r="BQ187" s="209">
        <v>999</v>
      </c>
    </row>
    <row r="188" spans="1:69" hidden="1">
      <c r="A188">
        <v>187</v>
      </c>
      <c r="B188" s="148" t="str">
        <f t="shared" ca="1" si="39"/>
        <v>999999999</v>
      </c>
      <c r="C188" s="148" t="str">
        <f t="shared" ca="1" si="40"/>
        <v>9999999</v>
      </c>
      <c r="D188" s="28">
        <v>0</v>
      </c>
      <c r="E188" s="586">
        <f t="shared" si="48"/>
        <v>0</v>
      </c>
      <c r="F188" s="586">
        <f t="shared" si="42"/>
        <v>0</v>
      </c>
      <c r="G188" s="344" t="str">
        <f t="shared" si="49"/>
        <v/>
      </c>
      <c r="Q188" s="61" t="s">
        <v>2281</v>
      </c>
      <c r="R188" s="137">
        <f ca="1">IFERROR(_xlfn.XLOOKUP(T188, sortorder!P:P,sortorder!Q:Q),999)</f>
        <v>999</v>
      </c>
      <c r="S188" s="137">
        <f ca="1">IFERROR(_xlfn.XLOOKUP(T188, sortorder!P:P,sortorder!O:O),99)</f>
        <v>99</v>
      </c>
      <c r="T188" s="119" t="s">
        <v>2202</v>
      </c>
      <c r="V188" s="142">
        <f ca="1">IFERROR(_xlfn.XLOOKUP(X188, sortorder!E:E,sortorder!D:D),99)</f>
        <v>99</v>
      </c>
      <c r="W188" s="142">
        <f t="shared" ca="1" si="43"/>
        <v>99</v>
      </c>
      <c r="X188" s="21" t="s">
        <v>2877</v>
      </c>
      <c r="Y188" s="132">
        <f t="shared" si="54"/>
        <v>0</v>
      </c>
      <c r="Z188" s="132">
        <f t="shared" si="54"/>
        <v>1</v>
      </c>
      <c r="AA188" s="132">
        <f t="shared" si="54"/>
        <v>0</v>
      </c>
      <c r="AB188" s="132">
        <f t="shared" si="54"/>
        <v>0</v>
      </c>
      <c r="AC188" s="132">
        <f t="shared" si="54"/>
        <v>1</v>
      </c>
      <c r="AD188" s="132">
        <f t="shared" si="54"/>
        <v>0</v>
      </c>
      <c r="AE188" s="132">
        <f t="shared" si="54"/>
        <v>0</v>
      </c>
      <c r="AF188" s="132">
        <f t="shared" si="54"/>
        <v>0</v>
      </c>
      <c r="AG188" s="132">
        <f t="shared" si="54"/>
        <v>0</v>
      </c>
      <c r="AH188" t="s">
        <v>1051</v>
      </c>
      <c r="AI188" s="132" t="e">
        <f ca="1">_xlfn.XLOOKUP(I188,'api2.3'!B:B,'api2.3'!D:D,"")</f>
        <v>#NAME?</v>
      </c>
      <c r="AJ188" t="s">
        <v>44</v>
      </c>
      <c r="AK188" s="38" t="s">
        <v>44</v>
      </c>
      <c r="AL188" s="195" t="e">
        <f ca="1">_xlfn.XLOOKUP(AK188,sortorder!$I$15:$I$20,sortorder!$J$15:$J$20)</f>
        <v>#NAME?</v>
      </c>
      <c r="AM188" s="633" t="s">
        <v>1742</v>
      </c>
      <c r="AN188" s="633" t="s">
        <v>1742</v>
      </c>
      <c r="AO188" s="633" t="s">
        <v>1743</v>
      </c>
      <c r="AP188" s="637">
        <v>3</v>
      </c>
      <c r="AQ188" t="s">
        <v>1751</v>
      </c>
      <c r="AR188" s="22" t="str">
        <f t="shared" si="44"/>
        <v>avg</v>
      </c>
      <c r="AS188" t="s">
        <v>1107</v>
      </c>
      <c r="AT188" s="22" t="b">
        <f t="shared" si="45"/>
        <v>1</v>
      </c>
      <c r="AU188" s="633" t="s">
        <v>1101</v>
      </c>
      <c r="AV188" s="633" t="s">
        <v>1107</v>
      </c>
      <c r="AW188">
        <v>1</v>
      </c>
      <c r="AX188" s="596" t="s">
        <v>2798</v>
      </c>
      <c r="AY188" s="479" t="b">
        <v>0</v>
      </c>
      <c r="AZ188" t="s">
        <v>2710</v>
      </c>
      <c r="BA188">
        <v>2</v>
      </c>
      <c r="BB188">
        <v>0</v>
      </c>
      <c r="BC188" t="b">
        <v>0</v>
      </c>
      <c r="BD188" t="b">
        <v>1</v>
      </c>
      <c r="BE188" t="b">
        <v>0</v>
      </c>
      <c r="BG188" s="23" t="b">
        <f t="shared" si="47"/>
        <v>1</v>
      </c>
      <c r="BH188" s="468" t="str">
        <f>CONCATENATE(VLOOKUP(AQ188,named_strings!A:B,2,),VLOOKUP(T188,Q:BH,44,))</f>
        <v>State avg %Hispanic</v>
      </c>
      <c r="BI188" t="s">
        <v>4946</v>
      </c>
      <c r="BJ188" s="39" t="s">
        <v>2283</v>
      </c>
      <c r="BK188" s="39" t="s">
        <v>2283</v>
      </c>
      <c r="BL188" s="714" t="e">
        <v>#N/A</v>
      </c>
      <c r="BM188" s="561" t="s">
        <v>2798</v>
      </c>
      <c r="BN188" s="479">
        <v>0</v>
      </c>
      <c r="BQ188" s="209">
        <v>999</v>
      </c>
    </row>
    <row r="189" spans="1:69" hidden="1">
      <c r="A189">
        <v>188</v>
      </c>
      <c r="B189" s="148" t="str">
        <f t="shared" ca="1" si="39"/>
        <v>999999999</v>
      </c>
      <c r="C189" s="148" t="str">
        <f t="shared" ca="1" si="40"/>
        <v>9999999</v>
      </c>
      <c r="D189" s="28">
        <v>0</v>
      </c>
      <c r="E189" s="586">
        <f t="shared" si="48"/>
        <v>0</v>
      </c>
      <c r="F189" s="586">
        <f t="shared" si="42"/>
        <v>0</v>
      </c>
      <c r="G189" s="344" t="str">
        <f t="shared" si="49"/>
        <v/>
      </c>
      <c r="Q189" s="61" t="s">
        <v>2864</v>
      </c>
      <c r="R189" s="137">
        <f ca="1">IFERROR(_xlfn.XLOOKUP(T189, sortorder!P:P,sortorder!Q:Q),999)</f>
        <v>999</v>
      </c>
      <c r="S189" s="137">
        <f ca="1">IFERROR(_xlfn.XLOOKUP(T189, sortorder!P:P,sortorder!O:O),99)</f>
        <v>99</v>
      </c>
      <c r="T189" s="119" t="s">
        <v>2791</v>
      </c>
      <c r="V189" s="142">
        <f ca="1">IFERROR(_xlfn.XLOOKUP(X189, sortorder!E:E,sortorder!D:D),99)</f>
        <v>99</v>
      </c>
      <c r="W189" s="142">
        <f t="shared" ca="1" si="43"/>
        <v>99</v>
      </c>
      <c r="X189" s="21" t="s">
        <v>2877</v>
      </c>
      <c r="Y189" s="132">
        <f t="shared" si="54"/>
        <v>0</v>
      </c>
      <c r="Z189" s="132">
        <f t="shared" si="54"/>
        <v>1</v>
      </c>
      <c r="AA189" s="132">
        <f t="shared" si="54"/>
        <v>0</v>
      </c>
      <c r="AB189" s="132">
        <f t="shared" si="54"/>
        <v>0</v>
      </c>
      <c r="AC189" s="132">
        <f t="shared" si="54"/>
        <v>1</v>
      </c>
      <c r="AD189" s="132">
        <f t="shared" si="54"/>
        <v>0</v>
      </c>
      <c r="AE189" s="132">
        <f t="shared" si="54"/>
        <v>0</v>
      </c>
      <c r="AF189" s="132">
        <f t="shared" si="54"/>
        <v>0</v>
      </c>
      <c r="AG189" s="132">
        <f t="shared" si="54"/>
        <v>0</v>
      </c>
      <c r="AH189" t="s">
        <v>1051</v>
      </c>
      <c r="AI189" s="132" t="e">
        <f ca="1">_xlfn.XLOOKUP(I189,'api2.3'!B:B,'api2.3'!D:D,"")</f>
        <v>#NAME?</v>
      </c>
      <c r="AJ189" t="s">
        <v>44</v>
      </c>
      <c r="AK189" s="38" t="s">
        <v>44</v>
      </c>
      <c r="AL189" s="195" t="e">
        <f ca="1">_xlfn.XLOOKUP(AK189,sortorder!$I$15:$I$20,sortorder!$J$15:$J$20)</f>
        <v>#NAME?</v>
      </c>
      <c r="AM189" s="633" t="s">
        <v>1742</v>
      </c>
      <c r="AN189" s="633" t="s">
        <v>1742</v>
      </c>
      <c r="AO189" s="633" t="s">
        <v>1743</v>
      </c>
      <c r="AP189" s="637">
        <v>3</v>
      </c>
      <c r="AQ189" t="s">
        <v>1751</v>
      </c>
      <c r="AR189" s="22" t="str">
        <f t="shared" si="44"/>
        <v>avg</v>
      </c>
      <c r="AS189" t="s">
        <v>1107</v>
      </c>
      <c r="AT189" s="22" t="b">
        <f t="shared" si="45"/>
        <v>1</v>
      </c>
      <c r="AU189" s="633" t="s">
        <v>1101</v>
      </c>
      <c r="AV189" s="633" t="s">
        <v>1107</v>
      </c>
      <c r="AW189">
        <v>1</v>
      </c>
      <c r="AX189" s="596" t="s">
        <v>2798</v>
      </c>
      <c r="AY189" s="479" t="b">
        <v>0</v>
      </c>
      <c r="AZ189" t="s">
        <v>2710</v>
      </c>
      <c r="BA189">
        <v>2</v>
      </c>
      <c r="BB189">
        <v>0</v>
      </c>
      <c r="BC189" t="b">
        <v>0</v>
      </c>
      <c r="BD189" t="b">
        <v>1</v>
      </c>
      <c r="BE189" t="b">
        <v>0</v>
      </c>
      <c r="BG189" s="23" t="b">
        <f t="shared" si="47"/>
        <v>1</v>
      </c>
      <c r="BH189" s="468" t="str">
        <f>CONCATENATE(VLOOKUP(AQ189,named_strings!A:B,2,),VLOOKUP(T189,Q:BH,44,))</f>
        <v>State avg %Black alone</v>
      </c>
      <c r="BI189" t="s">
        <v>5043</v>
      </c>
      <c r="BJ189" s="39" t="s">
        <v>2923</v>
      </c>
      <c r="BK189" s="39" t="s">
        <v>2923</v>
      </c>
      <c r="BL189" s="714" t="e">
        <v>#N/A</v>
      </c>
      <c r="BM189" s="561" t="s">
        <v>2798</v>
      </c>
      <c r="BN189" s="479">
        <v>0</v>
      </c>
      <c r="BQ189" s="209">
        <v>999</v>
      </c>
    </row>
    <row r="190" spans="1:69" hidden="1">
      <c r="A190">
        <v>189</v>
      </c>
      <c r="B190" s="148" t="str">
        <f t="shared" ca="1" si="39"/>
        <v>999999999</v>
      </c>
      <c r="C190" s="148" t="str">
        <f t="shared" ca="1" si="40"/>
        <v>9999999</v>
      </c>
      <c r="D190" s="28">
        <v>0</v>
      </c>
      <c r="E190" s="586">
        <f t="shared" si="48"/>
        <v>0</v>
      </c>
      <c r="F190" s="586">
        <f t="shared" si="42"/>
        <v>0</v>
      </c>
      <c r="G190" s="344" t="str">
        <f t="shared" si="49"/>
        <v/>
      </c>
      <c r="Q190" s="61" t="s">
        <v>2865</v>
      </c>
      <c r="R190" s="137">
        <f ca="1">IFERROR(_xlfn.XLOOKUP(T190, sortorder!P:P,sortorder!Q:Q),999)</f>
        <v>999</v>
      </c>
      <c r="S190" s="137">
        <f ca="1">IFERROR(_xlfn.XLOOKUP(T190, sortorder!P:P,sortorder!O:O),99)</f>
        <v>99</v>
      </c>
      <c r="T190" s="119" t="s">
        <v>2792</v>
      </c>
      <c r="V190" s="142">
        <f ca="1">IFERROR(_xlfn.XLOOKUP(X190, sortorder!E:E,sortorder!D:D),99)</f>
        <v>99</v>
      </c>
      <c r="W190" s="142">
        <f t="shared" ca="1" si="43"/>
        <v>99</v>
      </c>
      <c r="X190" s="21" t="s">
        <v>2877</v>
      </c>
      <c r="Y190" s="132">
        <f t="shared" si="54"/>
        <v>0</v>
      </c>
      <c r="Z190" s="132">
        <f t="shared" si="54"/>
        <v>1</v>
      </c>
      <c r="AA190" s="132">
        <f t="shared" si="54"/>
        <v>0</v>
      </c>
      <c r="AB190" s="132">
        <f t="shared" si="54"/>
        <v>0</v>
      </c>
      <c r="AC190" s="132">
        <f t="shared" si="54"/>
        <v>1</v>
      </c>
      <c r="AD190" s="132">
        <f t="shared" si="54"/>
        <v>0</v>
      </c>
      <c r="AE190" s="132">
        <f t="shared" si="54"/>
        <v>0</v>
      </c>
      <c r="AF190" s="132">
        <f t="shared" si="54"/>
        <v>0</v>
      </c>
      <c r="AG190" s="132">
        <f t="shared" si="54"/>
        <v>0</v>
      </c>
      <c r="AH190" t="s">
        <v>1051</v>
      </c>
      <c r="AI190" s="132" t="e">
        <f ca="1">_xlfn.XLOOKUP(I190,'api2.3'!B:B,'api2.3'!D:D,"")</f>
        <v>#NAME?</v>
      </c>
      <c r="AJ190" t="s">
        <v>44</v>
      </c>
      <c r="AK190" s="38" t="s">
        <v>44</v>
      </c>
      <c r="AL190" s="195" t="e">
        <f ca="1">_xlfn.XLOOKUP(AK190,sortorder!$I$15:$I$20,sortorder!$J$15:$J$20)</f>
        <v>#NAME?</v>
      </c>
      <c r="AM190" s="633" t="s">
        <v>1742</v>
      </c>
      <c r="AN190" s="633" t="s">
        <v>1742</v>
      </c>
      <c r="AO190" s="633" t="s">
        <v>1743</v>
      </c>
      <c r="AP190" s="637">
        <v>3</v>
      </c>
      <c r="AQ190" t="s">
        <v>1751</v>
      </c>
      <c r="AR190" s="22" t="str">
        <f t="shared" si="44"/>
        <v>avg</v>
      </c>
      <c r="AS190" t="s">
        <v>1107</v>
      </c>
      <c r="AT190" s="22" t="b">
        <f t="shared" si="45"/>
        <v>1</v>
      </c>
      <c r="AU190" s="633" t="s">
        <v>1101</v>
      </c>
      <c r="AV190" s="633" t="s">
        <v>1107</v>
      </c>
      <c r="AW190">
        <v>1</v>
      </c>
      <c r="AX190" s="596" t="s">
        <v>2798</v>
      </c>
      <c r="AY190" s="479" t="b">
        <v>0</v>
      </c>
      <c r="AZ190" t="s">
        <v>2710</v>
      </c>
      <c r="BA190">
        <v>2</v>
      </c>
      <c r="BB190">
        <v>0</v>
      </c>
      <c r="BC190" t="b">
        <v>0</v>
      </c>
      <c r="BD190" t="b">
        <v>1</v>
      </c>
      <c r="BE190" t="b">
        <v>0</v>
      </c>
      <c r="BG190" s="23" t="b">
        <f t="shared" si="47"/>
        <v>1</v>
      </c>
      <c r="BH190" s="468" t="str">
        <f>CONCATENATE(VLOOKUP(AQ190,named_strings!A:B,2,),VLOOKUP(T190,Q:BH,44,))</f>
        <v>State avg %Asian alone</v>
      </c>
      <c r="BI190" t="s">
        <v>5044</v>
      </c>
      <c r="BJ190" s="39" t="s">
        <v>2924</v>
      </c>
      <c r="BK190" s="39" t="s">
        <v>2924</v>
      </c>
      <c r="BL190" s="714">
        <v>0</v>
      </c>
      <c r="BM190" s="561" t="s">
        <v>2798</v>
      </c>
      <c r="BN190" s="479">
        <v>0</v>
      </c>
      <c r="BQ190" s="209">
        <v>999</v>
      </c>
    </row>
    <row r="191" spans="1:69" hidden="1">
      <c r="A191">
        <v>190</v>
      </c>
      <c r="B191" s="148" t="str">
        <f t="shared" ca="1" si="39"/>
        <v>999999999</v>
      </c>
      <c r="C191" s="148" t="str">
        <f t="shared" ca="1" si="40"/>
        <v>9999999</v>
      </c>
      <c r="D191" s="28">
        <v>0</v>
      </c>
      <c r="E191" s="586">
        <f t="shared" si="48"/>
        <v>0</v>
      </c>
      <c r="F191" s="586">
        <f t="shared" si="42"/>
        <v>0</v>
      </c>
      <c r="G191" s="344" t="str">
        <f t="shared" si="49"/>
        <v/>
      </c>
      <c r="Q191" s="61" t="s">
        <v>2866</v>
      </c>
      <c r="R191" s="137">
        <f ca="1">IFERROR(_xlfn.XLOOKUP(T191, sortorder!P:P,sortorder!Q:Q),999)</f>
        <v>999</v>
      </c>
      <c r="S191" s="137">
        <f ca="1">IFERROR(_xlfn.XLOOKUP(T191, sortorder!P:P,sortorder!O:O),99)</f>
        <v>99</v>
      </c>
      <c r="T191" s="119" t="s">
        <v>2793</v>
      </c>
      <c r="V191" s="142">
        <f ca="1">IFERROR(_xlfn.XLOOKUP(X191, sortorder!E:E,sortorder!D:D),99)</f>
        <v>99</v>
      </c>
      <c r="W191" s="142">
        <f t="shared" ca="1" si="43"/>
        <v>99</v>
      </c>
      <c r="X191" s="21" t="s">
        <v>2877</v>
      </c>
      <c r="Y191" s="132">
        <f t="shared" si="54"/>
        <v>0</v>
      </c>
      <c r="Z191" s="132">
        <f t="shared" si="54"/>
        <v>1</v>
      </c>
      <c r="AA191" s="132">
        <f t="shared" si="54"/>
        <v>0</v>
      </c>
      <c r="AB191" s="132">
        <f t="shared" si="54"/>
        <v>0</v>
      </c>
      <c r="AC191" s="132">
        <f t="shared" si="54"/>
        <v>1</v>
      </c>
      <c r="AD191" s="132">
        <f t="shared" si="54"/>
        <v>0</v>
      </c>
      <c r="AE191" s="132">
        <f t="shared" si="54"/>
        <v>0</v>
      </c>
      <c r="AF191" s="132">
        <f t="shared" si="54"/>
        <v>0</v>
      </c>
      <c r="AG191" s="132">
        <f t="shared" si="54"/>
        <v>0</v>
      </c>
      <c r="AH191" t="s">
        <v>1051</v>
      </c>
      <c r="AI191" s="132" t="e">
        <f ca="1">_xlfn.XLOOKUP(I191,'api2.3'!B:B,'api2.3'!D:D,"")</f>
        <v>#NAME?</v>
      </c>
      <c r="AJ191" t="s">
        <v>44</v>
      </c>
      <c r="AK191" s="38" t="s">
        <v>44</v>
      </c>
      <c r="AL191" s="195" t="e">
        <f ca="1">_xlfn.XLOOKUP(AK191,sortorder!$I$15:$I$20,sortorder!$J$15:$J$20)</f>
        <v>#NAME?</v>
      </c>
      <c r="AM191" s="633" t="s">
        <v>1742</v>
      </c>
      <c r="AN191" s="633" t="s">
        <v>1742</v>
      </c>
      <c r="AO191" s="633" t="s">
        <v>1743</v>
      </c>
      <c r="AP191" s="637">
        <v>3</v>
      </c>
      <c r="AQ191" t="s">
        <v>1751</v>
      </c>
      <c r="AR191" s="22" t="str">
        <f t="shared" si="44"/>
        <v>avg</v>
      </c>
      <c r="AS191" t="s">
        <v>1107</v>
      </c>
      <c r="AT191" s="22" t="b">
        <f t="shared" si="45"/>
        <v>1</v>
      </c>
      <c r="AU191" s="633" t="s">
        <v>1101</v>
      </c>
      <c r="AV191" s="633" t="s">
        <v>1107</v>
      </c>
      <c r="AW191">
        <v>1</v>
      </c>
      <c r="AX191" s="596" t="s">
        <v>2798</v>
      </c>
      <c r="AY191" s="479" t="b">
        <v>0</v>
      </c>
      <c r="AZ191" t="s">
        <v>2710</v>
      </c>
      <c r="BA191">
        <v>2</v>
      </c>
      <c r="BB191">
        <v>0</v>
      </c>
      <c r="BC191" t="b">
        <v>0</v>
      </c>
      <c r="BD191" t="b">
        <v>1</v>
      </c>
      <c r="BE191" t="b">
        <v>0</v>
      </c>
      <c r="BG191" s="23" t="b">
        <f t="shared" si="47"/>
        <v>1</v>
      </c>
      <c r="BH191" s="468" t="str">
        <f>CONCATENATE(VLOOKUP(AQ191,named_strings!A:B,2,),VLOOKUP(T191,Q:BH,44,))</f>
        <v>State avg %AmerIndian/AK alone</v>
      </c>
      <c r="BI191" t="s">
        <v>5045</v>
      </c>
      <c r="BJ191" s="39" t="s">
        <v>2925</v>
      </c>
      <c r="BK191" s="39" t="s">
        <v>2925</v>
      </c>
      <c r="BL191" s="714">
        <v>0</v>
      </c>
      <c r="BM191" s="561" t="s">
        <v>2798</v>
      </c>
      <c r="BN191" s="479" t="s">
        <v>2798</v>
      </c>
      <c r="BQ191" s="209">
        <v>999</v>
      </c>
    </row>
    <row r="192" spans="1:69" hidden="1">
      <c r="A192">
        <v>191</v>
      </c>
      <c r="B192" s="148" t="str">
        <f t="shared" ca="1" si="39"/>
        <v>999999999</v>
      </c>
      <c r="C192" s="148" t="str">
        <f t="shared" ca="1" si="40"/>
        <v>9999999</v>
      </c>
      <c r="D192" s="28">
        <v>0</v>
      </c>
      <c r="E192" s="586">
        <f t="shared" si="48"/>
        <v>0</v>
      </c>
      <c r="F192" s="586">
        <f t="shared" si="42"/>
        <v>0</v>
      </c>
      <c r="G192" s="344" t="str">
        <f t="shared" si="49"/>
        <v/>
      </c>
      <c r="Q192" s="61" t="s">
        <v>2867</v>
      </c>
      <c r="R192" s="137">
        <f ca="1">IFERROR(_xlfn.XLOOKUP(T192, sortorder!P:P,sortorder!Q:Q),999)</f>
        <v>999</v>
      </c>
      <c r="S192" s="137">
        <f ca="1">IFERROR(_xlfn.XLOOKUP(T192, sortorder!P:P,sortorder!O:O),99)</f>
        <v>99</v>
      </c>
      <c r="T192" s="119" t="s">
        <v>2794</v>
      </c>
      <c r="V192" s="142">
        <f ca="1">IFERROR(_xlfn.XLOOKUP(X192, sortorder!E:E,sortorder!D:D),99)</f>
        <v>99</v>
      </c>
      <c r="W192" s="142">
        <f t="shared" ca="1" si="43"/>
        <v>99</v>
      </c>
      <c r="X192" s="21" t="s">
        <v>2877</v>
      </c>
      <c r="Y192" s="132">
        <f t="shared" ref="Y192:AG201" si="55">IF(ISERROR(SEARCH(Y$1,$Q192)),0,1)</f>
        <v>0</v>
      </c>
      <c r="Z192" s="132">
        <f t="shared" si="55"/>
        <v>1</v>
      </c>
      <c r="AA192" s="132">
        <f t="shared" si="55"/>
        <v>0</v>
      </c>
      <c r="AB192" s="132">
        <f t="shared" si="55"/>
        <v>0</v>
      </c>
      <c r="AC192" s="132">
        <f t="shared" si="55"/>
        <v>1</v>
      </c>
      <c r="AD192" s="132">
        <f t="shared" si="55"/>
        <v>0</v>
      </c>
      <c r="AE192" s="132">
        <f t="shared" si="55"/>
        <v>0</v>
      </c>
      <c r="AF192" s="132">
        <f t="shared" si="55"/>
        <v>0</v>
      </c>
      <c r="AG192" s="132">
        <f t="shared" si="55"/>
        <v>0</v>
      </c>
      <c r="AH192" t="s">
        <v>1051</v>
      </c>
      <c r="AI192" s="132" t="e">
        <f ca="1">_xlfn.XLOOKUP(I192,'api2.3'!B:B,'api2.3'!D:D,"")</f>
        <v>#NAME?</v>
      </c>
      <c r="AJ192" t="s">
        <v>44</v>
      </c>
      <c r="AK192" s="38" t="s">
        <v>44</v>
      </c>
      <c r="AL192" s="195" t="e">
        <f ca="1">_xlfn.XLOOKUP(AK192,sortorder!$I$15:$I$20,sortorder!$J$15:$J$20)</f>
        <v>#NAME?</v>
      </c>
      <c r="AM192" s="633" t="s">
        <v>1742</v>
      </c>
      <c r="AN192" s="633" t="s">
        <v>1742</v>
      </c>
      <c r="AO192" s="633" t="s">
        <v>1743</v>
      </c>
      <c r="AP192" s="637">
        <v>3</v>
      </c>
      <c r="AQ192" t="s">
        <v>1751</v>
      </c>
      <c r="AR192" s="22" t="str">
        <f t="shared" si="44"/>
        <v>avg</v>
      </c>
      <c r="AS192" t="s">
        <v>1107</v>
      </c>
      <c r="AT192" s="22" t="b">
        <f t="shared" si="45"/>
        <v>1</v>
      </c>
      <c r="AU192" s="633" t="s">
        <v>1101</v>
      </c>
      <c r="AV192" s="633" t="s">
        <v>1107</v>
      </c>
      <c r="AW192">
        <v>1</v>
      </c>
      <c r="AX192" s="596" t="s">
        <v>2798</v>
      </c>
      <c r="AY192" s="479" t="b">
        <v>0</v>
      </c>
      <c r="AZ192" t="s">
        <v>2710</v>
      </c>
      <c r="BA192">
        <v>2</v>
      </c>
      <c r="BB192">
        <v>0</v>
      </c>
      <c r="BC192" t="b">
        <v>0</v>
      </c>
      <c r="BD192" t="b">
        <v>1</v>
      </c>
      <c r="BE192" t="b">
        <v>0</v>
      </c>
      <c r="BG192" s="23" t="b">
        <f t="shared" si="47"/>
        <v>1</v>
      </c>
      <c r="BH192" s="468" t="str">
        <f>CONCATENATE(VLOOKUP(AQ192,named_strings!A:B,2,),VLOOKUP(T192,Q:BH,44,))</f>
        <v>State avg %Hawaiian/PI alone</v>
      </c>
      <c r="BI192" t="s">
        <v>5108</v>
      </c>
      <c r="BJ192" s="39" t="s">
        <v>2926</v>
      </c>
      <c r="BK192" s="39" t="s">
        <v>2926</v>
      </c>
      <c r="BL192" s="714">
        <v>0</v>
      </c>
      <c r="BM192" s="561" t="s">
        <v>2798</v>
      </c>
      <c r="BN192" s="479" t="s">
        <v>2798</v>
      </c>
      <c r="BQ192" s="209">
        <v>999</v>
      </c>
    </row>
    <row r="193" spans="1:69" hidden="1">
      <c r="A193">
        <v>192</v>
      </c>
      <c r="B193" s="148" t="str">
        <f t="shared" ca="1" si="39"/>
        <v>999999999</v>
      </c>
      <c r="C193" s="148" t="str">
        <f t="shared" ca="1" si="40"/>
        <v>9999999</v>
      </c>
      <c r="D193" s="28">
        <v>0</v>
      </c>
      <c r="E193" s="586">
        <f t="shared" si="48"/>
        <v>0</v>
      </c>
      <c r="F193" s="586">
        <f t="shared" si="42"/>
        <v>0</v>
      </c>
      <c r="G193" s="344" t="str">
        <f t="shared" si="49"/>
        <v/>
      </c>
      <c r="Q193" s="61" t="s">
        <v>2868</v>
      </c>
      <c r="R193" s="137">
        <f ca="1">IFERROR(_xlfn.XLOOKUP(T193, sortorder!P:P,sortorder!Q:Q),999)</f>
        <v>999</v>
      </c>
      <c r="S193" s="137">
        <f ca="1">IFERROR(_xlfn.XLOOKUP(T193, sortorder!P:P,sortorder!O:O),99)</f>
        <v>99</v>
      </c>
      <c r="T193" s="119" t="s">
        <v>2795</v>
      </c>
      <c r="V193" s="142">
        <f ca="1">IFERROR(_xlfn.XLOOKUP(X193, sortorder!E:E,sortorder!D:D),99)</f>
        <v>99</v>
      </c>
      <c r="W193" s="142">
        <f t="shared" ca="1" si="43"/>
        <v>99</v>
      </c>
      <c r="X193" s="21" t="s">
        <v>2877</v>
      </c>
      <c r="Y193" s="132">
        <f t="shared" si="55"/>
        <v>0</v>
      </c>
      <c r="Z193" s="132">
        <f t="shared" si="55"/>
        <v>1</v>
      </c>
      <c r="AA193" s="132">
        <f t="shared" si="55"/>
        <v>0</v>
      </c>
      <c r="AB193" s="132">
        <f t="shared" si="55"/>
        <v>0</v>
      </c>
      <c r="AC193" s="132">
        <f t="shared" si="55"/>
        <v>1</v>
      </c>
      <c r="AD193" s="132">
        <f t="shared" si="55"/>
        <v>0</v>
      </c>
      <c r="AE193" s="132">
        <f t="shared" si="55"/>
        <v>0</v>
      </c>
      <c r="AF193" s="132">
        <f t="shared" si="55"/>
        <v>0</v>
      </c>
      <c r="AG193" s="132">
        <f t="shared" si="55"/>
        <v>0</v>
      </c>
      <c r="AH193" t="s">
        <v>1051</v>
      </c>
      <c r="AI193" s="132" t="e">
        <f ca="1">_xlfn.XLOOKUP(I193,'api2.3'!B:B,'api2.3'!D:D,"")</f>
        <v>#NAME?</v>
      </c>
      <c r="AJ193" t="s">
        <v>44</v>
      </c>
      <c r="AK193" s="38" t="s">
        <v>44</v>
      </c>
      <c r="AL193" s="195" t="e">
        <f ca="1">_xlfn.XLOOKUP(AK193,sortorder!$I$15:$I$20,sortorder!$J$15:$J$20)</f>
        <v>#NAME?</v>
      </c>
      <c r="AM193" s="633" t="s">
        <v>1742</v>
      </c>
      <c r="AN193" s="633" t="s">
        <v>1742</v>
      </c>
      <c r="AO193" s="633" t="s">
        <v>1743</v>
      </c>
      <c r="AP193" s="637">
        <v>3</v>
      </c>
      <c r="AQ193" t="s">
        <v>1751</v>
      </c>
      <c r="AR193" s="22" t="str">
        <f t="shared" si="44"/>
        <v>avg</v>
      </c>
      <c r="AS193" t="s">
        <v>1107</v>
      </c>
      <c r="AT193" s="22" t="b">
        <f t="shared" si="45"/>
        <v>1</v>
      </c>
      <c r="AU193" s="633" t="s">
        <v>1101</v>
      </c>
      <c r="AV193" s="633" t="s">
        <v>1107</v>
      </c>
      <c r="AW193">
        <v>1</v>
      </c>
      <c r="AX193" s="596" t="s">
        <v>2798</v>
      </c>
      <c r="AY193" s="479" t="b">
        <v>0</v>
      </c>
      <c r="AZ193" t="s">
        <v>2710</v>
      </c>
      <c r="BA193">
        <v>2</v>
      </c>
      <c r="BB193">
        <v>0</v>
      </c>
      <c r="BC193" t="b">
        <v>0</v>
      </c>
      <c r="BD193" t="b">
        <v>1</v>
      </c>
      <c r="BE193" t="b">
        <v>0</v>
      </c>
      <c r="BG193" s="23" t="b">
        <f t="shared" si="47"/>
        <v>1</v>
      </c>
      <c r="BH193" s="468" t="str">
        <f>CONCATENATE(VLOOKUP(AQ193,named_strings!A:B,2,),VLOOKUP(T193,Q:BH,44,))</f>
        <v>State avg %Other race alone</v>
      </c>
      <c r="BI193" t="s">
        <v>5046</v>
      </c>
      <c r="BJ193" s="39" t="s">
        <v>2927</v>
      </c>
      <c r="BK193" s="39" t="s">
        <v>2927</v>
      </c>
      <c r="BL193" s="714">
        <v>0</v>
      </c>
      <c r="BM193" s="561" t="s">
        <v>2798</v>
      </c>
      <c r="BN193" s="479" t="s">
        <v>2798</v>
      </c>
      <c r="BQ193" s="209">
        <v>999</v>
      </c>
    </row>
    <row r="194" spans="1:69" hidden="1">
      <c r="A194">
        <v>193</v>
      </c>
      <c r="B194" s="148" t="str">
        <f t="shared" ref="B194:B257" ca="1" si="56">IFERROR(TEXT(AL194,"00"),"99")&amp;IFERROR(TEXT(W194,"00"),"99")&amp;IFERROR(TEXT(S194,"00"),"99")&amp;IFERROR(TEXT(BQ194,"000"),"999")</f>
        <v>999999999</v>
      </c>
      <c r="C194" s="148" t="str">
        <f t="shared" ref="C194:C257" ca="1" si="57">IFERROR(TEXT(AL194,"00"),"99")&amp;IFERROR(TEXT(V194,"00"),"99")&amp;IFERROR(TEXT(R194,"000"),"999")</f>
        <v>9999999</v>
      </c>
      <c r="D194" s="28">
        <v>0</v>
      </c>
      <c r="E194" s="586">
        <f t="shared" si="48"/>
        <v>0</v>
      </c>
      <c r="F194" s="586">
        <f t="shared" ref="F194:F257" si="58">IF(NOT(ISBLANK(O194)),1,0)</f>
        <v>0</v>
      </c>
      <c r="G194" s="344" t="str">
        <f t="shared" si="49"/>
        <v/>
      </c>
      <c r="Q194" s="61" t="s">
        <v>2869</v>
      </c>
      <c r="R194" s="137">
        <f ca="1">IFERROR(_xlfn.XLOOKUP(T194, sortorder!P:P,sortorder!Q:Q),999)</f>
        <v>999</v>
      </c>
      <c r="S194" s="137">
        <f ca="1">IFERROR(_xlfn.XLOOKUP(T194, sortorder!P:P,sortorder!O:O),99)</f>
        <v>99</v>
      </c>
      <c r="T194" s="119" t="s">
        <v>2796</v>
      </c>
      <c r="V194" s="142">
        <f ca="1">IFERROR(_xlfn.XLOOKUP(X194, sortorder!E:E,sortorder!D:D),99)</f>
        <v>99</v>
      </c>
      <c r="W194" s="142">
        <f t="shared" ref="W194:W257" ca="1" si="59">V194</f>
        <v>99</v>
      </c>
      <c r="X194" s="21" t="s">
        <v>2877</v>
      </c>
      <c r="Y194" s="132">
        <f t="shared" si="55"/>
        <v>0</v>
      </c>
      <c r="Z194" s="132">
        <f t="shared" si="55"/>
        <v>1</v>
      </c>
      <c r="AA194" s="132">
        <f t="shared" si="55"/>
        <v>0</v>
      </c>
      <c r="AB194" s="132">
        <f t="shared" si="55"/>
        <v>0</v>
      </c>
      <c r="AC194" s="132">
        <f t="shared" si="55"/>
        <v>1</v>
      </c>
      <c r="AD194" s="132">
        <f t="shared" si="55"/>
        <v>0</v>
      </c>
      <c r="AE194" s="132">
        <f t="shared" si="55"/>
        <v>0</v>
      </c>
      <c r="AF194" s="132">
        <f t="shared" si="55"/>
        <v>0</v>
      </c>
      <c r="AG194" s="132">
        <f t="shared" si="55"/>
        <v>0</v>
      </c>
      <c r="AH194" t="s">
        <v>1051</v>
      </c>
      <c r="AI194" s="132" t="e">
        <f ca="1">_xlfn.XLOOKUP(I194,'api2.3'!B:B,'api2.3'!D:D,"")</f>
        <v>#NAME?</v>
      </c>
      <c r="AJ194" t="s">
        <v>44</v>
      </c>
      <c r="AK194" s="38" t="s">
        <v>44</v>
      </c>
      <c r="AL194" s="195" t="e">
        <f ca="1">_xlfn.XLOOKUP(AK194,sortorder!$I$15:$I$20,sortorder!$J$15:$J$20)</f>
        <v>#NAME?</v>
      </c>
      <c r="AM194" s="633" t="s">
        <v>1742</v>
      </c>
      <c r="AN194" s="633" t="s">
        <v>1742</v>
      </c>
      <c r="AO194" s="633" t="s">
        <v>1743</v>
      </c>
      <c r="AP194" s="637">
        <v>3</v>
      </c>
      <c r="AQ194" t="s">
        <v>1751</v>
      </c>
      <c r="AR194" s="22" t="str">
        <f t="shared" ref="AR194:AR257" si="60">IF(AA194=1,"pctile",IF(Y194=1,"ratio",IF(AC194=1,"avg","raw")))</f>
        <v>avg</v>
      </c>
      <c r="AS194" t="s">
        <v>1107</v>
      </c>
      <c r="AT194" s="22" t="b">
        <f t="shared" ref="AT194:AT257" si="61">AR194=AS194</f>
        <v>1</v>
      </c>
      <c r="AU194" s="633" t="s">
        <v>1101</v>
      </c>
      <c r="AV194" s="633" t="s">
        <v>1107</v>
      </c>
      <c r="AW194">
        <v>1</v>
      </c>
      <c r="AX194" s="596" t="s">
        <v>2798</v>
      </c>
      <c r="AY194" s="479" t="b">
        <v>0</v>
      </c>
      <c r="AZ194" t="s">
        <v>2710</v>
      </c>
      <c r="BA194">
        <v>2</v>
      </c>
      <c r="BB194">
        <v>0</v>
      </c>
      <c r="BC194" t="b">
        <v>0</v>
      </c>
      <c r="BD194" t="b">
        <v>1</v>
      </c>
      <c r="BE194" t="b">
        <v>0</v>
      </c>
      <c r="BG194" s="23" t="b">
        <f t="shared" si="47"/>
        <v>1</v>
      </c>
      <c r="BH194" s="468" t="str">
        <f>CONCATENATE(VLOOKUP(AQ194,named_strings!A:B,2,),VLOOKUP(T194,Q:BH,44,))</f>
        <v>State avg %multirace</v>
      </c>
      <c r="BI194" t="s">
        <v>5194</v>
      </c>
      <c r="BJ194" s="39" t="s">
        <v>2928</v>
      </c>
      <c r="BK194" s="39" t="s">
        <v>2928</v>
      </c>
      <c r="BL194" s="714">
        <v>0</v>
      </c>
      <c r="BM194" s="561" t="s">
        <v>2798</v>
      </c>
      <c r="BN194" s="479">
        <v>0</v>
      </c>
      <c r="BQ194" s="209">
        <v>999</v>
      </c>
    </row>
    <row r="195" spans="1:69" hidden="1">
      <c r="A195">
        <v>194</v>
      </c>
      <c r="B195" s="148" t="str">
        <f t="shared" ca="1" si="56"/>
        <v>999999999</v>
      </c>
      <c r="C195" s="148" t="str">
        <f t="shared" ca="1" si="57"/>
        <v>9999999</v>
      </c>
      <c r="D195" s="28">
        <v>0</v>
      </c>
      <c r="E195" s="586">
        <f t="shared" si="48"/>
        <v>0</v>
      </c>
      <c r="F195" s="586">
        <f t="shared" si="58"/>
        <v>0</v>
      </c>
      <c r="G195" s="344" t="str">
        <f t="shared" si="49"/>
        <v/>
      </c>
      <c r="Q195" s="61" t="s">
        <v>2870</v>
      </c>
      <c r="R195" s="137">
        <f ca="1">IFERROR(_xlfn.XLOOKUP(T195, sortorder!P:P,sortorder!Q:Q),999)</f>
        <v>999</v>
      </c>
      <c r="S195" s="137">
        <f ca="1">IFERROR(_xlfn.XLOOKUP(T195, sortorder!P:P,sortorder!O:O),99)</f>
        <v>99</v>
      </c>
      <c r="T195" s="119" t="s">
        <v>2797</v>
      </c>
      <c r="V195" s="142">
        <f ca="1">IFERROR(_xlfn.XLOOKUP(X195, sortorder!E:E,sortorder!D:D),99)</f>
        <v>99</v>
      </c>
      <c r="W195" s="142">
        <f t="shared" ca="1" si="59"/>
        <v>99</v>
      </c>
      <c r="X195" s="21" t="s">
        <v>2877</v>
      </c>
      <c r="Y195" s="132">
        <f t="shared" si="55"/>
        <v>0</v>
      </c>
      <c r="Z195" s="132">
        <f t="shared" si="55"/>
        <v>1</v>
      </c>
      <c r="AA195" s="132">
        <f t="shared" si="55"/>
        <v>0</v>
      </c>
      <c r="AB195" s="132">
        <f t="shared" si="55"/>
        <v>0</v>
      </c>
      <c r="AC195" s="132">
        <f t="shared" si="55"/>
        <v>1</v>
      </c>
      <c r="AD195" s="132">
        <f t="shared" si="55"/>
        <v>0</v>
      </c>
      <c r="AE195" s="132">
        <f t="shared" si="55"/>
        <v>0</v>
      </c>
      <c r="AF195" s="132">
        <f t="shared" si="55"/>
        <v>0</v>
      </c>
      <c r="AG195" s="132">
        <f t="shared" si="55"/>
        <v>0</v>
      </c>
      <c r="AH195" t="s">
        <v>1051</v>
      </c>
      <c r="AI195" s="132" t="e">
        <f ca="1">_xlfn.XLOOKUP(I195,'api2.3'!B:B,'api2.3'!D:D,"")</f>
        <v>#NAME?</v>
      </c>
      <c r="AJ195" t="s">
        <v>44</v>
      </c>
      <c r="AK195" s="38" t="s">
        <v>44</v>
      </c>
      <c r="AL195" s="195" t="e">
        <f ca="1">_xlfn.XLOOKUP(AK195,sortorder!$I$15:$I$20,sortorder!$J$15:$J$20)</f>
        <v>#NAME?</v>
      </c>
      <c r="AM195" s="633" t="s">
        <v>1742</v>
      </c>
      <c r="AN195" s="633" t="s">
        <v>1742</v>
      </c>
      <c r="AO195" s="633" t="s">
        <v>1743</v>
      </c>
      <c r="AP195" s="637">
        <v>3</v>
      </c>
      <c r="AQ195" t="s">
        <v>1751</v>
      </c>
      <c r="AR195" s="22" t="str">
        <f t="shared" si="60"/>
        <v>avg</v>
      </c>
      <c r="AS195" t="s">
        <v>1107</v>
      </c>
      <c r="AT195" s="22" t="b">
        <f t="shared" si="61"/>
        <v>1</v>
      </c>
      <c r="AU195" s="633" t="s">
        <v>1101</v>
      </c>
      <c r="AV195" s="633" t="s">
        <v>1107</v>
      </c>
      <c r="AW195">
        <v>1</v>
      </c>
      <c r="AX195" s="596" t="s">
        <v>2798</v>
      </c>
      <c r="AY195" s="479" t="b">
        <v>0</v>
      </c>
      <c r="AZ195" t="s">
        <v>2710</v>
      </c>
      <c r="BA195">
        <v>2</v>
      </c>
      <c r="BB195">
        <v>0</v>
      </c>
      <c r="BC195" t="b">
        <v>0</v>
      </c>
      <c r="BD195" t="b">
        <v>1</v>
      </c>
      <c r="BE195" t="b">
        <v>0</v>
      </c>
      <c r="BG195" s="23" t="b">
        <f t="shared" si="47"/>
        <v>1</v>
      </c>
      <c r="BH195" s="468" t="str">
        <f>CONCATENATE(VLOOKUP(AQ195,named_strings!A:B,2,),VLOOKUP(T195,Q:BH,44,))</f>
        <v>State avg %White alone</v>
      </c>
      <c r="BI195" t="s">
        <v>5047</v>
      </c>
      <c r="BJ195" s="39" t="s">
        <v>2929</v>
      </c>
      <c r="BK195" s="39" t="s">
        <v>2929</v>
      </c>
      <c r="BL195" s="714">
        <v>0</v>
      </c>
      <c r="BM195" s="561" t="s">
        <v>2798</v>
      </c>
      <c r="BN195" s="479" t="s">
        <v>2798</v>
      </c>
      <c r="BQ195" s="209">
        <v>999</v>
      </c>
    </row>
    <row r="196" spans="1:69" hidden="1">
      <c r="A196">
        <v>195</v>
      </c>
      <c r="B196" s="148" t="str">
        <f t="shared" ca="1" si="56"/>
        <v>999999999</v>
      </c>
      <c r="C196" s="148" t="str">
        <f t="shared" ca="1" si="57"/>
        <v>9999999</v>
      </c>
      <c r="D196" s="28">
        <v>0</v>
      </c>
      <c r="E196" s="586">
        <f t="shared" si="48"/>
        <v>1</v>
      </c>
      <c r="F196" s="586">
        <f t="shared" si="58"/>
        <v>0</v>
      </c>
      <c r="G196" s="344" t="str">
        <f t="shared" si="49"/>
        <v>no match or acs</v>
      </c>
      <c r="H196" s="8" t="s">
        <v>2988</v>
      </c>
      <c r="L196" s="8" t="s">
        <v>2988</v>
      </c>
      <c r="M196" s="56" t="s">
        <v>2988</v>
      </c>
      <c r="O196" s="23"/>
      <c r="Q196" s="61" t="s">
        <v>2247</v>
      </c>
      <c r="R196" s="137">
        <f ca="1">IFERROR(_xlfn.XLOOKUP(T196, sortorder!P:P,sortorder!Q:Q),999)</f>
        <v>999</v>
      </c>
      <c r="S196" s="137">
        <f ca="1">IFERROR(_xlfn.XLOOKUP(T196, sortorder!P:P,sortorder!O:O),99)</f>
        <v>99</v>
      </c>
      <c r="T196" s="119" t="s">
        <v>2202</v>
      </c>
      <c r="V196" s="142">
        <f ca="1">IFERROR(_xlfn.XLOOKUP(X196, sortorder!E:E,sortorder!D:D),99)</f>
        <v>99</v>
      </c>
      <c r="W196" s="142">
        <f t="shared" ca="1" si="59"/>
        <v>99</v>
      </c>
      <c r="X196" s="21" t="s">
        <v>2878</v>
      </c>
      <c r="Y196" s="132">
        <f t="shared" si="55"/>
        <v>0</v>
      </c>
      <c r="Z196" s="132">
        <f t="shared" si="55"/>
        <v>0</v>
      </c>
      <c r="AA196" s="132">
        <f t="shared" si="55"/>
        <v>0</v>
      </c>
      <c r="AB196" s="132">
        <f t="shared" si="55"/>
        <v>0</v>
      </c>
      <c r="AC196" s="132">
        <f t="shared" si="55"/>
        <v>0</v>
      </c>
      <c r="AD196" s="132">
        <f t="shared" si="55"/>
        <v>0</v>
      </c>
      <c r="AE196" s="132">
        <f t="shared" si="55"/>
        <v>0</v>
      </c>
      <c r="AF196" s="132">
        <f t="shared" si="55"/>
        <v>0</v>
      </c>
      <c r="AG196" s="132">
        <f t="shared" si="55"/>
        <v>0</v>
      </c>
      <c r="AI196" s="132" t="e">
        <f ca="1">_xlfn.XLOOKUP(I196,'api2.3'!B:B,'api2.3'!D:D,"")</f>
        <v>#NAME?</v>
      </c>
      <c r="AJ196" t="s">
        <v>44</v>
      </c>
      <c r="AK196" s="38" t="s">
        <v>44</v>
      </c>
      <c r="AL196" s="195" t="e">
        <f ca="1">_xlfn.XLOOKUP(AK196,sortorder!$I$15:$I$20,sortorder!$J$15:$J$20)</f>
        <v>#NAME?</v>
      </c>
      <c r="AP196" s="634">
        <v>0</v>
      </c>
      <c r="AQ196" t="s">
        <v>43</v>
      </c>
      <c r="AR196" s="22" t="str">
        <f t="shared" si="60"/>
        <v>raw</v>
      </c>
      <c r="AS196" t="s">
        <v>43</v>
      </c>
      <c r="AT196" s="22" t="b">
        <f t="shared" si="61"/>
        <v>1</v>
      </c>
      <c r="AU196" s="633" t="s">
        <v>52</v>
      </c>
      <c r="AV196" s="633" t="s">
        <v>43</v>
      </c>
      <c r="AX196" s="596" t="s">
        <v>2798</v>
      </c>
      <c r="AY196" s="479" t="b">
        <v>0</v>
      </c>
      <c r="AZ196" t="s">
        <v>45</v>
      </c>
      <c r="BA196">
        <v>0</v>
      </c>
      <c r="BB196">
        <v>0</v>
      </c>
      <c r="BC196" t="b">
        <v>0</v>
      </c>
      <c r="BD196" t="b">
        <v>0</v>
      </c>
      <c r="BE196" t="b">
        <v>0</v>
      </c>
      <c r="BG196" s="23" t="b">
        <f t="shared" ref="BG196:BG259" si="62">BH196=BI196</f>
        <v>1</v>
      </c>
      <c r="BH196" s="739" t="s">
        <v>4811</v>
      </c>
      <c r="BI196" t="s">
        <v>4811</v>
      </c>
      <c r="BJ196" s="39" t="s">
        <v>2249</v>
      </c>
      <c r="BK196" s="39" t="s">
        <v>2249</v>
      </c>
      <c r="BL196" s="714">
        <v>0</v>
      </c>
      <c r="BM196" s="561" t="s">
        <v>5808</v>
      </c>
      <c r="BN196" s="479" t="s">
        <v>2798</v>
      </c>
      <c r="BQ196" s="209">
        <v>999</v>
      </c>
    </row>
    <row r="197" spans="1:69" hidden="1">
      <c r="A197">
        <v>196</v>
      </c>
      <c r="B197" s="148" t="str">
        <f t="shared" ca="1" si="56"/>
        <v>999999999</v>
      </c>
      <c r="C197" s="148" t="str">
        <f t="shared" ca="1" si="57"/>
        <v>9999999</v>
      </c>
      <c r="D197" s="28">
        <v>0</v>
      </c>
      <c r="E197" s="586">
        <f t="shared" si="48"/>
        <v>1</v>
      </c>
      <c r="F197" s="586">
        <f t="shared" si="58"/>
        <v>0</v>
      </c>
      <c r="G197" s="344" t="str">
        <f t="shared" si="49"/>
        <v>no match or acs</v>
      </c>
      <c r="H197" s="8" t="s">
        <v>2979</v>
      </c>
      <c r="L197" s="180" t="s">
        <v>2979</v>
      </c>
      <c r="M197" s="184" t="s">
        <v>2979</v>
      </c>
      <c r="O197" s="23"/>
      <c r="Q197" s="61" t="s">
        <v>2802</v>
      </c>
      <c r="R197" s="137">
        <f ca="1">IFERROR(_xlfn.XLOOKUP(T197, sortorder!P:P,sortorder!Q:Q),999)</f>
        <v>999</v>
      </c>
      <c r="S197" s="137">
        <f ca="1">IFERROR(_xlfn.XLOOKUP(T197, sortorder!P:P,sortorder!O:O),99)</f>
        <v>99</v>
      </c>
      <c r="T197" s="119" t="s">
        <v>2791</v>
      </c>
      <c r="V197" s="142">
        <f ca="1">IFERROR(_xlfn.XLOOKUP(X197, sortorder!E:E,sortorder!D:D),99)</f>
        <v>99</v>
      </c>
      <c r="W197" s="142">
        <f t="shared" ca="1" si="59"/>
        <v>99</v>
      </c>
      <c r="X197" s="21" t="s">
        <v>2878</v>
      </c>
      <c r="Y197" s="132">
        <f t="shared" si="55"/>
        <v>0</v>
      </c>
      <c r="Z197" s="132">
        <f t="shared" si="55"/>
        <v>0</v>
      </c>
      <c r="AA197" s="132">
        <f t="shared" si="55"/>
        <v>0</v>
      </c>
      <c r="AB197" s="132">
        <f t="shared" si="55"/>
        <v>0</v>
      </c>
      <c r="AC197" s="132">
        <f t="shared" si="55"/>
        <v>0</v>
      </c>
      <c r="AD197" s="132">
        <f t="shared" si="55"/>
        <v>0</v>
      </c>
      <c r="AE197" s="132">
        <f t="shared" si="55"/>
        <v>0</v>
      </c>
      <c r="AF197" s="132">
        <f t="shared" si="55"/>
        <v>0</v>
      </c>
      <c r="AG197" s="132">
        <f t="shared" si="55"/>
        <v>0</v>
      </c>
      <c r="AI197" s="132" t="e">
        <f ca="1">_xlfn.XLOOKUP(I197,'api2.3'!B:B,'api2.3'!D:D,"")</f>
        <v>#NAME?</v>
      </c>
      <c r="AJ197" t="s">
        <v>44</v>
      </c>
      <c r="AK197" s="38" t="s">
        <v>44</v>
      </c>
      <c r="AL197" s="195" t="e">
        <f ca="1">_xlfn.XLOOKUP(AK197,sortorder!$I$15:$I$20,sortorder!$J$15:$J$20)</f>
        <v>#NAME?</v>
      </c>
      <c r="AP197" s="634">
        <v>0</v>
      </c>
      <c r="AQ197" t="s">
        <v>43</v>
      </c>
      <c r="AR197" s="22" t="str">
        <f t="shared" si="60"/>
        <v>raw</v>
      </c>
      <c r="AS197" t="s">
        <v>43</v>
      </c>
      <c r="AT197" s="22" t="b">
        <f t="shared" si="61"/>
        <v>1</v>
      </c>
      <c r="AU197" s="633" t="s">
        <v>52</v>
      </c>
      <c r="AV197" s="633" t="s">
        <v>43</v>
      </c>
      <c r="AX197" s="596" t="s">
        <v>2798</v>
      </c>
      <c r="AY197" s="479" t="b">
        <v>0</v>
      </c>
      <c r="AZ197" t="s">
        <v>45</v>
      </c>
      <c r="BA197">
        <v>0</v>
      </c>
      <c r="BB197">
        <v>0</v>
      </c>
      <c r="BC197" t="b">
        <v>0</v>
      </c>
      <c r="BD197" t="b">
        <v>0</v>
      </c>
      <c r="BE197" t="b">
        <v>0</v>
      </c>
      <c r="BG197" s="23" t="b">
        <f t="shared" si="62"/>
        <v>1</v>
      </c>
      <c r="BH197" s="739" t="s">
        <v>5048</v>
      </c>
      <c r="BI197" t="s">
        <v>5048</v>
      </c>
      <c r="BJ197" s="39" t="s">
        <v>2930</v>
      </c>
      <c r="BK197" s="39" t="s">
        <v>2930</v>
      </c>
      <c r="BL197" s="714">
        <v>0</v>
      </c>
      <c r="BM197" s="561" t="s">
        <v>5806</v>
      </c>
      <c r="BN197" s="479" t="s">
        <v>2798</v>
      </c>
      <c r="BQ197" s="209">
        <v>999</v>
      </c>
    </row>
    <row r="198" spans="1:69" hidden="1">
      <c r="A198">
        <v>197</v>
      </c>
      <c r="B198" s="148" t="str">
        <f t="shared" ca="1" si="56"/>
        <v>999999999</v>
      </c>
      <c r="C198" s="148" t="str">
        <f t="shared" ca="1" si="57"/>
        <v>9999999</v>
      </c>
      <c r="D198" s="28">
        <v>0</v>
      </c>
      <c r="E198" s="586">
        <f t="shared" ref="E198:E261" si="63">IF(NOT(ISBLANK(L198)),1,0)</f>
        <v>1</v>
      </c>
      <c r="F198" s="586">
        <f t="shared" si="58"/>
        <v>0</v>
      </c>
      <c r="G198" s="344" t="str">
        <f t="shared" ref="G198:G261" si="64">IF(ISBLANK(H198), IF(OR(NOT(ISBLANK(L198)),NOT(ISBLANK(I198)), NOT(ISBLANK(O198))),"no oldname but should be",""),IF(H198=I198,"api",IF(H198=O198,"csv","no match or acs")))</f>
        <v>no match or acs</v>
      </c>
      <c r="H198" s="8" t="s">
        <v>2980</v>
      </c>
      <c r="L198" s="8" t="s">
        <v>2980</v>
      </c>
      <c r="M198" s="56" t="s">
        <v>2980</v>
      </c>
      <c r="O198" s="23"/>
      <c r="Q198" s="61" t="s">
        <v>2803</v>
      </c>
      <c r="R198" s="137">
        <f ca="1">IFERROR(_xlfn.XLOOKUP(T198, sortorder!P:P,sortorder!Q:Q),999)</f>
        <v>999</v>
      </c>
      <c r="S198" s="137">
        <f ca="1">IFERROR(_xlfn.XLOOKUP(T198, sortorder!P:P,sortorder!O:O),99)</f>
        <v>99</v>
      </c>
      <c r="T198" s="119" t="s">
        <v>2792</v>
      </c>
      <c r="V198" s="142">
        <f ca="1">IFERROR(_xlfn.XLOOKUP(X198, sortorder!E:E,sortorder!D:D),99)</f>
        <v>99</v>
      </c>
      <c r="W198" s="142">
        <f t="shared" ca="1" si="59"/>
        <v>99</v>
      </c>
      <c r="X198" s="21" t="s">
        <v>2878</v>
      </c>
      <c r="Y198" s="132">
        <f t="shared" si="55"/>
        <v>0</v>
      </c>
      <c r="Z198" s="132">
        <f t="shared" si="55"/>
        <v>0</v>
      </c>
      <c r="AA198" s="132">
        <f t="shared" si="55"/>
        <v>0</v>
      </c>
      <c r="AB198" s="132">
        <f t="shared" si="55"/>
        <v>0</v>
      </c>
      <c r="AC198" s="132">
        <f t="shared" si="55"/>
        <v>0</v>
      </c>
      <c r="AD198" s="132">
        <f t="shared" si="55"/>
        <v>0</v>
      </c>
      <c r="AE198" s="132">
        <f t="shared" si="55"/>
        <v>0</v>
      </c>
      <c r="AF198" s="132">
        <f t="shared" si="55"/>
        <v>0</v>
      </c>
      <c r="AG198" s="132">
        <f t="shared" si="55"/>
        <v>0</v>
      </c>
      <c r="AI198" s="132" t="e">
        <f ca="1">_xlfn.XLOOKUP(I198,'api2.3'!B:B,'api2.3'!D:D,"")</f>
        <v>#NAME?</v>
      </c>
      <c r="AJ198" t="s">
        <v>44</v>
      </c>
      <c r="AK198" s="38" t="s">
        <v>44</v>
      </c>
      <c r="AL198" s="195" t="e">
        <f ca="1">_xlfn.XLOOKUP(AK198,sortorder!$I$15:$I$20,sortorder!$J$15:$J$20)</f>
        <v>#NAME?</v>
      </c>
      <c r="AP198" s="634">
        <v>0</v>
      </c>
      <c r="AQ198" t="s">
        <v>43</v>
      </c>
      <c r="AR198" s="22" t="str">
        <f t="shared" si="60"/>
        <v>raw</v>
      </c>
      <c r="AS198" t="s">
        <v>43</v>
      </c>
      <c r="AT198" s="22" t="b">
        <f t="shared" si="61"/>
        <v>1</v>
      </c>
      <c r="AU198" s="633" t="s">
        <v>52</v>
      </c>
      <c r="AV198" s="633" t="s">
        <v>43</v>
      </c>
      <c r="AX198" s="596" t="s">
        <v>2798</v>
      </c>
      <c r="AY198" s="479" t="b">
        <v>0</v>
      </c>
      <c r="AZ198" t="s">
        <v>45</v>
      </c>
      <c r="BA198">
        <v>0</v>
      </c>
      <c r="BB198">
        <v>0</v>
      </c>
      <c r="BC198" t="b">
        <v>0</v>
      </c>
      <c r="BD198" t="b">
        <v>0</v>
      </c>
      <c r="BE198" t="b">
        <v>0</v>
      </c>
      <c r="BG198" s="23" t="b">
        <f t="shared" si="62"/>
        <v>1</v>
      </c>
      <c r="BH198" s="739" t="s">
        <v>5049</v>
      </c>
      <c r="BI198" t="s">
        <v>5049</v>
      </c>
      <c r="BJ198" s="39" t="s">
        <v>2931</v>
      </c>
      <c r="BK198" s="39" t="s">
        <v>2931</v>
      </c>
      <c r="BL198" s="714">
        <v>0</v>
      </c>
      <c r="BM198" s="561" t="s">
        <v>5810</v>
      </c>
      <c r="BN198" s="479" t="s">
        <v>2798</v>
      </c>
      <c r="BQ198" s="209">
        <v>999</v>
      </c>
    </row>
    <row r="199" spans="1:69" hidden="1">
      <c r="A199">
        <v>198</v>
      </c>
      <c r="B199" s="148" t="str">
        <f t="shared" ca="1" si="56"/>
        <v>999999999</v>
      </c>
      <c r="C199" s="148" t="str">
        <f t="shared" ca="1" si="57"/>
        <v>9999999</v>
      </c>
      <c r="D199" s="28">
        <v>0</v>
      </c>
      <c r="E199" s="586">
        <f t="shared" si="63"/>
        <v>1</v>
      </c>
      <c r="F199" s="586">
        <f t="shared" si="58"/>
        <v>0</v>
      </c>
      <c r="G199" s="344" t="str">
        <f t="shared" si="64"/>
        <v>no match or acs</v>
      </c>
      <c r="H199" s="180" t="s">
        <v>2989</v>
      </c>
      <c r="I199" s="114"/>
      <c r="L199" s="8" t="s">
        <v>2989</v>
      </c>
      <c r="M199" s="56" t="s">
        <v>2989</v>
      </c>
      <c r="O199" s="23"/>
      <c r="Q199" s="61" t="s">
        <v>2804</v>
      </c>
      <c r="R199" s="137">
        <f ca="1">IFERROR(_xlfn.XLOOKUP(T199, sortorder!P:P,sortorder!Q:Q),999)</f>
        <v>999</v>
      </c>
      <c r="S199" s="137">
        <f ca="1">IFERROR(_xlfn.XLOOKUP(T199, sortorder!P:P,sortorder!O:O),99)</f>
        <v>99</v>
      </c>
      <c r="T199" s="119" t="s">
        <v>2793</v>
      </c>
      <c r="V199" s="142">
        <f ca="1">IFERROR(_xlfn.XLOOKUP(X199, sortorder!E:E,sortorder!D:D),99)</f>
        <v>99</v>
      </c>
      <c r="W199" s="142">
        <f t="shared" ca="1" si="59"/>
        <v>99</v>
      </c>
      <c r="X199" s="21" t="s">
        <v>2878</v>
      </c>
      <c r="Y199" s="132">
        <f t="shared" si="55"/>
        <v>0</v>
      </c>
      <c r="Z199" s="132">
        <f t="shared" si="55"/>
        <v>0</v>
      </c>
      <c r="AA199" s="132">
        <f t="shared" si="55"/>
        <v>0</v>
      </c>
      <c r="AB199" s="132">
        <f t="shared" si="55"/>
        <v>0</v>
      </c>
      <c r="AC199" s="132">
        <f t="shared" si="55"/>
        <v>0</v>
      </c>
      <c r="AD199" s="132">
        <f t="shared" si="55"/>
        <v>0</v>
      </c>
      <c r="AE199" s="132">
        <f t="shared" si="55"/>
        <v>0</v>
      </c>
      <c r="AF199" s="132">
        <f t="shared" si="55"/>
        <v>0</v>
      </c>
      <c r="AG199" s="132">
        <f t="shared" si="55"/>
        <v>0</v>
      </c>
      <c r="AI199" s="132" t="e">
        <f ca="1">_xlfn.XLOOKUP(I199,'api2.3'!B:B,'api2.3'!D:D,"")</f>
        <v>#NAME?</v>
      </c>
      <c r="AJ199" t="s">
        <v>44</v>
      </c>
      <c r="AK199" s="38" t="s">
        <v>44</v>
      </c>
      <c r="AL199" s="195" t="e">
        <f ca="1">_xlfn.XLOOKUP(AK199,sortorder!$I$15:$I$20,sortorder!$J$15:$J$20)</f>
        <v>#NAME?</v>
      </c>
      <c r="AP199" s="634">
        <v>0</v>
      </c>
      <c r="AQ199" t="s">
        <v>43</v>
      </c>
      <c r="AR199" s="22" t="str">
        <f t="shared" si="60"/>
        <v>raw</v>
      </c>
      <c r="AS199" t="s">
        <v>43</v>
      </c>
      <c r="AT199" s="22" t="b">
        <f t="shared" si="61"/>
        <v>1</v>
      </c>
      <c r="AU199" s="633" t="s">
        <v>52</v>
      </c>
      <c r="AV199" s="633" t="s">
        <v>43</v>
      </c>
      <c r="AX199" s="596" t="s">
        <v>2798</v>
      </c>
      <c r="AY199" s="479" t="b">
        <v>0</v>
      </c>
      <c r="AZ199" t="s">
        <v>45</v>
      </c>
      <c r="BA199">
        <v>0</v>
      </c>
      <c r="BB199">
        <v>0</v>
      </c>
      <c r="BC199" t="b">
        <v>0</v>
      </c>
      <c r="BD199" t="b">
        <v>0</v>
      </c>
      <c r="BE199" t="b">
        <v>0</v>
      </c>
      <c r="BG199" s="23" t="b">
        <f t="shared" si="62"/>
        <v>1</v>
      </c>
      <c r="BH199" s="739" t="s">
        <v>5050</v>
      </c>
      <c r="BI199" t="s">
        <v>5050</v>
      </c>
      <c r="BJ199" s="39" t="s">
        <v>2932</v>
      </c>
      <c r="BK199" s="39" t="s">
        <v>2932</v>
      </c>
      <c r="BL199" s="714">
        <v>0</v>
      </c>
      <c r="BM199" s="561" t="s">
        <v>5812</v>
      </c>
      <c r="BN199" s="479">
        <v>0</v>
      </c>
      <c r="BQ199" s="209">
        <v>999</v>
      </c>
    </row>
    <row r="200" spans="1:69" hidden="1">
      <c r="A200">
        <v>199</v>
      </c>
      <c r="B200" s="148" t="str">
        <f t="shared" ca="1" si="56"/>
        <v>999999999</v>
      </c>
      <c r="C200" s="148" t="str">
        <f t="shared" ca="1" si="57"/>
        <v>9999999</v>
      </c>
      <c r="D200" s="28">
        <v>0</v>
      </c>
      <c r="E200" s="586">
        <f t="shared" si="63"/>
        <v>1</v>
      </c>
      <c r="F200" s="586">
        <f t="shared" si="58"/>
        <v>0</v>
      </c>
      <c r="G200" s="344" t="str">
        <f t="shared" si="64"/>
        <v>no match or acs</v>
      </c>
      <c r="H200" s="8" t="s">
        <v>2990</v>
      </c>
      <c r="L200" s="8" t="s">
        <v>2990</v>
      </c>
      <c r="M200" s="56" t="s">
        <v>2990</v>
      </c>
      <c r="O200" s="23"/>
      <c r="Q200" s="61" t="s">
        <v>2805</v>
      </c>
      <c r="R200" s="137">
        <f ca="1">IFERROR(_xlfn.XLOOKUP(T200, sortorder!P:P,sortorder!Q:Q),999)</f>
        <v>999</v>
      </c>
      <c r="S200" s="137">
        <f ca="1">IFERROR(_xlfn.XLOOKUP(T200, sortorder!P:P,sortorder!O:O),99)</f>
        <v>99</v>
      </c>
      <c r="T200" s="119" t="s">
        <v>2794</v>
      </c>
      <c r="V200" s="142">
        <f ca="1">IFERROR(_xlfn.XLOOKUP(X200, sortorder!E:E,sortorder!D:D),99)</f>
        <v>99</v>
      </c>
      <c r="W200" s="142">
        <f t="shared" ca="1" si="59"/>
        <v>99</v>
      </c>
      <c r="X200" s="21" t="s">
        <v>2878</v>
      </c>
      <c r="Y200" s="132">
        <f t="shared" si="55"/>
        <v>0</v>
      </c>
      <c r="Z200" s="132">
        <f t="shared" si="55"/>
        <v>0</v>
      </c>
      <c r="AA200" s="132">
        <f t="shared" si="55"/>
        <v>0</v>
      </c>
      <c r="AB200" s="132">
        <f t="shared" si="55"/>
        <v>0</v>
      </c>
      <c r="AC200" s="132">
        <f t="shared" si="55"/>
        <v>0</v>
      </c>
      <c r="AD200" s="132">
        <f t="shared" si="55"/>
        <v>0</v>
      </c>
      <c r="AE200" s="132">
        <f t="shared" si="55"/>
        <v>0</v>
      </c>
      <c r="AF200" s="132">
        <f t="shared" si="55"/>
        <v>0</v>
      </c>
      <c r="AG200" s="132">
        <f t="shared" si="55"/>
        <v>0</v>
      </c>
      <c r="AI200" s="132" t="e">
        <f ca="1">_xlfn.XLOOKUP(I200,'api2.3'!B:B,'api2.3'!D:D,"")</f>
        <v>#NAME?</v>
      </c>
      <c r="AJ200" t="s">
        <v>44</v>
      </c>
      <c r="AK200" s="38" t="s">
        <v>44</v>
      </c>
      <c r="AL200" s="195" t="e">
        <f ca="1">_xlfn.XLOOKUP(AK200,sortorder!$I$15:$I$20,sortorder!$J$15:$J$20)</f>
        <v>#NAME?</v>
      </c>
      <c r="AP200" s="634">
        <v>0</v>
      </c>
      <c r="AQ200" t="s">
        <v>43</v>
      </c>
      <c r="AR200" s="22" t="str">
        <f t="shared" si="60"/>
        <v>raw</v>
      </c>
      <c r="AS200" t="s">
        <v>43</v>
      </c>
      <c r="AT200" s="22" t="b">
        <f t="shared" si="61"/>
        <v>1</v>
      </c>
      <c r="AU200" s="633" t="s">
        <v>52</v>
      </c>
      <c r="AV200" s="633" t="s">
        <v>43</v>
      </c>
      <c r="AX200" s="596" t="s">
        <v>2798</v>
      </c>
      <c r="AY200" s="479" t="b">
        <v>0</v>
      </c>
      <c r="AZ200" t="s">
        <v>45</v>
      </c>
      <c r="BA200">
        <v>0</v>
      </c>
      <c r="BB200">
        <v>0</v>
      </c>
      <c r="BC200" t="b">
        <v>0</v>
      </c>
      <c r="BD200" t="b">
        <v>0</v>
      </c>
      <c r="BE200" t="b">
        <v>0</v>
      </c>
      <c r="BG200" s="23" t="b">
        <f t="shared" si="62"/>
        <v>1</v>
      </c>
      <c r="BH200" s="739" t="s">
        <v>5109</v>
      </c>
      <c r="BI200" t="s">
        <v>5109</v>
      </c>
      <c r="BJ200" s="39" t="s">
        <v>2933</v>
      </c>
      <c r="BK200" s="39" t="s">
        <v>2933</v>
      </c>
      <c r="BL200" s="714">
        <v>0</v>
      </c>
      <c r="BM200" s="561" t="s">
        <v>5814</v>
      </c>
      <c r="BN200" s="479" t="s">
        <v>2798</v>
      </c>
      <c r="BQ200" s="209">
        <v>999</v>
      </c>
    </row>
    <row r="201" spans="1:69" hidden="1">
      <c r="A201">
        <v>200</v>
      </c>
      <c r="B201" s="148" t="str">
        <f t="shared" ca="1" si="56"/>
        <v>999999999</v>
      </c>
      <c r="C201" s="148" t="str">
        <f t="shared" ca="1" si="57"/>
        <v>9999999</v>
      </c>
      <c r="D201" s="28">
        <v>0</v>
      </c>
      <c r="E201" s="586">
        <f t="shared" si="63"/>
        <v>1</v>
      </c>
      <c r="F201" s="586">
        <f t="shared" si="58"/>
        <v>0</v>
      </c>
      <c r="G201" s="344" t="str">
        <f t="shared" si="64"/>
        <v>no match or acs</v>
      </c>
      <c r="H201" s="8" t="s">
        <v>2983</v>
      </c>
      <c r="L201" s="8" t="s">
        <v>2983</v>
      </c>
      <c r="M201" s="56" t="s">
        <v>2983</v>
      </c>
      <c r="O201" s="23"/>
      <c r="Q201" s="61" t="s">
        <v>2806</v>
      </c>
      <c r="R201" s="137">
        <f ca="1">IFERROR(_xlfn.XLOOKUP(T201, sortorder!P:P,sortorder!Q:Q),999)</f>
        <v>999</v>
      </c>
      <c r="S201" s="137">
        <f ca="1">IFERROR(_xlfn.XLOOKUP(T201, sortorder!P:P,sortorder!O:O),99)</f>
        <v>99</v>
      </c>
      <c r="T201" s="119" t="s">
        <v>2795</v>
      </c>
      <c r="V201" s="142">
        <f ca="1">IFERROR(_xlfn.XLOOKUP(X201, sortorder!E:E,sortorder!D:D),99)</f>
        <v>99</v>
      </c>
      <c r="W201" s="142">
        <f t="shared" ca="1" si="59"/>
        <v>99</v>
      </c>
      <c r="X201" s="21" t="s">
        <v>2878</v>
      </c>
      <c r="Y201" s="132">
        <f t="shared" si="55"/>
        <v>0</v>
      </c>
      <c r="Z201" s="132">
        <f t="shared" si="55"/>
        <v>0</v>
      </c>
      <c r="AA201" s="132">
        <f t="shared" si="55"/>
        <v>0</v>
      </c>
      <c r="AB201" s="132">
        <f t="shared" si="55"/>
        <v>0</v>
      </c>
      <c r="AC201" s="132">
        <f t="shared" si="55"/>
        <v>0</v>
      </c>
      <c r="AD201" s="132">
        <f t="shared" si="55"/>
        <v>0</v>
      </c>
      <c r="AE201" s="132">
        <f t="shared" si="55"/>
        <v>0</v>
      </c>
      <c r="AF201" s="132">
        <f t="shared" si="55"/>
        <v>0</v>
      </c>
      <c r="AG201" s="132">
        <f t="shared" si="55"/>
        <v>0</v>
      </c>
      <c r="AI201" s="132" t="e">
        <f ca="1">_xlfn.XLOOKUP(I201,'api2.3'!B:B,'api2.3'!D:D,"")</f>
        <v>#NAME?</v>
      </c>
      <c r="AJ201" t="s">
        <v>44</v>
      </c>
      <c r="AK201" s="38" t="s">
        <v>44</v>
      </c>
      <c r="AL201" s="195" t="e">
        <f ca="1">_xlfn.XLOOKUP(AK201,sortorder!$I$15:$I$20,sortorder!$J$15:$J$20)</f>
        <v>#NAME?</v>
      </c>
      <c r="AP201" s="634">
        <v>0</v>
      </c>
      <c r="AQ201" t="s">
        <v>43</v>
      </c>
      <c r="AR201" s="22" t="str">
        <f t="shared" si="60"/>
        <v>raw</v>
      </c>
      <c r="AS201" t="s">
        <v>43</v>
      </c>
      <c r="AT201" s="22" t="b">
        <f t="shared" si="61"/>
        <v>1</v>
      </c>
      <c r="AU201" s="633" t="s">
        <v>52</v>
      </c>
      <c r="AV201" s="633" t="s">
        <v>43</v>
      </c>
      <c r="AX201" s="596" t="s">
        <v>2798</v>
      </c>
      <c r="AY201" s="479" t="b">
        <v>0</v>
      </c>
      <c r="AZ201" t="s">
        <v>45</v>
      </c>
      <c r="BA201">
        <v>0</v>
      </c>
      <c r="BB201">
        <v>0</v>
      </c>
      <c r="BC201" t="b">
        <v>0</v>
      </c>
      <c r="BD201" t="b">
        <v>0</v>
      </c>
      <c r="BE201" t="b">
        <v>0</v>
      </c>
      <c r="BG201" s="23" t="b">
        <f t="shared" si="62"/>
        <v>1</v>
      </c>
      <c r="BH201" s="739" t="s">
        <v>5051</v>
      </c>
      <c r="BI201" t="s">
        <v>5051</v>
      </c>
      <c r="BJ201" s="39" t="s">
        <v>2934</v>
      </c>
      <c r="BK201" s="39" t="s">
        <v>2934</v>
      </c>
      <c r="BL201" s="714">
        <v>0</v>
      </c>
      <c r="BM201" s="561" t="s">
        <v>5816</v>
      </c>
      <c r="BN201" s="479">
        <v>0</v>
      </c>
      <c r="BQ201" s="209">
        <v>999</v>
      </c>
    </row>
    <row r="202" spans="1:69" hidden="1">
      <c r="A202">
        <v>201</v>
      </c>
      <c r="B202" s="148" t="str">
        <f t="shared" ca="1" si="56"/>
        <v>999999999</v>
      </c>
      <c r="C202" s="148" t="str">
        <f t="shared" ca="1" si="57"/>
        <v>9999999</v>
      </c>
      <c r="D202" s="28">
        <v>0</v>
      </c>
      <c r="E202" s="586">
        <f t="shared" si="63"/>
        <v>1</v>
      </c>
      <c r="F202" s="586">
        <f t="shared" si="58"/>
        <v>0</v>
      </c>
      <c r="G202" s="344" t="str">
        <f t="shared" si="64"/>
        <v>no match or acs</v>
      </c>
      <c r="H202" s="8" t="s">
        <v>2991</v>
      </c>
      <c r="L202" s="8" t="s">
        <v>2991</v>
      </c>
      <c r="M202" s="56" t="s">
        <v>2991</v>
      </c>
      <c r="O202" s="23"/>
      <c r="Q202" s="61" t="s">
        <v>2807</v>
      </c>
      <c r="R202" s="137">
        <f ca="1">IFERROR(_xlfn.XLOOKUP(T202, sortorder!P:P,sortorder!Q:Q),999)</f>
        <v>999</v>
      </c>
      <c r="S202" s="137">
        <f ca="1">IFERROR(_xlfn.XLOOKUP(T202, sortorder!P:P,sortorder!O:O),99)</f>
        <v>99</v>
      </c>
      <c r="T202" s="119" t="s">
        <v>2796</v>
      </c>
      <c r="V202" s="142">
        <f ca="1">IFERROR(_xlfn.XLOOKUP(X202, sortorder!E:E,sortorder!D:D),99)</f>
        <v>99</v>
      </c>
      <c r="W202" s="142">
        <f t="shared" ca="1" si="59"/>
        <v>99</v>
      </c>
      <c r="X202" s="21" t="s">
        <v>2878</v>
      </c>
      <c r="Y202" s="132">
        <f t="shared" ref="Y202:AG211" si="65">IF(ISERROR(SEARCH(Y$1,$Q202)),0,1)</f>
        <v>0</v>
      </c>
      <c r="Z202" s="132">
        <f t="shared" si="65"/>
        <v>0</v>
      </c>
      <c r="AA202" s="132">
        <f t="shared" si="65"/>
        <v>0</v>
      </c>
      <c r="AB202" s="132">
        <f t="shared" si="65"/>
        <v>0</v>
      </c>
      <c r="AC202" s="132">
        <f t="shared" si="65"/>
        <v>0</v>
      </c>
      <c r="AD202" s="132">
        <f t="shared" si="65"/>
        <v>0</v>
      </c>
      <c r="AE202" s="132">
        <f t="shared" si="65"/>
        <v>0</v>
      </c>
      <c r="AF202" s="132">
        <f t="shared" si="65"/>
        <v>0</v>
      </c>
      <c r="AG202" s="132">
        <f t="shared" si="65"/>
        <v>0</v>
      </c>
      <c r="AI202" s="132" t="e">
        <f ca="1">_xlfn.XLOOKUP(I202,'api2.3'!B:B,'api2.3'!D:D,"")</f>
        <v>#NAME?</v>
      </c>
      <c r="AJ202" t="s">
        <v>44</v>
      </c>
      <c r="AK202" s="38" t="s">
        <v>44</v>
      </c>
      <c r="AL202" s="195" t="e">
        <f ca="1">_xlfn.XLOOKUP(AK202,sortorder!$I$15:$I$20,sortorder!$J$15:$J$20)</f>
        <v>#NAME?</v>
      </c>
      <c r="AP202" s="634">
        <v>0</v>
      </c>
      <c r="AQ202" t="s">
        <v>43</v>
      </c>
      <c r="AR202" s="22" t="str">
        <f t="shared" si="60"/>
        <v>raw</v>
      </c>
      <c r="AS202" t="s">
        <v>43</v>
      </c>
      <c r="AT202" s="22" t="b">
        <f t="shared" si="61"/>
        <v>1</v>
      </c>
      <c r="AU202" s="633" t="s">
        <v>52</v>
      </c>
      <c r="AV202" s="633" t="s">
        <v>43</v>
      </c>
      <c r="AX202" s="596" t="s">
        <v>2798</v>
      </c>
      <c r="AY202" s="479" t="b">
        <v>0</v>
      </c>
      <c r="AZ202" t="s">
        <v>45</v>
      </c>
      <c r="BA202">
        <v>0</v>
      </c>
      <c r="BB202">
        <v>0</v>
      </c>
      <c r="BC202" t="b">
        <v>0</v>
      </c>
      <c r="BD202" t="b">
        <v>0</v>
      </c>
      <c r="BE202" t="b">
        <v>0</v>
      </c>
      <c r="BG202" s="23" t="b">
        <f t="shared" si="62"/>
        <v>1</v>
      </c>
      <c r="BH202" s="739" t="s">
        <v>5195</v>
      </c>
      <c r="BI202" t="s">
        <v>5195</v>
      </c>
      <c r="BJ202" s="39" t="s">
        <v>2935</v>
      </c>
      <c r="BK202" s="39" t="s">
        <v>2935</v>
      </c>
      <c r="BL202" s="714">
        <v>0</v>
      </c>
      <c r="BM202" s="561" t="s">
        <v>5818</v>
      </c>
      <c r="BN202" s="479">
        <v>0</v>
      </c>
      <c r="BQ202" s="209">
        <v>999</v>
      </c>
    </row>
    <row r="203" spans="1:69" ht="14.45" hidden="1" customHeight="1">
      <c r="A203">
        <v>202</v>
      </c>
      <c r="B203" s="148" t="str">
        <f t="shared" ca="1" si="56"/>
        <v>999999999</v>
      </c>
      <c r="C203" s="148" t="str">
        <f t="shared" ca="1" si="57"/>
        <v>9999999</v>
      </c>
      <c r="D203" s="28">
        <v>0</v>
      </c>
      <c r="E203" s="586">
        <f t="shared" si="63"/>
        <v>1</v>
      </c>
      <c r="F203" s="586">
        <f t="shared" si="58"/>
        <v>0</v>
      </c>
      <c r="G203" s="344" t="str">
        <f t="shared" si="64"/>
        <v>no match or acs</v>
      </c>
      <c r="H203" s="8" t="s">
        <v>2976</v>
      </c>
      <c r="L203" s="8" t="s">
        <v>2976</v>
      </c>
      <c r="M203" s="56" t="s">
        <v>2976</v>
      </c>
      <c r="O203" s="23"/>
      <c r="Q203" s="61" t="s">
        <v>2808</v>
      </c>
      <c r="R203" s="137">
        <f ca="1">IFERROR(_xlfn.XLOOKUP(T203, sortorder!P:P,sortorder!Q:Q),999)</f>
        <v>999</v>
      </c>
      <c r="S203" s="137">
        <f ca="1">IFERROR(_xlfn.XLOOKUP(T203, sortorder!P:P,sortorder!O:O),99)</f>
        <v>99</v>
      </c>
      <c r="T203" s="119" t="s">
        <v>2797</v>
      </c>
      <c r="V203" s="142">
        <f ca="1">IFERROR(_xlfn.XLOOKUP(X203, sortorder!E:E,sortorder!D:D),99)</f>
        <v>99</v>
      </c>
      <c r="W203" s="142">
        <f t="shared" ca="1" si="59"/>
        <v>99</v>
      </c>
      <c r="X203" s="21" t="s">
        <v>2878</v>
      </c>
      <c r="Y203" s="132">
        <f t="shared" si="65"/>
        <v>0</v>
      </c>
      <c r="Z203" s="132">
        <f t="shared" si="65"/>
        <v>0</v>
      </c>
      <c r="AA203" s="132">
        <f t="shared" si="65"/>
        <v>0</v>
      </c>
      <c r="AB203" s="132">
        <f t="shared" si="65"/>
        <v>0</v>
      </c>
      <c r="AC203" s="132">
        <f t="shared" si="65"/>
        <v>0</v>
      </c>
      <c r="AD203" s="132">
        <f t="shared" si="65"/>
        <v>0</v>
      </c>
      <c r="AE203" s="132">
        <f t="shared" si="65"/>
        <v>0</v>
      </c>
      <c r="AF203" s="132">
        <f t="shared" si="65"/>
        <v>0</v>
      </c>
      <c r="AG203" s="132">
        <f t="shared" si="65"/>
        <v>0</v>
      </c>
      <c r="AI203" s="132" t="e">
        <f ca="1">_xlfn.XLOOKUP(I203,'api2.3'!B:B,'api2.3'!D:D,"")</f>
        <v>#NAME?</v>
      </c>
      <c r="AJ203" t="s">
        <v>44</v>
      </c>
      <c r="AK203" s="38" t="s">
        <v>44</v>
      </c>
      <c r="AL203" s="195" t="e">
        <f ca="1">_xlfn.XLOOKUP(AK203,sortorder!$I$15:$I$20,sortorder!$J$15:$J$20)</f>
        <v>#NAME?</v>
      </c>
      <c r="AP203" s="634">
        <v>0</v>
      </c>
      <c r="AQ203" t="s">
        <v>43</v>
      </c>
      <c r="AR203" s="22" t="str">
        <f t="shared" si="60"/>
        <v>raw</v>
      </c>
      <c r="AS203" t="s">
        <v>43</v>
      </c>
      <c r="AT203" s="22" t="b">
        <f t="shared" si="61"/>
        <v>1</v>
      </c>
      <c r="AU203" s="633" t="s">
        <v>52</v>
      </c>
      <c r="AV203" s="633" t="s">
        <v>43</v>
      </c>
      <c r="AX203" s="596" t="s">
        <v>2798</v>
      </c>
      <c r="AY203" s="479" t="b">
        <v>0</v>
      </c>
      <c r="AZ203" t="s">
        <v>45</v>
      </c>
      <c r="BA203">
        <v>0</v>
      </c>
      <c r="BB203">
        <v>0</v>
      </c>
      <c r="BC203" t="b">
        <v>0</v>
      </c>
      <c r="BD203" t="b">
        <v>0</v>
      </c>
      <c r="BE203" t="b">
        <v>0</v>
      </c>
      <c r="BG203" s="23" t="b">
        <f t="shared" si="62"/>
        <v>1</v>
      </c>
      <c r="BH203" s="739" t="s">
        <v>5052</v>
      </c>
      <c r="BI203" t="s">
        <v>5052</v>
      </c>
      <c r="BJ203" s="39" t="s">
        <v>2936</v>
      </c>
      <c r="BK203" s="39" t="s">
        <v>2936</v>
      </c>
      <c r="BL203" s="714">
        <v>0</v>
      </c>
      <c r="BM203" s="561" t="s">
        <v>5804</v>
      </c>
      <c r="BN203" s="479" t="s">
        <v>2798</v>
      </c>
      <c r="BQ203" s="209">
        <v>999</v>
      </c>
    </row>
    <row r="204" spans="1:69" hidden="1">
      <c r="A204">
        <v>203</v>
      </c>
      <c r="B204" s="148" t="str">
        <f t="shared" ca="1" si="56"/>
        <v>999999999</v>
      </c>
      <c r="C204" s="148" t="str">
        <f t="shared" ca="1" si="57"/>
        <v>9999999</v>
      </c>
      <c r="D204" s="103">
        <v>1</v>
      </c>
      <c r="E204" s="586">
        <f t="shared" si="63"/>
        <v>1</v>
      </c>
      <c r="F204" s="586">
        <f t="shared" si="58"/>
        <v>0</v>
      </c>
      <c r="G204" s="344" t="str">
        <f t="shared" si="64"/>
        <v>api</v>
      </c>
      <c r="H204" s="1" t="s">
        <v>2203</v>
      </c>
      <c r="I204" s="1" t="s">
        <v>2203</v>
      </c>
      <c r="K204" s="1" t="s">
        <v>2203</v>
      </c>
      <c r="L204" s="117" t="s">
        <v>2203</v>
      </c>
      <c r="M204" s="184" t="s">
        <v>2203</v>
      </c>
      <c r="O204" s="1"/>
      <c r="Q204" s="117" t="s">
        <v>2202</v>
      </c>
      <c r="R204" s="137">
        <f ca="1">IFERROR(_xlfn.XLOOKUP(T204, sortorder!P:P,sortorder!Q:Q),999)</f>
        <v>999</v>
      </c>
      <c r="S204" s="137">
        <f ca="1">IFERROR(_xlfn.XLOOKUP(T204, sortorder!P:P,sortorder!O:O),99)</f>
        <v>99</v>
      </c>
      <c r="T204" s="119" t="s">
        <v>2202</v>
      </c>
      <c r="U204" s="56" t="s">
        <v>2202</v>
      </c>
      <c r="V204" s="142">
        <f ca="1">IFERROR(_xlfn.XLOOKUP(X204, sortorder!E:E,sortorder!D:D),99)</f>
        <v>99</v>
      </c>
      <c r="W204" s="142">
        <f t="shared" ca="1" si="59"/>
        <v>99</v>
      </c>
      <c r="X204" s="130" t="s">
        <v>2822</v>
      </c>
      <c r="Y204" s="132">
        <f t="shared" si="65"/>
        <v>0</v>
      </c>
      <c r="Z204" s="132">
        <f t="shared" si="65"/>
        <v>0</v>
      </c>
      <c r="AA204" s="132">
        <f t="shared" si="65"/>
        <v>0</v>
      </c>
      <c r="AB204" s="132">
        <f t="shared" si="65"/>
        <v>0</v>
      </c>
      <c r="AC204" s="132">
        <f t="shared" si="65"/>
        <v>0</v>
      </c>
      <c r="AD204" s="132">
        <f t="shared" si="65"/>
        <v>0</v>
      </c>
      <c r="AE204" s="132">
        <f t="shared" si="65"/>
        <v>0</v>
      </c>
      <c r="AF204" s="132">
        <f t="shared" si="65"/>
        <v>0</v>
      </c>
      <c r="AG204" s="132">
        <f t="shared" si="65"/>
        <v>0</v>
      </c>
      <c r="AH204" t="s">
        <v>1058</v>
      </c>
      <c r="AI204" s="132" t="e">
        <f ca="1">_xlfn.XLOOKUP(I204,'api2.3'!B:B,'api2.3'!D:D,"")</f>
        <v>#NAME?</v>
      </c>
      <c r="AJ204" t="s">
        <v>44</v>
      </c>
      <c r="AK204" s="38" t="s">
        <v>44</v>
      </c>
      <c r="AL204" s="195" t="e">
        <f ca="1">_xlfn.XLOOKUP(AK204,sortorder!$I$15:$I$20,sortorder!$J$15:$J$20)</f>
        <v>#NAME?</v>
      </c>
      <c r="AP204" s="634">
        <v>0</v>
      </c>
      <c r="AQ204" t="s">
        <v>43</v>
      </c>
      <c r="AR204" s="22" t="str">
        <f t="shared" si="60"/>
        <v>raw</v>
      </c>
      <c r="AS204" t="s">
        <v>43</v>
      </c>
      <c r="AT204" s="22" t="b">
        <f t="shared" si="61"/>
        <v>1</v>
      </c>
      <c r="AU204" s="633" t="s">
        <v>286</v>
      </c>
      <c r="AV204" s="633" t="s">
        <v>43</v>
      </c>
      <c r="AW204">
        <v>1</v>
      </c>
      <c r="AX204" s="596" t="s">
        <v>2142</v>
      </c>
      <c r="AY204" s="479" t="b">
        <v>1</v>
      </c>
      <c r="AZ204" s="22" t="s">
        <v>5629</v>
      </c>
      <c r="BA204">
        <v>2</v>
      </c>
      <c r="BB204">
        <v>0</v>
      </c>
      <c r="BC204" t="b">
        <v>0</v>
      </c>
      <c r="BD204" t="b">
        <v>1</v>
      </c>
      <c r="BE204" t="b">
        <v>0</v>
      </c>
      <c r="BG204" s="23" t="b">
        <f t="shared" si="62"/>
        <v>1</v>
      </c>
      <c r="BH204" s="739" t="s">
        <v>4920</v>
      </c>
      <c r="BI204" t="s">
        <v>4920</v>
      </c>
      <c r="BJ204" s="42" t="s">
        <v>2204</v>
      </c>
      <c r="BK204" s="42" t="s">
        <v>2204</v>
      </c>
      <c r="BL204" s="714" t="e">
        <v>#N/A</v>
      </c>
      <c r="BM204" s="561" t="s">
        <v>2798</v>
      </c>
      <c r="BN204" s="479" t="s">
        <v>2205</v>
      </c>
      <c r="BQ204" s="209">
        <v>999</v>
      </c>
    </row>
    <row r="205" spans="1:69" hidden="1">
      <c r="A205">
        <v>204</v>
      </c>
      <c r="B205" s="148" t="str">
        <f t="shared" ca="1" si="56"/>
        <v>999999999</v>
      </c>
      <c r="C205" s="148" t="str">
        <f t="shared" ca="1" si="57"/>
        <v>9999999</v>
      </c>
      <c r="D205" s="103">
        <v>1</v>
      </c>
      <c r="E205" s="586">
        <f t="shared" si="63"/>
        <v>1</v>
      </c>
      <c r="F205" s="586">
        <f t="shared" si="58"/>
        <v>0</v>
      </c>
      <c r="G205" s="344" t="str">
        <f t="shared" si="64"/>
        <v>no match or acs</v>
      </c>
      <c r="H205" s="62" t="s">
        <v>2992</v>
      </c>
      <c r="I205" s="113" t="s">
        <v>4758</v>
      </c>
      <c r="J205" s="567"/>
      <c r="K205" s="62"/>
      <c r="L205" s="220" t="s">
        <v>2992</v>
      </c>
      <c r="M205" s="184" t="s">
        <v>2992</v>
      </c>
      <c r="O205" s="23"/>
      <c r="Q205" s="115" t="s">
        <v>2194</v>
      </c>
      <c r="R205" s="137">
        <f ca="1">IFERROR(_xlfn.XLOOKUP(T205, sortorder!P:P,sortorder!Q:Q),999)</f>
        <v>999</v>
      </c>
      <c r="S205" s="137">
        <f ca="1">IFERROR(_xlfn.XLOOKUP(T205, sortorder!P:P,sortorder!O:O),99)</f>
        <v>99</v>
      </c>
      <c r="T205" s="119" t="s">
        <v>2194</v>
      </c>
      <c r="U205" s="56" t="s">
        <v>2194</v>
      </c>
      <c r="V205" s="142">
        <f ca="1">IFERROR(_xlfn.XLOOKUP(X205, sortorder!E:E,sortorder!D:D),99)</f>
        <v>99</v>
      </c>
      <c r="W205" s="142">
        <f t="shared" ca="1" si="59"/>
        <v>99</v>
      </c>
      <c r="X205" s="130" t="s">
        <v>2822</v>
      </c>
      <c r="Y205" s="132">
        <f t="shared" si="65"/>
        <v>0</v>
      </c>
      <c r="Z205" s="132">
        <f t="shared" si="65"/>
        <v>0</v>
      </c>
      <c r="AA205" s="132">
        <f t="shared" si="65"/>
        <v>0</v>
      </c>
      <c r="AB205" s="132">
        <f t="shared" si="65"/>
        <v>0</v>
      </c>
      <c r="AC205" s="132">
        <f t="shared" si="65"/>
        <v>0</v>
      </c>
      <c r="AD205" s="132">
        <f t="shared" si="65"/>
        <v>0</v>
      </c>
      <c r="AE205" s="132">
        <f t="shared" si="65"/>
        <v>0</v>
      </c>
      <c r="AF205" s="132">
        <f t="shared" si="65"/>
        <v>0</v>
      </c>
      <c r="AG205" s="132">
        <f t="shared" si="65"/>
        <v>0</v>
      </c>
      <c r="AH205" t="s">
        <v>1058</v>
      </c>
      <c r="AI205" s="132" t="e">
        <f ca="1">_xlfn.XLOOKUP(I205,'api2.3'!B:B,'api2.3'!D:D,"")</f>
        <v>#NAME?</v>
      </c>
      <c r="AJ205" t="s">
        <v>44</v>
      </c>
      <c r="AK205" s="38" t="s">
        <v>44</v>
      </c>
      <c r="AL205" s="195" t="e">
        <f ca="1">_xlfn.XLOOKUP(AK205,sortorder!$I$15:$I$20,sortorder!$J$15:$J$20)</f>
        <v>#NAME?</v>
      </c>
      <c r="AP205" s="634">
        <v>0</v>
      </c>
      <c r="AQ205" t="s">
        <v>43</v>
      </c>
      <c r="AR205" s="22" t="str">
        <f t="shared" si="60"/>
        <v>raw</v>
      </c>
      <c r="AS205" t="s">
        <v>43</v>
      </c>
      <c r="AT205" s="22" t="b">
        <f t="shared" si="61"/>
        <v>1</v>
      </c>
      <c r="AU205" s="633" t="s">
        <v>286</v>
      </c>
      <c r="AV205" s="633" t="s">
        <v>43</v>
      </c>
      <c r="AW205">
        <v>1</v>
      </c>
      <c r="AX205" s="596" t="s">
        <v>2142</v>
      </c>
      <c r="AY205" s="479" t="b">
        <v>1</v>
      </c>
      <c r="AZ205" s="22" t="s">
        <v>5629</v>
      </c>
      <c r="BA205">
        <v>2</v>
      </c>
      <c r="BB205">
        <v>0</v>
      </c>
      <c r="BC205" t="b">
        <v>0</v>
      </c>
      <c r="BD205" t="b">
        <v>1</v>
      </c>
      <c r="BE205" t="b">
        <v>0</v>
      </c>
      <c r="BG205" s="23" t="b">
        <f t="shared" si="62"/>
        <v>1</v>
      </c>
      <c r="BH205" s="739" t="s">
        <v>4921</v>
      </c>
      <c r="BI205" t="s">
        <v>4921</v>
      </c>
      <c r="BJ205" s="42" t="s">
        <v>2196</v>
      </c>
      <c r="BK205" s="42" t="s">
        <v>2196</v>
      </c>
      <c r="BL205" s="714" t="e">
        <v>#N/A</v>
      </c>
      <c r="BM205" s="561" t="s">
        <v>5823</v>
      </c>
      <c r="BN205" s="479" t="s">
        <v>5712</v>
      </c>
      <c r="BQ205" s="209">
        <v>999</v>
      </c>
    </row>
    <row r="206" spans="1:69" hidden="1">
      <c r="A206">
        <v>205</v>
      </c>
      <c r="B206" s="148" t="str">
        <f t="shared" ca="1" si="56"/>
        <v>999999999</v>
      </c>
      <c r="C206" s="148" t="str">
        <f t="shared" ca="1" si="57"/>
        <v>9999999</v>
      </c>
      <c r="D206" s="103">
        <v>1</v>
      </c>
      <c r="E206" s="586">
        <f t="shared" si="63"/>
        <v>1</v>
      </c>
      <c r="F206" s="586">
        <f t="shared" si="58"/>
        <v>0</v>
      </c>
      <c r="G206" s="344" t="str">
        <f t="shared" si="64"/>
        <v>no match or acs</v>
      </c>
      <c r="H206" s="62" t="s">
        <v>2993</v>
      </c>
      <c r="I206" s="113" t="s">
        <v>4757</v>
      </c>
      <c r="J206" s="567"/>
      <c r="K206" s="62"/>
      <c r="L206" s="220" t="s">
        <v>2993</v>
      </c>
      <c r="M206" s="184" t="s">
        <v>2993</v>
      </c>
      <c r="O206" s="23"/>
      <c r="Q206" s="115" t="s">
        <v>2198</v>
      </c>
      <c r="R206" s="137">
        <f ca="1">IFERROR(_xlfn.XLOOKUP(T206, sortorder!P:P,sortorder!Q:Q),999)</f>
        <v>999</v>
      </c>
      <c r="S206" s="137">
        <f ca="1">IFERROR(_xlfn.XLOOKUP(T206, sortorder!P:P,sortorder!O:O),99)</f>
        <v>99</v>
      </c>
      <c r="T206" s="119" t="s">
        <v>2198</v>
      </c>
      <c r="U206" s="56" t="s">
        <v>2198</v>
      </c>
      <c r="V206" s="142">
        <f ca="1">IFERROR(_xlfn.XLOOKUP(X206, sortorder!E:E,sortorder!D:D),99)</f>
        <v>99</v>
      </c>
      <c r="W206" s="142">
        <f t="shared" ca="1" si="59"/>
        <v>99</v>
      </c>
      <c r="X206" s="130" t="s">
        <v>2822</v>
      </c>
      <c r="Y206" s="132">
        <f t="shared" si="65"/>
        <v>0</v>
      </c>
      <c r="Z206" s="132">
        <f t="shared" si="65"/>
        <v>0</v>
      </c>
      <c r="AA206" s="132">
        <f t="shared" si="65"/>
        <v>0</v>
      </c>
      <c r="AB206" s="132">
        <f t="shared" si="65"/>
        <v>0</v>
      </c>
      <c r="AC206" s="132">
        <f t="shared" si="65"/>
        <v>0</v>
      </c>
      <c r="AD206" s="132">
        <f t="shared" si="65"/>
        <v>0</v>
      </c>
      <c r="AE206" s="132">
        <f t="shared" si="65"/>
        <v>0</v>
      </c>
      <c r="AF206" s="132">
        <f t="shared" si="65"/>
        <v>0</v>
      </c>
      <c r="AG206" s="132">
        <f t="shared" si="65"/>
        <v>0</v>
      </c>
      <c r="AH206" t="s">
        <v>1058</v>
      </c>
      <c r="AI206" s="132" t="e">
        <f ca="1">_xlfn.XLOOKUP(I206,'api2.3'!B:B,'api2.3'!D:D,"")</f>
        <v>#NAME?</v>
      </c>
      <c r="AJ206" t="s">
        <v>44</v>
      </c>
      <c r="AK206" s="38" t="s">
        <v>44</v>
      </c>
      <c r="AL206" s="195" t="e">
        <f ca="1">_xlfn.XLOOKUP(AK206,sortorder!$I$15:$I$20,sortorder!$J$15:$J$20)</f>
        <v>#NAME?</v>
      </c>
      <c r="AP206" s="634">
        <v>0</v>
      </c>
      <c r="AQ206" t="s">
        <v>43</v>
      </c>
      <c r="AR206" s="22" t="str">
        <f t="shared" si="60"/>
        <v>raw</v>
      </c>
      <c r="AS206" t="s">
        <v>43</v>
      </c>
      <c r="AT206" s="22" t="b">
        <f t="shared" si="61"/>
        <v>1</v>
      </c>
      <c r="AU206" s="633" t="s">
        <v>286</v>
      </c>
      <c r="AV206" s="633" t="s">
        <v>43</v>
      </c>
      <c r="AW206">
        <v>1</v>
      </c>
      <c r="AX206" s="596" t="s">
        <v>2142</v>
      </c>
      <c r="AY206" s="479" t="b">
        <v>1</v>
      </c>
      <c r="AZ206" s="22" t="s">
        <v>5629</v>
      </c>
      <c r="BA206">
        <v>2</v>
      </c>
      <c r="BB206">
        <v>0</v>
      </c>
      <c r="BC206" t="b">
        <v>0</v>
      </c>
      <c r="BD206" t="b">
        <v>1</v>
      </c>
      <c r="BE206" t="b">
        <v>0</v>
      </c>
      <c r="BG206" s="23" t="b">
        <f t="shared" si="62"/>
        <v>1</v>
      </c>
      <c r="BH206" s="739" t="s">
        <v>4922</v>
      </c>
      <c r="BI206" t="s">
        <v>4922</v>
      </c>
      <c r="BJ206" s="42" t="s">
        <v>2200</v>
      </c>
      <c r="BK206" s="42" t="s">
        <v>2200</v>
      </c>
      <c r="BL206" s="714">
        <v>0</v>
      </c>
      <c r="BM206" s="561" t="s">
        <v>5825</v>
      </c>
      <c r="BN206" s="479" t="s">
        <v>5711</v>
      </c>
      <c r="BQ206" s="209">
        <v>999</v>
      </c>
    </row>
    <row r="207" spans="1:69" hidden="1">
      <c r="A207">
        <v>206</v>
      </c>
      <c r="B207" s="148" t="str">
        <f t="shared" ca="1" si="56"/>
        <v>999999999</v>
      </c>
      <c r="C207" s="148" t="str">
        <f t="shared" ca="1" si="57"/>
        <v>9999999</v>
      </c>
      <c r="D207" s="103">
        <v>1</v>
      </c>
      <c r="E207" s="586">
        <f t="shared" si="63"/>
        <v>1</v>
      </c>
      <c r="F207" s="586">
        <f t="shared" si="58"/>
        <v>0</v>
      </c>
      <c r="G207" s="344" t="str">
        <f t="shared" si="64"/>
        <v>no match or acs</v>
      </c>
      <c r="H207" s="62" t="s">
        <v>2994</v>
      </c>
      <c r="I207" s="113" t="s">
        <v>4759</v>
      </c>
      <c r="J207" s="567"/>
      <c r="K207" s="62"/>
      <c r="L207" s="220" t="s">
        <v>2994</v>
      </c>
      <c r="M207" s="184" t="s">
        <v>2994</v>
      </c>
      <c r="O207" s="23"/>
      <c r="Q207" s="115" t="s">
        <v>2207</v>
      </c>
      <c r="R207" s="137">
        <f ca="1">IFERROR(_xlfn.XLOOKUP(T207, sortorder!P:P,sortorder!Q:Q),999)</f>
        <v>999</v>
      </c>
      <c r="S207" s="137">
        <f ca="1">IFERROR(_xlfn.XLOOKUP(T207, sortorder!P:P,sortorder!O:O),99)</f>
        <v>99</v>
      </c>
      <c r="T207" s="119" t="s">
        <v>2207</v>
      </c>
      <c r="U207" s="56" t="s">
        <v>2207</v>
      </c>
      <c r="V207" s="142">
        <f ca="1">IFERROR(_xlfn.XLOOKUP(X207, sortorder!E:E,sortorder!D:D),99)</f>
        <v>99</v>
      </c>
      <c r="W207" s="142">
        <f t="shared" ca="1" si="59"/>
        <v>99</v>
      </c>
      <c r="X207" s="130" t="s">
        <v>2822</v>
      </c>
      <c r="Y207" s="132">
        <f t="shared" si="65"/>
        <v>0</v>
      </c>
      <c r="Z207" s="132">
        <f t="shared" si="65"/>
        <v>0</v>
      </c>
      <c r="AA207" s="132">
        <f t="shared" si="65"/>
        <v>0</v>
      </c>
      <c r="AB207" s="132">
        <f t="shared" si="65"/>
        <v>0</v>
      </c>
      <c r="AC207" s="132">
        <f t="shared" si="65"/>
        <v>0</v>
      </c>
      <c r="AD207" s="132">
        <f t="shared" si="65"/>
        <v>0</v>
      </c>
      <c r="AE207" s="132">
        <f t="shared" si="65"/>
        <v>0</v>
      </c>
      <c r="AF207" s="132">
        <f t="shared" si="65"/>
        <v>0</v>
      </c>
      <c r="AG207" s="132">
        <f t="shared" si="65"/>
        <v>0</v>
      </c>
      <c r="AH207" t="s">
        <v>1058</v>
      </c>
      <c r="AI207" s="132" t="e">
        <f ca="1">_xlfn.XLOOKUP(I207,'api2.3'!B:B,'api2.3'!D:D,"")</f>
        <v>#NAME?</v>
      </c>
      <c r="AJ207" t="s">
        <v>44</v>
      </c>
      <c r="AK207" s="38" t="s">
        <v>44</v>
      </c>
      <c r="AL207" s="195" t="e">
        <f ca="1">_xlfn.XLOOKUP(AK207,sortorder!$I$15:$I$20,sortorder!$J$15:$J$20)</f>
        <v>#NAME?</v>
      </c>
      <c r="AP207" s="634">
        <v>0</v>
      </c>
      <c r="AQ207" t="s">
        <v>43</v>
      </c>
      <c r="AR207" s="22" t="str">
        <f t="shared" si="60"/>
        <v>raw</v>
      </c>
      <c r="AS207" t="s">
        <v>43</v>
      </c>
      <c r="AT207" s="22" t="b">
        <f t="shared" si="61"/>
        <v>1</v>
      </c>
      <c r="AU207" s="633" t="s">
        <v>286</v>
      </c>
      <c r="AV207" s="633" t="s">
        <v>43</v>
      </c>
      <c r="AW207">
        <v>1</v>
      </c>
      <c r="AX207" s="596" t="s">
        <v>2142</v>
      </c>
      <c r="AY207" s="479" t="b">
        <v>1</v>
      </c>
      <c r="AZ207" s="22" t="s">
        <v>5629</v>
      </c>
      <c r="BA207">
        <v>2</v>
      </c>
      <c r="BB207">
        <v>0</v>
      </c>
      <c r="BC207" t="b">
        <v>0</v>
      </c>
      <c r="BD207" t="b">
        <v>1</v>
      </c>
      <c r="BE207" t="b">
        <v>0</v>
      </c>
      <c r="BG207" s="23" t="b">
        <f t="shared" si="62"/>
        <v>1</v>
      </c>
      <c r="BH207" s="739" t="s">
        <v>4993</v>
      </c>
      <c r="BI207" t="s">
        <v>4993</v>
      </c>
      <c r="BJ207" s="42" t="s">
        <v>2209</v>
      </c>
      <c r="BK207" s="42" t="s">
        <v>2209</v>
      </c>
      <c r="BL207" s="714">
        <v>0</v>
      </c>
      <c r="BM207" s="561" t="s">
        <v>5827</v>
      </c>
      <c r="BN207" s="479" t="s">
        <v>5710</v>
      </c>
      <c r="BQ207" s="209">
        <v>999</v>
      </c>
    </row>
    <row r="208" spans="1:69" hidden="1">
      <c r="A208">
        <v>207</v>
      </c>
      <c r="B208" s="148" t="str">
        <f t="shared" ca="1" si="56"/>
        <v>999999999</v>
      </c>
      <c r="C208" s="148" t="str">
        <f t="shared" ca="1" si="57"/>
        <v>9999999</v>
      </c>
      <c r="D208" s="103">
        <v>1</v>
      </c>
      <c r="E208" s="586">
        <f t="shared" si="63"/>
        <v>1</v>
      </c>
      <c r="F208" s="586">
        <f t="shared" si="58"/>
        <v>0</v>
      </c>
      <c r="G208" s="344" t="str">
        <f t="shared" si="64"/>
        <v>no match or acs</v>
      </c>
      <c r="H208" s="62" t="s">
        <v>2995</v>
      </c>
      <c r="I208" s="113" t="s">
        <v>4760</v>
      </c>
      <c r="J208" s="567"/>
      <c r="K208" s="62"/>
      <c r="L208" s="220" t="s">
        <v>2995</v>
      </c>
      <c r="M208" s="184" t="s">
        <v>2995</v>
      </c>
      <c r="O208" s="23"/>
      <c r="Q208" s="115" t="s">
        <v>2211</v>
      </c>
      <c r="R208" s="137">
        <f ca="1">IFERROR(_xlfn.XLOOKUP(T208, sortorder!P:P,sortorder!Q:Q),999)</f>
        <v>999</v>
      </c>
      <c r="S208" s="137">
        <f ca="1">IFERROR(_xlfn.XLOOKUP(T208, sortorder!P:P,sortorder!O:O),99)</f>
        <v>99</v>
      </c>
      <c r="T208" s="119" t="s">
        <v>2211</v>
      </c>
      <c r="U208" s="56" t="s">
        <v>2211</v>
      </c>
      <c r="V208" s="142">
        <f ca="1">IFERROR(_xlfn.XLOOKUP(X208, sortorder!E:E,sortorder!D:D),99)</f>
        <v>99</v>
      </c>
      <c r="W208" s="142">
        <f t="shared" ca="1" si="59"/>
        <v>99</v>
      </c>
      <c r="X208" s="346" t="s">
        <v>2822</v>
      </c>
      <c r="Y208" s="132">
        <f t="shared" si="65"/>
        <v>0</v>
      </c>
      <c r="Z208" s="132">
        <f t="shared" si="65"/>
        <v>0</v>
      </c>
      <c r="AA208" s="132">
        <f t="shared" si="65"/>
        <v>0</v>
      </c>
      <c r="AB208" s="132">
        <f t="shared" si="65"/>
        <v>0</v>
      </c>
      <c r="AC208" s="132">
        <f t="shared" si="65"/>
        <v>0</v>
      </c>
      <c r="AD208" s="132">
        <f t="shared" si="65"/>
        <v>0</v>
      </c>
      <c r="AE208" s="132">
        <f t="shared" si="65"/>
        <v>0</v>
      </c>
      <c r="AF208" s="132">
        <f t="shared" si="65"/>
        <v>0</v>
      </c>
      <c r="AG208" s="132">
        <f t="shared" si="65"/>
        <v>0</v>
      </c>
      <c r="AH208" t="s">
        <v>1058</v>
      </c>
      <c r="AI208" s="132" t="e">
        <f ca="1">_xlfn.XLOOKUP(I208,'api2.3'!B:B,'api2.3'!D:D,"")</f>
        <v>#NAME?</v>
      </c>
      <c r="AJ208" t="s">
        <v>44</v>
      </c>
      <c r="AK208" s="38" t="s">
        <v>44</v>
      </c>
      <c r="AL208" s="195" t="e">
        <f ca="1">_xlfn.XLOOKUP(AK208,sortorder!$I$15:$I$20,sortorder!$J$15:$J$20)</f>
        <v>#NAME?</v>
      </c>
      <c r="AP208" s="634">
        <v>0</v>
      </c>
      <c r="AQ208" t="s">
        <v>43</v>
      </c>
      <c r="AR208" s="22" t="str">
        <f t="shared" si="60"/>
        <v>raw</v>
      </c>
      <c r="AS208" t="s">
        <v>43</v>
      </c>
      <c r="AT208" s="22" t="b">
        <f t="shared" si="61"/>
        <v>1</v>
      </c>
      <c r="AU208" s="633" t="s">
        <v>286</v>
      </c>
      <c r="AV208" s="633" t="s">
        <v>43</v>
      </c>
      <c r="AW208">
        <v>1</v>
      </c>
      <c r="AX208" s="596" t="s">
        <v>2142</v>
      </c>
      <c r="AY208" s="479" t="b">
        <v>1</v>
      </c>
      <c r="AZ208" s="22" t="s">
        <v>5629</v>
      </c>
      <c r="BA208">
        <v>2</v>
      </c>
      <c r="BB208">
        <v>0</v>
      </c>
      <c r="BC208" t="b">
        <v>0</v>
      </c>
      <c r="BD208" t="b">
        <v>1</v>
      </c>
      <c r="BE208" t="b">
        <v>0</v>
      </c>
      <c r="BG208" s="23" t="b">
        <f t="shared" si="62"/>
        <v>1</v>
      </c>
      <c r="BH208" s="739" t="s">
        <v>5094</v>
      </c>
      <c r="BI208" t="s">
        <v>5094</v>
      </c>
      <c r="BJ208" s="42" t="s">
        <v>2213</v>
      </c>
      <c r="BK208" s="42" t="s">
        <v>2213</v>
      </c>
      <c r="BL208" s="714">
        <v>0</v>
      </c>
      <c r="BM208" s="561" t="s">
        <v>5829</v>
      </c>
      <c r="BN208" s="479" t="s">
        <v>5709</v>
      </c>
      <c r="BQ208" s="209">
        <v>999</v>
      </c>
    </row>
    <row r="209" spans="1:69" hidden="1">
      <c r="A209">
        <v>208</v>
      </c>
      <c r="B209" s="148" t="str">
        <f t="shared" ca="1" si="56"/>
        <v>999999999</v>
      </c>
      <c r="C209" s="148" t="str">
        <f t="shared" ca="1" si="57"/>
        <v>9999999</v>
      </c>
      <c r="D209" s="103">
        <v>1</v>
      </c>
      <c r="E209" s="586">
        <f t="shared" si="63"/>
        <v>1</v>
      </c>
      <c r="F209" s="586">
        <f t="shared" si="58"/>
        <v>0</v>
      </c>
      <c r="G209" s="344" t="str">
        <f t="shared" si="64"/>
        <v>no match or acs</v>
      </c>
      <c r="H209" s="62" t="s">
        <v>2996</v>
      </c>
      <c r="I209" s="113" t="s">
        <v>4761</v>
      </c>
      <c r="J209" s="567"/>
      <c r="K209" s="62"/>
      <c r="L209" s="220" t="s">
        <v>2996</v>
      </c>
      <c r="M209" s="184" t="s">
        <v>2996</v>
      </c>
      <c r="O209" s="23"/>
      <c r="Q209" s="115" t="s">
        <v>2215</v>
      </c>
      <c r="R209" s="137">
        <f ca="1">IFERROR(_xlfn.XLOOKUP(T209, sortorder!P:P,sortorder!Q:Q),999)</f>
        <v>999</v>
      </c>
      <c r="S209" s="137">
        <f ca="1">IFERROR(_xlfn.XLOOKUP(T209, sortorder!P:P,sortorder!O:O),99)</f>
        <v>99</v>
      </c>
      <c r="T209" s="119" t="s">
        <v>2215</v>
      </c>
      <c r="U209" s="56" t="s">
        <v>2215</v>
      </c>
      <c r="V209" s="142">
        <f ca="1">IFERROR(_xlfn.XLOOKUP(X209, sortorder!E:E,sortorder!D:D),99)</f>
        <v>99</v>
      </c>
      <c r="W209" s="142">
        <f t="shared" ca="1" si="59"/>
        <v>99</v>
      </c>
      <c r="X209" s="130" t="s">
        <v>2822</v>
      </c>
      <c r="Y209" s="132">
        <f t="shared" si="65"/>
        <v>0</v>
      </c>
      <c r="Z209" s="132">
        <f t="shared" si="65"/>
        <v>0</v>
      </c>
      <c r="AA209" s="132">
        <f t="shared" si="65"/>
        <v>0</v>
      </c>
      <c r="AB209" s="132">
        <f t="shared" si="65"/>
        <v>0</v>
      </c>
      <c r="AC209" s="132">
        <f t="shared" si="65"/>
        <v>0</v>
      </c>
      <c r="AD209" s="132">
        <f t="shared" si="65"/>
        <v>0</v>
      </c>
      <c r="AE209" s="132">
        <f t="shared" si="65"/>
        <v>0</v>
      </c>
      <c r="AF209" s="132">
        <f t="shared" si="65"/>
        <v>0</v>
      </c>
      <c r="AG209" s="132">
        <f t="shared" si="65"/>
        <v>0</v>
      </c>
      <c r="AH209" t="s">
        <v>1058</v>
      </c>
      <c r="AI209" s="132" t="e">
        <f ca="1">_xlfn.XLOOKUP(I209,'api2.3'!B:B,'api2.3'!D:D,"")</f>
        <v>#NAME?</v>
      </c>
      <c r="AJ209" t="s">
        <v>44</v>
      </c>
      <c r="AK209" s="38" t="s">
        <v>44</v>
      </c>
      <c r="AL209" s="195" t="e">
        <f ca="1">_xlfn.XLOOKUP(AK209,sortorder!$I$15:$I$20,sortorder!$J$15:$J$20)</f>
        <v>#NAME?</v>
      </c>
      <c r="AP209" s="634">
        <v>0</v>
      </c>
      <c r="AQ209" t="s">
        <v>43</v>
      </c>
      <c r="AR209" s="22" t="str">
        <f t="shared" si="60"/>
        <v>raw</v>
      </c>
      <c r="AS209" t="s">
        <v>43</v>
      </c>
      <c r="AT209" s="22" t="b">
        <f t="shared" si="61"/>
        <v>1</v>
      </c>
      <c r="AU209" s="633" t="s">
        <v>286</v>
      </c>
      <c r="AV209" s="633" t="s">
        <v>43</v>
      </c>
      <c r="AW209">
        <v>1</v>
      </c>
      <c r="AX209" s="596" t="s">
        <v>2142</v>
      </c>
      <c r="AY209" s="479" t="b">
        <v>1</v>
      </c>
      <c r="AZ209" s="22" t="s">
        <v>5629</v>
      </c>
      <c r="BA209">
        <v>2</v>
      </c>
      <c r="BB209">
        <v>0</v>
      </c>
      <c r="BC209" t="b">
        <v>0</v>
      </c>
      <c r="BD209" t="b">
        <v>1</v>
      </c>
      <c r="BE209" t="b">
        <v>0</v>
      </c>
      <c r="BG209" s="23" t="b">
        <f t="shared" si="62"/>
        <v>1</v>
      </c>
      <c r="BH209" s="739" t="s">
        <v>4923</v>
      </c>
      <c r="BI209" t="s">
        <v>4923</v>
      </c>
      <c r="BJ209" s="42" t="s">
        <v>2217</v>
      </c>
      <c r="BK209" s="42" t="s">
        <v>2217</v>
      </c>
      <c r="BL209" s="714">
        <v>0</v>
      </c>
      <c r="BM209" s="561" t="s">
        <v>5831</v>
      </c>
      <c r="BN209" s="479" t="s">
        <v>5708</v>
      </c>
      <c r="BQ209" s="209">
        <v>999</v>
      </c>
    </row>
    <row r="210" spans="1:69" hidden="1">
      <c r="A210">
        <v>209</v>
      </c>
      <c r="B210" s="148" t="str">
        <f t="shared" ca="1" si="56"/>
        <v>999999999</v>
      </c>
      <c r="C210" s="148" t="str">
        <f t="shared" ca="1" si="57"/>
        <v>9999999</v>
      </c>
      <c r="D210" s="103">
        <v>1</v>
      </c>
      <c r="E210" s="586">
        <f t="shared" si="63"/>
        <v>1</v>
      </c>
      <c r="F210" s="586">
        <f t="shared" si="58"/>
        <v>0</v>
      </c>
      <c r="G210" s="344" t="str">
        <f t="shared" si="64"/>
        <v>no match or acs</v>
      </c>
      <c r="H210" s="62" t="s">
        <v>2997</v>
      </c>
      <c r="I210" s="113" t="s">
        <v>4762</v>
      </c>
      <c r="J210" s="567"/>
      <c r="K210" s="62"/>
      <c r="L210" s="220" t="s">
        <v>2997</v>
      </c>
      <c r="M210" s="184" t="s">
        <v>2997</v>
      </c>
      <c r="O210" s="23"/>
      <c r="Q210" s="115" t="s">
        <v>2219</v>
      </c>
      <c r="R210" s="137">
        <f ca="1">IFERROR(_xlfn.XLOOKUP(T210, sortorder!P:P,sortorder!Q:Q),999)</f>
        <v>999</v>
      </c>
      <c r="S210" s="137">
        <f ca="1">IFERROR(_xlfn.XLOOKUP(T210, sortorder!P:P,sortorder!O:O),99)</f>
        <v>99</v>
      </c>
      <c r="T210" s="119" t="s">
        <v>2219</v>
      </c>
      <c r="U210" s="56" t="s">
        <v>2219</v>
      </c>
      <c r="V210" s="142">
        <f ca="1">IFERROR(_xlfn.XLOOKUP(X210, sortorder!E:E,sortorder!D:D),99)</f>
        <v>99</v>
      </c>
      <c r="W210" s="142">
        <f t="shared" ca="1" si="59"/>
        <v>99</v>
      </c>
      <c r="X210" s="130" t="s">
        <v>2822</v>
      </c>
      <c r="Y210" s="132">
        <f t="shared" si="65"/>
        <v>0</v>
      </c>
      <c r="Z210" s="132">
        <f t="shared" si="65"/>
        <v>0</v>
      </c>
      <c r="AA210" s="132">
        <f t="shared" si="65"/>
        <v>0</v>
      </c>
      <c r="AB210" s="132">
        <f t="shared" si="65"/>
        <v>0</v>
      </c>
      <c r="AC210" s="132">
        <f t="shared" si="65"/>
        <v>0</v>
      </c>
      <c r="AD210" s="132">
        <f t="shared" si="65"/>
        <v>0</v>
      </c>
      <c r="AE210" s="132">
        <f t="shared" si="65"/>
        <v>0</v>
      </c>
      <c r="AF210" s="132">
        <f t="shared" si="65"/>
        <v>0</v>
      </c>
      <c r="AG210" s="132">
        <f t="shared" si="65"/>
        <v>0</v>
      </c>
      <c r="AH210" t="s">
        <v>1058</v>
      </c>
      <c r="AI210" s="132" t="e">
        <f ca="1">_xlfn.XLOOKUP(I210,'api2.3'!B:B,'api2.3'!D:D,"")</f>
        <v>#NAME?</v>
      </c>
      <c r="AJ210" t="s">
        <v>44</v>
      </c>
      <c r="AK210" s="38" t="s">
        <v>44</v>
      </c>
      <c r="AL210" s="195" t="e">
        <f ca="1">_xlfn.XLOOKUP(AK210,sortorder!$I$15:$I$20,sortorder!$J$15:$J$20)</f>
        <v>#NAME?</v>
      </c>
      <c r="AP210" s="634">
        <v>0</v>
      </c>
      <c r="AQ210" t="s">
        <v>43</v>
      </c>
      <c r="AR210" s="22" t="str">
        <f t="shared" si="60"/>
        <v>raw</v>
      </c>
      <c r="AS210" t="s">
        <v>43</v>
      </c>
      <c r="AT210" s="22" t="b">
        <f t="shared" si="61"/>
        <v>1</v>
      </c>
      <c r="AU210" s="633" t="s">
        <v>286</v>
      </c>
      <c r="AV210" s="633" t="s">
        <v>43</v>
      </c>
      <c r="AW210">
        <v>1</v>
      </c>
      <c r="AX210" s="596" t="s">
        <v>2142</v>
      </c>
      <c r="AY210" s="479" t="b">
        <v>1</v>
      </c>
      <c r="AZ210" s="22" t="s">
        <v>5629</v>
      </c>
      <c r="BA210">
        <v>2</v>
      </c>
      <c r="BB210">
        <v>0</v>
      </c>
      <c r="BC210" t="b">
        <v>0</v>
      </c>
      <c r="BD210" t="b">
        <v>1</v>
      </c>
      <c r="BE210" t="b">
        <v>0</v>
      </c>
      <c r="BG210" s="23" t="b">
        <f t="shared" si="62"/>
        <v>1</v>
      </c>
      <c r="BH210" s="739" t="s">
        <v>5181</v>
      </c>
      <c r="BI210" t="s">
        <v>5181</v>
      </c>
      <c r="BJ210" s="42" t="s">
        <v>2221</v>
      </c>
      <c r="BK210" s="42" t="s">
        <v>2221</v>
      </c>
      <c r="BL210" s="714">
        <v>0</v>
      </c>
      <c r="BM210" s="561" t="s">
        <v>5833</v>
      </c>
      <c r="BN210" s="479" t="s">
        <v>5707</v>
      </c>
      <c r="BQ210" s="209">
        <v>999</v>
      </c>
    </row>
    <row r="211" spans="1:69" hidden="1">
      <c r="A211">
        <v>210</v>
      </c>
      <c r="B211" s="148" t="str">
        <f t="shared" ca="1" si="56"/>
        <v>999999999</v>
      </c>
      <c r="C211" s="148" t="str">
        <f t="shared" ca="1" si="57"/>
        <v>9999999</v>
      </c>
      <c r="D211" s="103">
        <v>1</v>
      </c>
      <c r="E211" s="586">
        <f t="shared" si="63"/>
        <v>1</v>
      </c>
      <c r="F211" s="586">
        <f t="shared" si="58"/>
        <v>0</v>
      </c>
      <c r="G211" s="344" t="str">
        <f t="shared" si="64"/>
        <v>no match or acs</v>
      </c>
      <c r="H211" s="62" t="s">
        <v>2998</v>
      </c>
      <c r="I211" s="113" t="s">
        <v>4756</v>
      </c>
      <c r="J211" s="567"/>
      <c r="K211" s="62"/>
      <c r="L211" s="220" t="s">
        <v>2998</v>
      </c>
      <c r="M211" s="184" t="s">
        <v>2998</v>
      </c>
      <c r="O211" s="23"/>
      <c r="Q211" s="115" t="s">
        <v>2188</v>
      </c>
      <c r="R211" s="137">
        <f ca="1">IFERROR(_xlfn.XLOOKUP(T211, sortorder!P:P,sortorder!Q:Q),999)</f>
        <v>999</v>
      </c>
      <c r="S211" s="137">
        <f ca="1">IFERROR(_xlfn.XLOOKUP(T211, sortorder!P:P,sortorder!O:O),99)</f>
        <v>99</v>
      </c>
      <c r="T211" s="119" t="s">
        <v>2188</v>
      </c>
      <c r="U211" s="56" t="s">
        <v>2188</v>
      </c>
      <c r="V211" s="142">
        <f ca="1">IFERROR(_xlfn.XLOOKUP(X211, sortorder!E:E,sortorder!D:D),99)</f>
        <v>99</v>
      </c>
      <c r="W211" s="142">
        <f t="shared" ca="1" si="59"/>
        <v>99</v>
      </c>
      <c r="X211" s="130" t="s">
        <v>2822</v>
      </c>
      <c r="Y211" s="132">
        <f t="shared" si="65"/>
        <v>0</v>
      </c>
      <c r="Z211" s="132">
        <f t="shared" si="65"/>
        <v>0</v>
      </c>
      <c r="AA211" s="132">
        <f t="shared" si="65"/>
        <v>0</v>
      </c>
      <c r="AB211" s="132">
        <f t="shared" si="65"/>
        <v>0</v>
      </c>
      <c r="AC211" s="132">
        <f t="shared" si="65"/>
        <v>0</v>
      </c>
      <c r="AD211" s="132">
        <f t="shared" si="65"/>
        <v>0</v>
      </c>
      <c r="AE211" s="132">
        <f t="shared" si="65"/>
        <v>0</v>
      </c>
      <c r="AF211" s="132">
        <f t="shared" si="65"/>
        <v>0</v>
      </c>
      <c r="AG211" s="132">
        <f t="shared" si="65"/>
        <v>0</v>
      </c>
      <c r="AH211" t="s">
        <v>1058</v>
      </c>
      <c r="AI211" s="132" t="e">
        <f ca="1">_xlfn.XLOOKUP(I211,'api2.3'!B:B,'api2.3'!D:D,"")</f>
        <v>#NAME?</v>
      </c>
      <c r="AJ211" t="s">
        <v>44</v>
      </c>
      <c r="AK211" s="38" t="s">
        <v>44</v>
      </c>
      <c r="AL211" s="195" t="e">
        <f ca="1">_xlfn.XLOOKUP(AK211,sortorder!$I$15:$I$20,sortorder!$J$15:$J$20)</f>
        <v>#NAME?</v>
      </c>
      <c r="AP211" s="634">
        <v>0</v>
      </c>
      <c r="AQ211" t="s">
        <v>43</v>
      </c>
      <c r="AR211" s="22" t="str">
        <f t="shared" si="60"/>
        <v>raw</v>
      </c>
      <c r="AS211" t="s">
        <v>43</v>
      </c>
      <c r="AT211" s="22" t="b">
        <f t="shared" si="61"/>
        <v>1</v>
      </c>
      <c r="AU211" s="633" t="s">
        <v>286</v>
      </c>
      <c r="AV211" s="633" t="s">
        <v>43</v>
      </c>
      <c r="AW211">
        <v>1</v>
      </c>
      <c r="AX211" s="596" t="s">
        <v>2142</v>
      </c>
      <c r="AY211" s="479" t="b">
        <v>1</v>
      </c>
      <c r="AZ211" s="22" t="s">
        <v>5629</v>
      </c>
      <c r="BA211">
        <v>2</v>
      </c>
      <c r="BB211">
        <v>0</v>
      </c>
      <c r="BC211" t="b">
        <v>0</v>
      </c>
      <c r="BD211" t="b">
        <v>1</v>
      </c>
      <c r="BE211" t="b">
        <v>0</v>
      </c>
      <c r="BG211" s="23" t="b">
        <f t="shared" si="62"/>
        <v>1</v>
      </c>
      <c r="BH211" s="739" t="s">
        <v>4924</v>
      </c>
      <c r="BI211" t="s">
        <v>4924</v>
      </c>
      <c r="BJ211" s="42" t="s">
        <v>2192</v>
      </c>
      <c r="BK211" s="42" t="s">
        <v>2192</v>
      </c>
      <c r="BL211" s="714">
        <v>0</v>
      </c>
      <c r="BM211" s="561" t="s">
        <v>5821</v>
      </c>
      <c r="BN211" s="479" t="s">
        <v>5713</v>
      </c>
      <c r="BQ211" s="209">
        <v>999</v>
      </c>
    </row>
    <row r="212" spans="1:69" hidden="1">
      <c r="A212">
        <v>211</v>
      </c>
      <c r="B212" s="148" t="str">
        <f t="shared" ca="1" si="56"/>
        <v>999999999</v>
      </c>
      <c r="C212" s="148" t="str">
        <f t="shared" ca="1" si="57"/>
        <v>9999999</v>
      </c>
      <c r="D212" s="28">
        <v>0</v>
      </c>
      <c r="E212" s="586">
        <f t="shared" si="63"/>
        <v>0</v>
      </c>
      <c r="F212" s="586">
        <f t="shared" si="58"/>
        <v>0</v>
      </c>
      <c r="G212" s="344" t="str">
        <f t="shared" si="64"/>
        <v/>
      </c>
      <c r="Q212" s="61" t="s">
        <v>2354</v>
      </c>
      <c r="R212" s="137">
        <f ca="1">IFERROR(_xlfn.XLOOKUP(T212, sortorder!P:P,sortorder!Q:Q),999)</f>
        <v>999</v>
      </c>
      <c r="S212" s="137">
        <f ca="1">IFERROR(_xlfn.XLOOKUP(T212, sortorder!P:P,sortorder!O:O),99)</f>
        <v>99</v>
      </c>
      <c r="T212" s="119" t="s">
        <v>2202</v>
      </c>
      <c r="U212" s="56" t="s">
        <v>2202</v>
      </c>
      <c r="V212" s="142">
        <f ca="1">IFERROR(_xlfn.XLOOKUP(X212, sortorder!E:E,sortorder!D:D),99)</f>
        <v>99</v>
      </c>
      <c r="W212" s="142">
        <f t="shared" ca="1" si="59"/>
        <v>99</v>
      </c>
      <c r="X212" s="130" t="s">
        <v>2823</v>
      </c>
      <c r="Y212" s="132">
        <f t="shared" ref="Y212:AG221" si="66">IF(ISERROR(SEARCH(Y$1,$Q212)),0,1)</f>
        <v>1</v>
      </c>
      <c r="Z212" s="132">
        <f t="shared" si="66"/>
        <v>0</v>
      </c>
      <c r="AA212" s="132">
        <f t="shared" si="66"/>
        <v>0</v>
      </c>
      <c r="AB212" s="132">
        <f t="shared" si="66"/>
        <v>0</v>
      </c>
      <c r="AC212" s="132">
        <f t="shared" si="66"/>
        <v>1</v>
      </c>
      <c r="AD212" s="132">
        <f t="shared" si="66"/>
        <v>0</v>
      </c>
      <c r="AE212" s="132">
        <f t="shared" si="66"/>
        <v>0</v>
      </c>
      <c r="AF212" s="132">
        <f t="shared" si="66"/>
        <v>0</v>
      </c>
      <c r="AG212" s="132">
        <f t="shared" si="66"/>
        <v>0</v>
      </c>
      <c r="AI212" s="132" t="e">
        <f ca="1">_xlfn.XLOOKUP(I212,'api2.3'!B:B,'api2.3'!D:D,"")</f>
        <v>#NAME?</v>
      </c>
      <c r="AJ212" t="s">
        <v>44</v>
      </c>
      <c r="AK212" s="38" t="s">
        <v>44</v>
      </c>
      <c r="AL212" s="195" t="e">
        <f ca="1">_xlfn.XLOOKUP(AK212,sortorder!$I$15:$I$20,sortorder!$J$15:$J$20)</f>
        <v>#NAME?</v>
      </c>
      <c r="AM212" s="633" t="s">
        <v>416</v>
      </c>
      <c r="AN212" s="633" t="s">
        <v>416</v>
      </c>
      <c r="AO212" s="633" t="s">
        <v>417</v>
      </c>
      <c r="AP212" s="637">
        <v>1</v>
      </c>
      <c r="AQ212" t="s">
        <v>2334</v>
      </c>
      <c r="AR212" s="22" t="str">
        <f t="shared" si="60"/>
        <v>ratio</v>
      </c>
      <c r="AS212" t="s">
        <v>1706</v>
      </c>
      <c r="AT212" s="22" t="b">
        <f t="shared" si="61"/>
        <v>1</v>
      </c>
      <c r="AU212" s="633" t="s">
        <v>1706</v>
      </c>
      <c r="AV212" s="633" t="s">
        <v>1706</v>
      </c>
      <c r="AX212" s="596" t="s">
        <v>2798</v>
      </c>
      <c r="AY212" s="479" t="b">
        <v>0</v>
      </c>
      <c r="AZ212" t="s">
        <v>2947</v>
      </c>
      <c r="BA212">
        <v>2</v>
      </c>
      <c r="BB212">
        <v>1</v>
      </c>
      <c r="BC212" t="b">
        <v>0</v>
      </c>
      <c r="BD212" t="b">
        <v>0</v>
      </c>
      <c r="BE212" t="b">
        <v>0</v>
      </c>
      <c r="BG212" s="23" t="b">
        <f t="shared" si="62"/>
        <v>1</v>
      </c>
      <c r="BH212" s="468" t="str">
        <f>CONCATENATE(VLOOKUP(AQ212,named_strings!A:B,2,),VLOOKUP(T212,Q:BH,44,))</f>
        <v>Ratio to US avg %Hispanic</v>
      </c>
      <c r="BI212" t="s">
        <v>4925</v>
      </c>
      <c r="BJ212" s="18" t="s">
        <v>2356</v>
      </c>
      <c r="BK212" s="18" t="s">
        <v>2356</v>
      </c>
      <c r="BL212" s="714">
        <v>0</v>
      </c>
      <c r="BM212" s="561" t="s">
        <v>2798</v>
      </c>
      <c r="BN212" s="479" t="s">
        <v>2798</v>
      </c>
      <c r="BQ212" s="209">
        <v>999</v>
      </c>
    </row>
    <row r="213" spans="1:69" hidden="1">
      <c r="A213">
        <v>212</v>
      </c>
      <c r="B213" s="148" t="str">
        <f t="shared" ca="1" si="56"/>
        <v>999999999</v>
      </c>
      <c r="C213" s="148" t="str">
        <f t="shared" ca="1" si="57"/>
        <v>9999999</v>
      </c>
      <c r="D213" s="28">
        <v>0</v>
      </c>
      <c r="E213" s="586">
        <f t="shared" si="63"/>
        <v>0</v>
      </c>
      <c r="F213" s="586">
        <f t="shared" si="58"/>
        <v>0</v>
      </c>
      <c r="G213" s="344" t="str">
        <f t="shared" si="64"/>
        <v/>
      </c>
      <c r="H213" s="114"/>
      <c r="I213" s="114"/>
      <c r="Q213" s="61" t="s">
        <v>2357</v>
      </c>
      <c r="R213" s="137">
        <f ca="1">IFERROR(_xlfn.XLOOKUP(T213, sortorder!P:P,sortorder!Q:Q),999)</f>
        <v>999</v>
      </c>
      <c r="S213" s="137">
        <f ca="1">IFERROR(_xlfn.XLOOKUP(T213, sortorder!P:P,sortorder!O:O),99)</f>
        <v>99</v>
      </c>
      <c r="T213" s="119" t="s">
        <v>2194</v>
      </c>
      <c r="U213" s="56" t="s">
        <v>2194</v>
      </c>
      <c r="V213" s="142">
        <f ca="1">IFERROR(_xlfn.XLOOKUP(X213, sortorder!E:E,sortorder!D:D),99)</f>
        <v>99</v>
      </c>
      <c r="W213" s="142">
        <f t="shared" ca="1" si="59"/>
        <v>99</v>
      </c>
      <c r="X213" s="130" t="s">
        <v>2823</v>
      </c>
      <c r="Y213" s="132">
        <f t="shared" si="66"/>
        <v>1</v>
      </c>
      <c r="Z213" s="132">
        <f t="shared" si="66"/>
        <v>0</v>
      </c>
      <c r="AA213" s="132">
        <f t="shared" si="66"/>
        <v>0</v>
      </c>
      <c r="AB213" s="132">
        <f t="shared" si="66"/>
        <v>0</v>
      </c>
      <c r="AC213" s="132">
        <f t="shared" si="66"/>
        <v>1</v>
      </c>
      <c r="AD213" s="132">
        <f t="shared" si="66"/>
        <v>0</v>
      </c>
      <c r="AE213" s="132">
        <f t="shared" si="66"/>
        <v>0</v>
      </c>
      <c r="AF213" s="132">
        <f t="shared" si="66"/>
        <v>0</v>
      </c>
      <c r="AG213" s="132">
        <f t="shared" si="66"/>
        <v>0</v>
      </c>
      <c r="AI213" s="132" t="e">
        <f ca="1">_xlfn.XLOOKUP(I213,'api2.3'!B:B,'api2.3'!D:D,"")</f>
        <v>#NAME?</v>
      </c>
      <c r="AJ213" t="s">
        <v>44</v>
      </c>
      <c r="AK213" s="38" t="s">
        <v>44</v>
      </c>
      <c r="AL213" s="195" t="e">
        <f ca="1">_xlfn.XLOOKUP(AK213,sortorder!$I$15:$I$20,sortorder!$J$15:$J$20)</f>
        <v>#NAME?</v>
      </c>
      <c r="AM213" s="633" t="s">
        <v>416</v>
      </c>
      <c r="AN213" s="633" t="s">
        <v>416</v>
      </c>
      <c r="AO213" s="633" t="s">
        <v>417</v>
      </c>
      <c r="AP213" s="637">
        <v>1</v>
      </c>
      <c r="AQ213" t="s">
        <v>2334</v>
      </c>
      <c r="AR213" s="22" t="str">
        <f t="shared" si="60"/>
        <v>ratio</v>
      </c>
      <c r="AS213" t="s">
        <v>1706</v>
      </c>
      <c r="AT213" s="22" t="b">
        <f t="shared" si="61"/>
        <v>1</v>
      </c>
      <c r="AU213" s="633" t="s">
        <v>1706</v>
      </c>
      <c r="AV213" s="633" t="s">
        <v>1706</v>
      </c>
      <c r="AX213" s="596" t="s">
        <v>2798</v>
      </c>
      <c r="AY213" s="479" t="b">
        <v>0</v>
      </c>
      <c r="AZ213" t="s">
        <v>2947</v>
      </c>
      <c r="BA213">
        <v>2</v>
      </c>
      <c r="BB213">
        <v>1</v>
      </c>
      <c r="BC213" t="b">
        <v>0</v>
      </c>
      <c r="BD213" t="b">
        <v>0</v>
      </c>
      <c r="BE213" t="b">
        <v>0</v>
      </c>
      <c r="BG213" s="23" t="b">
        <f t="shared" si="62"/>
        <v>1</v>
      </c>
      <c r="BH213" s="468" t="str">
        <f>CONCATENATE(VLOOKUP(AQ213,named_strings!A:B,2,),VLOOKUP(T213,Q:BH,44,))</f>
        <v>Ratio to US avg %Black NHA</v>
      </c>
      <c r="BI213" t="s">
        <v>4926</v>
      </c>
      <c r="BJ213" s="18" t="s">
        <v>2809</v>
      </c>
      <c r="BK213" s="18" t="s">
        <v>2809</v>
      </c>
      <c r="BL213" s="714">
        <v>0</v>
      </c>
      <c r="BM213" s="561" t="s">
        <v>2798</v>
      </c>
      <c r="BN213" s="479" t="s">
        <v>2798</v>
      </c>
      <c r="BQ213" s="209">
        <v>999</v>
      </c>
    </row>
    <row r="214" spans="1:69" hidden="1">
      <c r="A214">
        <v>213</v>
      </c>
      <c r="B214" s="148" t="str">
        <f t="shared" ca="1" si="56"/>
        <v>999999999</v>
      </c>
      <c r="C214" s="148" t="str">
        <f t="shared" ca="1" si="57"/>
        <v>9999999</v>
      </c>
      <c r="D214" s="28">
        <v>0</v>
      </c>
      <c r="E214" s="586">
        <f t="shared" si="63"/>
        <v>0</v>
      </c>
      <c r="F214" s="586">
        <f t="shared" si="58"/>
        <v>0</v>
      </c>
      <c r="G214" s="344" t="str">
        <f t="shared" si="64"/>
        <v/>
      </c>
      <c r="Q214" s="61" t="s">
        <v>2358</v>
      </c>
      <c r="R214" s="137">
        <f ca="1">IFERROR(_xlfn.XLOOKUP(T214, sortorder!P:P,sortorder!Q:Q),999)</f>
        <v>999</v>
      </c>
      <c r="S214" s="137">
        <f ca="1">IFERROR(_xlfn.XLOOKUP(T214, sortorder!P:P,sortorder!O:O),99)</f>
        <v>99</v>
      </c>
      <c r="T214" s="119" t="s">
        <v>2198</v>
      </c>
      <c r="U214" s="56" t="s">
        <v>2198</v>
      </c>
      <c r="V214" s="142">
        <f ca="1">IFERROR(_xlfn.XLOOKUP(X214, sortorder!E:E,sortorder!D:D),99)</f>
        <v>99</v>
      </c>
      <c r="W214" s="142">
        <f t="shared" ca="1" si="59"/>
        <v>99</v>
      </c>
      <c r="X214" s="130" t="s">
        <v>2823</v>
      </c>
      <c r="Y214" s="132">
        <f t="shared" si="66"/>
        <v>1</v>
      </c>
      <c r="Z214" s="132">
        <f t="shared" si="66"/>
        <v>0</v>
      </c>
      <c r="AA214" s="132">
        <f t="shared" si="66"/>
        <v>0</v>
      </c>
      <c r="AB214" s="132">
        <f t="shared" si="66"/>
        <v>0</v>
      </c>
      <c r="AC214" s="132">
        <f t="shared" si="66"/>
        <v>1</v>
      </c>
      <c r="AD214" s="132">
        <f t="shared" si="66"/>
        <v>0</v>
      </c>
      <c r="AE214" s="132">
        <f t="shared" si="66"/>
        <v>0</v>
      </c>
      <c r="AF214" s="132">
        <f t="shared" si="66"/>
        <v>0</v>
      </c>
      <c r="AG214" s="132">
        <f t="shared" si="66"/>
        <v>0</v>
      </c>
      <c r="AI214" s="132" t="e">
        <f ca="1">_xlfn.XLOOKUP(I214,'api2.3'!B:B,'api2.3'!D:D,"")</f>
        <v>#NAME?</v>
      </c>
      <c r="AJ214" t="s">
        <v>44</v>
      </c>
      <c r="AK214" s="38" t="s">
        <v>44</v>
      </c>
      <c r="AL214" s="195" t="e">
        <f ca="1">_xlfn.XLOOKUP(AK214,sortorder!$I$15:$I$20,sortorder!$J$15:$J$20)</f>
        <v>#NAME?</v>
      </c>
      <c r="AM214" s="633" t="s">
        <v>416</v>
      </c>
      <c r="AN214" s="633" t="s">
        <v>416</v>
      </c>
      <c r="AO214" s="633" t="s">
        <v>417</v>
      </c>
      <c r="AP214" s="637">
        <v>1</v>
      </c>
      <c r="AQ214" t="s">
        <v>2334</v>
      </c>
      <c r="AR214" s="22" t="str">
        <f t="shared" si="60"/>
        <v>ratio</v>
      </c>
      <c r="AS214" t="s">
        <v>1706</v>
      </c>
      <c r="AT214" s="22" t="b">
        <f t="shared" si="61"/>
        <v>1</v>
      </c>
      <c r="AU214" s="633" t="s">
        <v>1706</v>
      </c>
      <c r="AV214" s="633" t="s">
        <v>1706</v>
      </c>
      <c r="AX214" s="596" t="s">
        <v>2798</v>
      </c>
      <c r="AY214" s="479" t="b">
        <v>0</v>
      </c>
      <c r="AZ214" t="s">
        <v>2947</v>
      </c>
      <c r="BA214">
        <v>2</v>
      </c>
      <c r="BB214">
        <v>1</v>
      </c>
      <c r="BC214" t="b">
        <v>0</v>
      </c>
      <c r="BD214" t="b">
        <v>0</v>
      </c>
      <c r="BE214" t="b">
        <v>0</v>
      </c>
      <c r="BG214" s="23" t="b">
        <f t="shared" si="62"/>
        <v>1</v>
      </c>
      <c r="BH214" s="468" t="str">
        <f>CONCATENATE(VLOOKUP(AQ214,named_strings!A:B,2,),VLOOKUP(T214,Q:BH,44,))</f>
        <v>Ratio to US avg %Asian NHA</v>
      </c>
      <c r="BI214" t="s">
        <v>4927</v>
      </c>
      <c r="BJ214" s="18" t="s">
        <v>2810</v>
      </c>
      <c r="BK214" s="18" t="s">
        <v>2810</v>
      </c>
      <c r="BL214" s="714">
        <v>0</v>
      </c>
      <c r="BM214" s="561" t="s">
        <v>2798</v>
      </c>
      <c r="BN214" s="479" t="s">
        <v>2798</v>
      </c>
      <c r="BQ214" s="209">
        <v>999</v>
      </c>
    </row>
    <row r="215" spans="1:69" hidden="1">
      <c r="A215">
        <v>214</v>
      </c>
      <c r="B215" s="148" t="str">
        <f t="shared" ca="1" si="56"/>
        <v>999999999</v>
      </c>
      <c r="C215" s="148" t="str">
        <f t="shared" ca="1" si="57"/>
        <v>9999999</v>
      </c>
      <c r="D215" s="28">
        <v>0</v>
      </c>
      <c r="E215" s="586">
        <f t="shared" si="63"/>
        <v>0</v>
      </c>
      <c r="F215" s="586">
        <f t="shared" si="58"/>
        <v>0</v>
      </c>
      <c r="G215" s="344" t="str">
        <f t="shared" si="64"/>
        <v/>
      </c>
      <c r="Q215" s="61" t="s">
        <v>2359</v>
      </c>
      <c r="R215" s="137">
        <f ca="1">IFERROR(_xlfn.XLOOKUP(T215, sortorder!P:P,sortorder!Q:Q),999)</f>
        <v>999</v>
      </c>
      <c r="S215" s="137">
        <f ca="1">IFERROR(_xlfn.XLOOKUP(T215, sortorder!P:P,sortorder!O:O),99)</f>
        <v>99</v>
      </c>
      <c r="T215" s="119" t="s">
        <v>2207</v>
      </c>
      <c r="U215" s="56" t="s">
        <v>2207</v>
      </c>
      <c r="V215" s="142">
        <f ca="1">IFERROR(_xlfn.XLOOKUP(X215, sortorder!E:E,sortorder!D:D),99)</f>
        <v>99</v>
      </c>
      <c r="W215" s="142">
        <f t="shared" ca="1" si="59"/>
        <v>99</v>
      </c>
      <c r="X215" s="130" t="s">
        <v>2823</v>
      </c>
      <c r="Y215" s="132">
        <f t="shared" si="66"/>
        <v>1</v>
      </c>
      <c r="Z215" s="132">
        <f t="shared" si="66"/>
        <v>0</v>
      </c>
      <c r="AA215" s="132">
        <f t="shared" si="66"/>
        <v>0</v>
      </c>
      <c r="AB215" s="132">
        <f t="shared" si="66"/>
        <v>0</v>
      </c>
      <c r="AC215" s="132">
        <f t="shared" si="66"/>
        <v>1</v>
      </c>
      <c r="AD215" s="132">
        <f t="shared" si="66"/>
        <v>0</v>
      </c>
      <c r="AE215" s="132">
        <f t="shared" si="66"/>
        <v>0</v>
      </c>
      <c r="AF215" s="132">
        <f t="shared" si="66"/>
        <v>0</v>
      </c>
      <c r="AG215" s="132">
        <f t="shared" si="66"/>
        <v>0</v>
      </c>
      <c r="AI215" s="132" t="e">
        <f ca="1">_xlfn.XLOOKUP(I215,'api2.3'!B:B,'api2.3'!D:D,"")</f>
        <v>#NAME?</v>
      </c>
      <c r="AJ215" t="s">
        <v>44</v>
      </c>
      <c r="AK215" s="38" t="s">
        <v>44</v>
      </c>
      <c r="AL215" s="195" t="e">
        <f ca="1">_xlfn.XLOOKUP(AK215,sortorder!$I$15:$I$20,sortorder!$J$15:$J$20)</f>
        <v>#NAME?</v>
      </c>
      <c r="AM215" s="633" t="s">
        <v>416</v>
      </c>
      <c r="AN215" s="633" t="s">
        <v>416</v>
      </c>
      <c r="AO215" s="633" t="s">
        <v>417</v>
      </c>
      <c r="AP215" s="637">
        <v>1</v>
      </c>
      <c r="AQ215" t="s">
        <v>2334</v>
      </c>
      <c r="AR215" s="22" t="str">
        <f t="shared" si="60"/>
        <v>ratio</v>
      </c>
      <c r="AS215" t="s">
        <v>1706</v>
      </c>
      <c r="AT215" s="22" t="b">
        <f t="shared" si="61"/>
        <v>1</v>
      </c>
      <c r="AU215" s="633" t="s">
        <v>1706</v>
      </c>
      <c r="AV215" s="633" t="s">
        <v>1706</v>
      </c>
      <c r="AX215" s="596" t="s">
        <v>2798</v>
      </c>
      <c r="AY215" s="479" t="b">
        <v>0</v>
      </c>
      <c r="AZ215" t="s">
        <v>2947</v>
      </c>
      <c r="BA215">
        <v>2</v>
      </c>
      <c r="BB215">
        <v>1</v>
      </c>
      <c r="BC215" t="b">
        <v>0</v>
      </c>
      <c r="BD215" t="b">
        <v>0</v>
      </c>
      <c r="BE215" t="b">
        <v>0</v>
      </c>
      <c r="BG215" s="23" t="b">
        <f t="shared" si="62"/>
        <v>1</v>
      </c>
      <c r="BH215" s="468" t="str">
        <f>CONCATENATE(VLOOKUP(AQ215,named_strings!A:B,2,),VLOOKUP(T215,Q:BH,44,))</f>
        <v>Ratio to US avg %AmerIndian/AK NHA</v>
      </c>
      <c r="BI215" t="s">
        <v>4991</v>
      </c>
      <c r="BJ215" s="18" t="s">
        <v>2811</v>
      </c>
      <c r="BK215" s="18" t="s">
        <v>2811</v>
      </c>
      <c r="BL215" s="714">
        <v>0</v>
      </c>
      <c r="BM215" s="561" t="s">
        <v>2798</v>
      </c>
      <c r="BN215" s="479">
        <v>0</v>
      </c>
      <c r="BQ215" s="209">
        <v>999</v>
      </c>
    </row>
    <row r="216" spans="1:69" hidden="1">
      <c r="A216">
        <v>215</v>
      </c>
      <c r="B216" s="148" t="str">
        <f t="shared" ca="1" si="56"/>
        <v>999999999</v>
      </c>
      <c r="C216" s="148" t="str">
        <f t="shared" ca="1" si="57"/>
        <v>9999999</v>
      </c>
      <c r="D216" s="28">
        <v>0</v>
      </c>
      <c r="E216" s="586">
        <f t="shared" si="63"/>
        <v>0</v>
      </c>
      <c r="F216" s="586">
        <f t="shared" si="58"/>
        <v>0</v>
      </c>
      <c r="G216" s="344" t="str">
        <f t="shared" si="64"/>
        <v/>
      </c>
      <c r="H216" s="114"/>
      <c r="I216" s="114"/>
      <c r="Q216" s="61" t="s">
        <v>2360</v>
      </c>
      <c r="R216" s="137">
        <f ca="1">IFERROR(_xlfn.XLOOKUP(T216, sortorder!P:P,sortorder!Q:Q),999)</f>
        <v>999</v>
      </c>
      <c r="S216" s="137">
        <f ca="1">IFERROR(_xlfn.XLOOKUP(T216, sortorder!P:P,sortorder!O:O),99)</f>
        <v>99</v>
      </c>
      <c r="T216" s="119" t="s">
        <v>2211</v>
      </c>
      <c r="U216" s="56" t="s">
        <v>2211</v>
      </c>
      <c r="V216" s="142">
        <f ca="1">IFERROR(_xlfn.XLOOKUP(X216, sortorder!E:E,sortorder!D:D),99)</f>
        <v>99</v>
      </c>
      <c r="W216" s="142">
        <f t="shared" ca="1" si="59"/>
        <v>99</v>
      </c>
      <c r="X216" s="130" t="s">
        <v>2823</v>
      </c>
      <c r="Y216" s="132">
        <f t="shared" si="66"/>
        <v>1</v>
      </c>
      <c r="Z216" s="132">
        <f t="shared" si="66"/>
        <v>0</v>
      </c>
      <c r="AA216" s="132">
        <f t="shared" si="66"/>
        <v>0</v>
      </c>
      <c r="AB216" s="132">
        <f t="shared" si="66"/>
        <v>0</v>
      </c>
      <c r="AC216" s="132">
        <f t="shared" si="66"/>
        <v>1</v>
      </c>
      <c r="AD216" s="132">
        <f t="shared" si="66"/>
        <v>0</v>
      </c>
      <c r="AE216" s="132">
        <f t="shared" si="66"/>
        <v>0</v>
      </c>
      <c r="AF216" s="132">
        <f t="shared" si="66"/>
        <v>0</v>
      </c>
      <c r="AG216" s="132">
        <f t="shared" si="66"/>
        <v>0</v>
      </c>
      <c r="AI216" s="132" t="e">
        <f ca="1">_xlfn.XLOOKUP(I216,'api2.3'!B:B,'api2.3'!D:D,"")</f>
        <v>#NAME?</v>
      </c>
      <c r="AJ216" t="s">
        <v>44</v>
      </c>
      <c r="AK216" s="38" t="s">
        <v>44</v>
      </c>
      <c r="AL216" s="195" t="e">
        <f ca="1">_xlfn.XLOOKUP(AK216,sortorder!$I$15:$I$20,sortorder!$J$15:$J$20)</f>
        <v>#NAME?</v>
      </c>
      <c r="AM216" s="633" t="s">
        <v>416</v>
      </c>
      <c r="AN216" s="633" t="s">
        <v>416</v>
      </c>
      <c r="AO216" s="633" t="s">
        <v>417</v>
      </c>
      <c r="AP216" s="637">
        <v>1</v>
      </c>
      <c r="AQ216" t="s">
        <v>2334</v>
      </c>
      <c r="AR216" s="22" t="str">
        <f t="shared" si="60"/>
        <v>ratio</v>
      </c>
      <c r="AS216" t="s">
        <v>1706</v>
      </c>
      <c r="AT216" s="22" t="b">
        <f t="shared" si="61"/>
        <v>1</v>
      </c>
      <c r="AU216" s="633" t="s">
        <v>1706</v>
      </c>
      <c r="AV216" s="633" t="s">
        <v>1706</v>
      </c>
      <c r="AX216" s="596" t="s">
        <v>2798</v>
      </c>
      <c r="AY216" s="479" t="b">
        <v>0</v>
      </c>
      <c r="AZ216" t="s">
        <v>2947</v>
      </c>
      <c r="BA216">
        <v>2</v>
      </c>
      <c r="BB216">
        <v>1</v>
      </c>
      <c r="BC216" t="b">
        <v>0</v>
      </c>
      <c r="BD216" t="b">
        <v>0</v>
      </c>
      <c r="BE216" t="b">
        <v>0</v>
      </c>
      <c r="BG216" s="23" t="b">
        <f t="shared" si="62"/>
        <v>1</v>
      </c>
      <c r="BH216" s="468" t="str">
        <f>CONCATENATE(VLOOKUP(AQ216,named_strings!A:B,2,),VLOOKUP(T216,Q:BH,44,))</f>
        <v>Ratio to US avg %Hawaiian/PI NHA</v>
      </c>
      <c r="BI216" t="s">
        <v>5095</v>
      </c>
      <c r="BJ216" s="18" t="s">
        <v>2812</v>
      </c>
      <c r="BK216" s="18" t="s">
        <v>2812</v>
      </c>
      <c r="BL216" s="714">
        <v>0</v>
      </c>
      <c r="BM216" s="561" t="s">
        <v>2798</v>
      </c>
      <c r="BN216" s="479" t="s">
        <v>2798</v>
      </c>
      <c r="BQ216" s="209">
        <v>999</v>
      </c>
    </row>
    <row r="217" spans="1:69">
      <c r="A217">
        <v>216</v>
      </c>
      <c r="B217" s="148" t="str">
        <f t="shared" ca="1" si="56"/>
        <v>999999999</v>
      </c>
      <c r="C217" s="148" t="str">
        <f t="shared" ca="1" si="57"/>
        <v>9999999</v>
      </c>
      <c r="D217" s="28">
        <v>0</v>
      </c>
      <c r="E217" s="586">
        <f t="shared" si="63"/>
        <v>0</v>
      </c>
      <c r="F217" s="586">
        <f t="shared" si="58"/>
        <v>0</v>
      </c>
      <c r="G217" s="344" t="str">
        <f t="shared" si="64"/>
        <v/>
      </c>
      <c r="Q217" s="61" t="s">
        <v>2361</v>
      </c>
      <c r="R217" s="137">
        <f ca="1">IFERROR(_xlfn.XLOOKUP(T217, sortorder!P:P,sortorder!Q:Q),999)</f>
        <v>999</v>
      </c>
      <c r="S217" s="137">
        <f ca="1">IFERROR(_xlfn.XLOOKUP(T217, sortorder!P:P,sortorder!O:O),99)</f>
        <v>99</v>
      </c>
      <c r="T217" s="119" t="s">
        <v>2215</v>
      </c>
      <c r="U217" s="56" t="s">
        <v>2215</v>
      </c>
      <c r="V217" s="142">
        <f ca="1">IFERROR(_xlfn.XLOOKUP(X217, sortorder!E:E,sortorder!D:D),99)</f>
        <v>99</v>
      </c>
      <c r="W217" s="142">
        <f t="shared" ca="1" si="59"/>
        <v>99</v>
      </c>
      <c r="X217" s="130" t="s">
        <v>2823</v>
      </c>
      <c r="Y217" s="132">
        <f t="shared" si="66"/>
        <v>1</v>
      </c>
      <c r="Z217" s="132">
        <f t="shared" si="66"/>
        <v>0</v>
      </c>
      <c r="AA217" s="132">
        <f t="shared" si="66"/>
        <v>0</v>
      </c>
      <c r="AB217" s="132">
        <f t="shared" si="66"/>
        <v>0</v>
      </c>
      <c r="AC217" s="132">
        <f t="shared" si="66"/>
        <v>1</v>
      </c>
      <c r="AD217" s="132">
        <f t="shared" si="66"/>
        <v>0</v>
      </c>
      <c r="AE217" s="132">
        <f t="shared" si="66"/>
        <v>0</v>
      </c>
      <c r="AF217" s="132">
        <f t="shared" si="66"/>
        <v>0</v>
      </c>
      <c r="AG217" s="132">
        <f t="shared" si="66"/>
        <v>0</v>
      </c>
      <c r="AI217" s="132" t="e">
        <f ca="1">_xlfn.XLOOKUP(I217,'api2.3'!B:B,'api2.3'!D:D,"")</f>
        <v>#NAME?</v>
      </c>
      <c r="AJ217" t="s">
        <v>44</v>
      </c>
      <c r="AK217" s="38" t="s">
        <v>44</v>
      </c>
      <c r="AL217" s="195" t="e">
        <f ca="1">_xlfn.XLOOKUP(AK217,sortorder!$I$15:$I$20,sortorder!$J$15:$J$20)</f>
        <v>#NAME?</v>
      </c>
      <c r="AM217" s="633" t="s">
        <v>416</v>
      </c>
      <c r="AN217" s="633" t="s">
        <v>416</v>
      </c>
      <c r="AO217" s="633" t="s">
        <v>417</v>
      </c>
      <c r="AP217" s="637">
        <v>1</v>
      </c>
      <c r="AQ217" t="s">
        <v>2334</v>
      </c>
      <c r="AR217" s="22" t="str">
        <f t="shared" si="60"/>
        <v>ratio</v>
      </c>
      <c r="AS217" t="s">
        <v>1706</v>
      </c>
      <c r="AT217" s="22" t="b">
        <f t="shared" si="61"/>
        <v>1</v>
      </c>
      <c r="AU217" s="633" t="s">
        <v>1706</v>
      </c>
      <c r="AV217" s="633" t="s">
        <v>1706</v>
      </c>
      <c r="AX217" s="596" t="s">
        <v>2798</v>
      </c>
      <c r="AY217" s="479" t="b">
        <v>0</v>
      </c>
      <c r="AZ217" t="s">
        <v>2947</v>
      </c>
      <c r="BA217">
        <v>2</v>
      </c>
      <c r="BB217">
        <v>1</v>
      </c>
      <c r="BC217" t="b">
        <v>0</v>
      </c>
      <c r="BD217" t="b">
        <v>0</v>
      </c>
      <c r="BE217" t="b">
        <v>0</v>
      </c>
      <c r="BG217" s="23" t="b">
        <f t="shared" si="62"/>
        <v>0</v>
      </c>
      <c r="BH217" s="468" t="str">
        <f>CONCATENATE(VLOOKUP(AQ217,named_strings!A:B,2,),VLOOKUP(T217,Q:BH,44,))</f>
        <v>Ratio to US avg %Other race NHA</v>
      </c>
      <c r="BI217" t="s">
        <v>5178</v>
      </c>
      <c r="BJ217" s="18" t="s">
        <v>2813</v>
      </c>
      <c r="BK217" s="18" t="s">
        <v>2813</v>
      </c>
      <c r="BL217" s="714">
        <v>0</v>
      </c>
      <c r="BM217" s="561" t="s">
        <v>2798</v>
      </c>
      <c r="BN217" s="479">
        <v>0</v>
      </c>
      <c r="BQ217" s="209">
        <v>999</v>
      </c>
    </row>
    <row r="218" spans="1:69">
      <c r="A218">
        <v>217</v>
      </c>
      <c r="B218" s="148" t="str">
        <f t="shared" ca="1" si="56"/>
        <v>999999999</v>
      </c>
      <c r="C218" s="148" t="str">
        <f t="shared" ca="1" si="57"/>
        <v>9999999</v>
      </c>
      <c r="D218" s="28">
        <v>0</v>
      </c>
      <c r="E218" s="586">
        <f t="shared" si="63"/>
        <v>0</v>
      </c>
      <c r="F218" s="586">
        <f t="shared" si="58"/>
        <v>0</v>
      </c>
      <c r="G218" s="344" t="str">
        <f t="shared" si="64"/>
        <v/>
      </c>
      <c r="Q218" s="61" t="s">
        <v>2362</v>
      </c>
      <c r="R218" s="137">
        <f ca="1">IFERROR(_xlfn.XLOOKUP(T218, sortorder!P:P,sortorder!Q:Q),999)</f>
        <v>999</v>
      </c>
      <c r="S218" s="137">
        <f ca="1">IFERROR(_xlfn.XLOOKUP(T218, sortorder!P:P,sortorder!O:O),99)</f>
        <v>99</v>
      </c>
      <c r="T218" s="119" t="s">
        <v>2219</v>
      </c>
      <c r="U218" s="56" t="s">
        <v>2219</v>
      </c>
      <c r="V218" s="142">
        <f ca="1">IFERROR(_xlfn.XLOOKUP(X218, sortorder!E:E,sortorder!D:D),99)</f>
        <v>99</v>
      </c>
      <c r="W218" s="142">
        <f t="shared" ca="1" si="59"/>
        <v>99</v>
      </c>
      <c r="X218" s="130" t="s">
        <v>2823</v>
      </c>
      <c r="Y218" s="132">
        <f t="shared" si="66"/>
        <v>1</v>
      </c>
      <c r="Z218" s="132">
        <f t="shared" si="66"/>
        <v>0</v>
      </c>
      <c r="AA218" s="132">
        <f t="shared" si="66"/>
        <v>0</v>
      </c>
      <c r="AB218" s="132">
        <f t="shared" si="66"/>
        <v>0</v>
      </c>
      <c r="AC218" s="132">
        <f t="shared" si="66"/>
        <v>1</v>
      </c>
      <c r="AD218" s="132">
        <f t="shared" si="66"/>
        <v>0</v>
      </c>
      <c r="AE218" s="132">
        <f t="shared" si="66"/>
        <v>0</v>
      </c>
      <c r="AF218" s="132">
        <f t="shared" si="66"/>
        <v>0</v>
      </c>
      <c r="AG218" s="132">
        <f t="shared" si="66"/>
        <v>0</v>
      </c>
      <c r="AI218" s="132" t="e">
        <f ca="1">_xlfn.XLOOKUP(I218,'api2.3'!B:B,'api2.3'!D:D,"")</f>
        <v>#NAME?</v>
      </c>
      <c r="AJ218" t="s">
        <v>44</v>
      </c>
      <c r="AK218" s="38" t="s">
        <v>44</v>
      </c>
      <c r="AL218" s="195" t="e">
        <f ca="1">_xlfn.XLOOKUP(AK218,sortorder!$I$15:$I$20,sortorder!$J$15:$J$20)</f>
        <v>#NAME?</v>
      </c>
      <c r="AM218" s="633" t="s">
        <v>416</v>
      </c>
      <c r="AN218" s="633" t="s">
        <v>416</v>
      </c>
      <c r="AO218" s="633" t="s">
        <v>417</v>
      </c>
      <c r="AP218" s="637">
        <v>1</v>
      </c>
      <c r="AQ218" t="s">
        <v>2334</v>
      </c>
      <c r="AR218" s="22" t="str">
        <f t="shared" si="60"/>
        <v>ratio</v>
      </c>
      <c r="AS218" t="s">
        <v>1706</v>
      </c>
      <c r="AT218" s="22" t="b">
        <f t="shared" si="61"/>
        <v>1</v>
      </c>
      <c r="AU218" s="633" t="s">
        <v>1706</v>
      </c>
      <c r="AV218" s="633" t="s">
        <v>1706</v>
      </c>
      <c r="AX218" s="596" t="s">
        <v>2798</v>
      </c>
      <c r="AY218" s="479" t="b">
        <v>0</v>
      </c>
      <c r="AZ218" t="s">
        <v>2947</v>
      </c>
      <c r="BA218">
        <v>2</v>
      </c>
      <c r="BB218">
        <v>1</v>
      </c>
      <c r="BC218" t="b">
        <v>0</v>
      </c>
      <c r="BD218" t="b">
        <v>0</v>
      </c>
      <c r="BE218" t="b">
        <v>0</v>
      </c>
      <c r="BG218" s="23" t="b">
        <f t="shared" si="62"/>
        <v>0</v>
      </c>
      <c r="BH218" s="468" t="str">
        <f>CONCATENATE(VLOOKUP(AQ218,named_strings!A:B,2,),VLOOKUP(T218,Q:BH,44,))</f>
        <v>Ratio to US avg %multirace NH</v>
      </c>
      <c r="BI218" t="s">
        <v>5063</v>
      </c>
      <c r="BJ218" s="18" t="s">
        <v>2821</v>
      </c>
      <c r="BK218" s="18" t="s">
        <v>2821</v>
      </c>
      <c r="BL218" s="714">
        <v>0</v>
      </c>
      <c r="BM218" s="561" t="s">
        <v>2798</v>
      </c>
      <c r="BN218" s="479">
        <v>0</v>
      </c>
      <c r="BQ218" s="209">
        <v>999</v>
      </c>
    </row>
    <row r="219" spans="1:69">
      <c r="A219">
        <v>218</v>
      </c>
      <c r="B219" s="148" t="str">
        <f t="shared" ca="1" si="56"/>
        <v>999999999</v>
      </c>
      <c r="C219" s="148" t="str">
        <f t="shared" ca="1" si="57"/>
        <v>9999999</v>
      </c>
      <c r="D219" s="28">
        <v>0</v>
      </c>
      <c r="E219" s="586">
        <f t="shared" si="63"/>
        <v>0</v>
      </c>
      <c r="F219" s="586">
        <f t="shared" si="58"/>
        <v>0</v>
      </c>
      <c r="G219" s="344" t="str">
        <f t="shared" si="64"/>
        <v/>
      </c>
      <c r="Q219" s="61" t="s">
        <v>2363</v>
      </c>
      <c r="R219" s="137">
        <f ca="1">IFERROR(_xlfn.XLOOKUP(T219, sortorder!P:P,sortorder!Q:Q),999)</f>
        <v>999</v>
      </c>
      <c r="S219" s="137">
        <f ca="1">IFERROR(_xlfn.XLOOKUP(T219, sortorder!P:P,sortorder!O:O),99)</f>
        <v>99</v>
      </c>
      <c r="T219" s="119" t="s">
        <v>2188</v>
      </c>
      <c r="U219" s="56" t="s">
        <v>2188</v>
      </c>
      <c r="V219" s="142">
        <f ca="1">IFERROR(_xlfn.XLOOKUP(X219, sortorder!E:E,sortorder!D:D),99)</f>
        <v>99</v>
      </c>
      <c r="W219" s="142">
        <f t="shared" ca="1" si="59"/>
        <v>99</v>
      </c>
      <c r="X219" s="130" t="s">
        <v>2823</v>
      </c>
      <c r="Y219" s="132">
        <f t="shared" si="66"/>
        <v>1</v>
      </c>
      <c r="Z219" s="132">
        <f t="shared" si="66"/>
        <v>0</v>
      </c>
      <c r="AA219" s="132">
        <f t="shared" si="66"/>
        <v>0</v>
      </c>
      <c r="AB219" s="132">
        <f t="shared" si="66"/>
        <v>0</v>
      </c>
      <c r="AC219" s="132">
        <f t="shared" si="66"/>
        <v>1</v>
      </c>
      <c r="AD219" s="132">
        <f t="shared" si="66"/>
        <v>0</v>
      </c>
      <c r="AE219" s="132">
        <f t="shared" si="66"/>
        <v>0</v>
      </c>
      <c r="AF219" s="132">
        <f t="shared" si="66"/>
        <v>0</v>
      </c>
      <c r="AG219" s="132">
        <f t="shared" si="66"/>
        <v>0</v>
      </c>
      <c r="AI219" s="132" t="e">
        <f ca="1">_xlfn.XLOOKUP(I219,'api2.3'!B:B,'api2.3'!D:D,"")</f>
        <v>#NAME?</v>
      </c>
      <c r="AJ219" t="s">
        <v>44</v>
      </c>
      <c r="AK219" s="38" t="s">
        <v>44</v>
      </c>
      <c r="AL219" s="195" t="e">
        <f ca="1">_xlfn.XLOOKUP(AK219,sortorder!$I$15:$I$20,sortorder!$J$15:$J$20)</f>
        <v>#NAME?</v>
      </c>
      <c r="AM219" s="633" t="s">
        <v>416</v>
      </c>
      <c r="AN219" s="633" t="s">
        <v>416</v>
      </c>
      <c r="AO219" s="633" t="s">
        <v>417</v>
      </c>
      <c r="AP219" s="637">
        <v>1</v>
      </c>
      <c r="AQ219" t="s">
        <v>2334</v>
      </c>
      <c r="AR219" s="22" t="str">
        <f t="shared" si="60"/>
        <v>ratio</v>
      </c>
      <c r="AS219" t="s">
        <v>1706</v>
      </c>
      <c r="AT219" s="22" t="b">
        <f t="shared" si="61"/>
        <v>1</v>
      </c>
      <c r="AU219" s="633" t="s">
        <v>1706</v>
      </c>
      <c r="AV219" s="633" t="s">
        <v>1706</v>
      </c>
      <c r="AX219" s="596" t="s">
        <v>2798</v>
      </c>
      <c r="AY219" s="479" t="b">
        <v>0</v>
      </c>
      <c r="AZ219" t="s">
        <v>2947</v>
      </c>
      <c r="BA219">
        <v>2</v>
      </c>
      <c r="BB219">
        <v>1</v>
      </c>
      <c r="BC219" t="b">
        <v>0</v>
      </c>
      <c r="BD219" t="b">
        <v>0</v>
      </c>
      <c r="BE219" t="b">
        <v>0</v>
      </c>
      <c r="BG219" s="23" t="b">
        <f t="shared" si="62"/>
        <v>0</v>
      </c>
      <c r="BH219" s="468" t="str">
        <f>CONCATENATE(VLOOKUP(AQ219,named_strings!A:B,2,),VLOOKUP(T219,Q:BH,44,))</f>
        <v>Ratio to US avg %White NHA</v>
      </c>
      <c r="BI219" t="s">
        <v>5060</v>
      </c>
      <c r="BJ219" s="18" t="s">
        <v>2814</v>
      </c>
      <c r="BK219" s="18" t="s">
        <v>2814</v>
      </c>
      <c r="BL219" s="714">
        <v>0</v>
      </c>
      <c r="BM219" s="561" t="s">
        <v>2798</v>
      </c>
      <c r="BN219" s="479" t="s">
        <v>2798</v>
      </c>
      <c r="BQ219" s="209">
        <v>999</v>
      </c>
    </row>
    <row r="220" spans="1:69" hidden="1">
      <c r="A220">
        <v>219</v>
      </c>
      <c r="B220" s="148" t="str">
        <f t="shared" ca="1" si="56"/>
        <v>999999999</v>
      </c>
      <c r="C220" s="148" t="str">
        <f t="shared" ca="1" si="57"/>
        <v>9999999</v>
      </c>
      <c r="D220" s="28">
        <v>0</v>
      </c>
      <c r="E220" s="586">
        <f t="shared" si="63"/>
        <v>0</v>
      </c>
      <c r="F220" s="586">
        <f t="shared" si="58"/>
        <v>0</v>
      </c>
      <c r="G220" s="344" t="str">
        <f t="shared" si="64"/>
        <v/>
      </c>
      <c r="Q220" s="61" t="s">
        <v>2411</v>
      </c>
      <c r="R220" s="137">
        <f ca="1">IFERROR(_xlfn.XLOOKUP(T220, sortorder!P:P,sortorder!Q:Q),999)</f>
        <v>999</v>
      </c>
      <c r="S220" s="137">
        <f ca="1">IFERROR(_xlfn.XLOOKUP(T220, sortorder!P:P,sortorder!O:O),99)</f>
        <v>99</v>
      </c>
      <c r="T220" s="119" t="s">
        <v>2202</v>
      </c>
      <c r="U220" s="56" t="s">
        <v>2202</v>
      </c>
      <c r="V220" s="142">
        <f ca="1">IFERROR(_xlfn.XLOOKUP(X220, sortorder!E:E,sortorder!D:D),99)</f>
        <v>99</v>
      </c>
      <c r="W220" s="142">
        <f t="shared" ca="1" si="59"/>
        <v>99</v>
      </c>
      <c r="X220" s="130" t="s">
        <v>2824</v>
      </c>
      <c r="Y220" s="132">
        <f t="shared" si="66"/>
        <v>1</v>
      </c>
      <c r="Z220" s="132">
        <f t="shared" si="66"/>
        <v>1</v>
      </c>
      <c r="AA220" s="132">
        <f t="shared" si="66"/>
        <v>0</v>
      </c>
      <c r="AB220" s="132">
        <f t="shared" si="66"/>
        <v>0</v>
      </c>
      <c r="AC220" s="132">
        <f t="shared" si="66"/>
        <v>1</v>
      </c>
      <c r="AD220" s="132">
        <f t="shared" si="66"/>
        <v>0</v>
      </c>
      <c r="AE220" s="132">
        <f t="shared" si="66"/>
        <v>0</v>
      </c>
      <c r="AF220" s="132">
        <f t="shared" si="66"/>
        <v>0</v>
      </c>
      <c r="AG220" s="132">
        <f t="shared" si="66"/>
        <v>0</v>
      </c>
      <c r="AI220" s="132" t="e">
        <f ca="1">_xlfn.XLOOKUP(I220,'api2.3'!B:B,'api2.3'!D:D,"")</f>
        <v>#NAME?</v>
      </c>
      <c r="AJ220" t="s">
        <v>44</v>
      </c>
      <c r="AK220" s="38" t="s">
        <v>44</v>
      </c>
      <c r="AL220" s="195" t="e">
        <f ca="1">_xlfn.XLOOKUP(AK220,sortorder!$I$15:$I$20,sortorder!$J$15:$J$20)</f>
        <v>#NAME?</v>
      </c>
      <c r="AM220" s="633" t="s">
        <v>1742</v>
      </c>
      <c r="AN220" s="633" t="s">
        <v>1742</v>
      </c>
      <c r="AO220" s="633" t="s">
        <v>1743</v>
      </c>
      <c r="AP220" s="637">
        <v>3</v>
      </c>
      <c r="AQ220" t="s">
        <v>2392</v>
      </c>
      <c r="AR220" s="22" t="str">
        <f t="shared" si="60"/>
        <v>ratio</v>
      </c>
      <c r="AS220" t="s">
        <v>1706</v>
      </c>
      <c r="AT220" s="22" t="b">
        <f t="shared" si="61"/>
        <v>1</v>
      </c>
      <c r="AU220" s="633" t="s">
        <v>1706</v>
      </c>
      <c r="AV220" s="633" t="s">
        <v>1706</v>
      </c>
      <c r="AX220" s="596" t="s">
        <v>2798</v>
      </c>
      <c r="AY220" s="479" t="b">
        <v>0</v>
      </c>
      <c r="AZ220" t="s">
        <v>2947</v>
      </c>
      <c r="BA220">
        <v>2</v>
      </c>
      <c r="BB220">
        <v>1</v>
      </c>
      <c r="BC220" t="b">
        <v>0</v>
      </c>
      <c r="BD220" t="b">
        <v>0</v>
      </c>
      <c r="BE220" t="b">
        <v>0</v>
      </c>
      <c r="BG220" s="23" t="b">
        <f t="shared" si="62"/>
        <v>1</v>
      </c>
      <c r="BH220" s="468" t="str">
        <f>CONCATENATE(VLOOKUP(AQ220,named_strings!A:B,2,),VLOOKUP(T220,Q:BH,44,))</f>
        <v>Ratio to State avg %Hispanic</v>
      </c>
      <c r="BI220" s="42" t="s">
        <v>4928</v>
      </c>
      <c r="BJ220" s="42" t="s">
        <v>2413</v>
      </c>
      <c r="BK220" s="42" t="s">
        <v>2413</v>
      </c>
      <c r="BL220" s="714" t="e">
        <v>#N/A</v>
      </c>
      <c r="BM220" s="561" t="s">
        <v>2798</v>
      </c>
      <c r="BN220" s="479">
        <v>0</v>
      </c>
      <c r="BQ220" s="209">
        <v>999</v>
      </c>
    </row>
    <row r="221" spans="1:69" hidden="1">
      <c r="A221">
        <v>220</v>
      </c>
      <c r="B221" s="148" t="str">
        <f t="shared" ca="1" si="56"/>
        <v>999999999</v>
      </c>
      <c r="C221" s="148" t="str">
        <f t="shared" ca="1" si="57"/>
        <v>9999999</v>
      </c>
      <c r="D221" s="28">
        <v>0</v>
      </c>
      <c r="E221" s="586">
        <f t="shared" si="63"/>
        <v>0</v>
      </c>
      <c r="F221" s="586">
        <f t="shared" si="58"/>
        <v>0</v>
      </c>
      <c r="G221" s="344" t="str">
        <f t="shared" si="64"/>
        <v/>
      </c>
      <c r="Q221" s="61" t="s">
        <v>2414</v>
      </c>
      <c r="R221" s="137">
        <f ca="1">IFERROR(_xlfn.XLOOKUP(T221, sortorder!P:P,sortorder!Q:Q),999)</f>
        <v>999</v>
      </c>
      <c r="S221" s="137">
        <f ca="1">IFERROR(_xlfn.XLOOKUP(T221, sortorder!P:P,sortorder!O:O),99)</f>
        <v>99</v>
      </c>
      <c r="T221" s="119" t="s">
        <v>2194</v>
      </c>
      <c r="U221" s="56" t="s">
        <v>2194</v>
      </c>
      <c r="V221" s="142">
        <f ca="1">IFERROR(_xlfn.XLOOKUP(X221, sortorder!E:E,sortorder!D:D),99)</f>
        <v>99</v>
      </c>
      <c r="W221" s="142">
        <f t="shared" ca="1" si="59"/>
        <v>99</v>
      </c>
      <c r="X221" s="130" t="s">
        <v>2824</v>
      </c>
      <c r="Y221" s="132">
        <f t="shared" si="66"/>
        <v>1</v>
      </c>
      <c r="Z221" s="132">
        <f t="shared" si="66"/>
        <v>1</v>
      </c>
      <c r="AA221" s="132">
        <f t="shared" si="66"/>
        <v>0</v>
      </c>
      <c r="AB221" s="132">
        <f t="shared" si="66"/>
        <v>0</v>
      </c>
      <c r="AC221" s="132">
        <f t="shared" si="66"/>
        <v>1</v>
      </c>
      <c r="AD221" s="132">
        <f t="shared" si="66"/>
        <v>0</v>
      </c>
      <c r="AE221" s="132">
        <f t="shared" si="66"/>
        <v>0</v>
      </c>
      <c r="AF221" s="132">
        <f t="shared" si="66"/>
        <v>0</v>
      </c>
      <c r="AG221" s="132">
        <f t="shared" si="66"/>
        <v>0</v>
      </c>
      <c r="AI221" s="132" t="e">
        <f ca="1">_xlfn.XLOOKUP(I221,'api2.3'!B:B,'api2.3'!D:D,"")</f>
        <v>#NAME?</v>
      </c>
      <c r="AJ221" t="s">
        <v>44</v>
      </c>
      <c r="AK221" s="38" t="s">
        <v>44</v>
      </c>
      <c r="AL221" s="195" t="e">
        <f ca="1">_xlfn.XLOOKUP(AK221,sortorder!$I$15:$I$20,sortorder!$J$15:$J$20)</f>
        <v>#NAME?</v>
      </c>
      <c r="AM221" s="633" t="s">
        <v>1742</v>
      </c>
      <c r="AN221" s="633" t="s">
        <v>1742</v>
      </c>
      <c r="AO221" s="633" t="s">
        <v>1743</v>
      </c>
      <c r="AP221" s="637">
        <v>3</v>
      </c>
      <c r="AQ221" t="s">
        <v>2392</v>
      </c>
      <c r="AR221" s="22" t="str">
        <f t="shared" si="60"/>
        <v>ratio</v>
      </c>
      <c r="AS221" t="s">
        <v>1706</v>
      </c>
      <c r="AT221" s="22" t="b">
        <f t="shared" si="61"/>
        <v>1</v>
      </c>
      <c r="AU221" s="633" t="s">
        <v>1706</v>
      </c>
      <c r="AV221" s="633" t="s">
        <v>1706</v>
      </c>
      <c r="AX221" s="596" t="s">
        <v>2798</v>
      </c>
      <c r="AY221" s="479" t="b">
        <v>0</v>
      </c>
      <c r="AZ221" t="s">
        <v>2947</v>
      </c>
      <c r="BA221">
        <v>2</v>
      </c>
      <c r="BB221">
        <v>1</v>
      </c>
      <c r="BC221" t="b">
        <v>0</v>
      </c>
      <c r="BD221" t="b">
        <v>0</v>
      </c>
      <c r="BE221" t="b">
        <v>0</v>
      </c>
      <c r="BG221" s="23" t="b">
        <f t="shared" si="62"/>
        <v>1</v>
      </c>
      <c r="BH221" s="468" t="str">
        <f>CONCATENATE(VLOOKUP(AQ221,named_strings!A:B,2,),VLOOKUP(T221,Q:BH,44,))</f>
        <v>Ratio to State avg %Black NHA</v>
      </c>
      <c r="BI221" s="42" t="s">
        <v>4929</v>
      </c>
      <c r="BJ221" s="42" t="s">
        <v>2815</v>
      </c>
      <c r="BK221" s="42" t="s">
        <v>2815</v>
      </c>
      <c r="BL221" s="714" t="e">
        <v>#N/A</v>
      </c>
      <c r="BM221" s="561" t="s">
        <v>2798</v>
      </c>
      <c r="BN221" s="479">
        <v>0</v>
      </c>
      <c r="BQ221" s="209">
        <v>999</v>
      </c>
    </row>
    <row r="222" spans="1:69" hidden="1">
      <c r="A222">
        <v>221</v>
      </c>
      <c r="B222" s="148" t="str">
        <f t="shared" ca="1" si="56"/>
        <v>999999999</v>
      </c>
      <c r="C222" s="148" t="str">
        <f t="shared" ca="1" si="57"/>
        <v>9999999</v>
      </c>
      <c r="D222" s="28">
        <v>0</v>
      </c>
      <c r="E222" s="586">
        <f t="shared" si="63"/>
        <v>0</v>
      </c>
      <c r="F222" s="586">
        <f t="shared" si="58"/>
        <v>0</v>
      </c>
      <c r="G222" s="344" t="str">
        <f t="shared" si="64"/>
        <v/>
      </c>
      <c r="Q222" s="61" t="s">
        <v>2415</v>
      </c>
      <c r="R222" s="137">
        <f ca="1">IFERROR(_xlfn.XLOOKUP(T222, sortorder!P:P,sortorder!Q:Q),999)</f>
        <v>999</v>
      </c>
      <c r="S222" s="137">
        <f ca="1">IFERROR(_xlfn.XLOOKUP(T222, sortorder!P:P,sortorder!O:O),99)</f>
        <v>99</v>
      </c>
      <c r="T222" s="119" t="s">
        <v>2198</v>
      </c>
      <c r="U222" s="56" t="s">
        <v>2198</v>
      </c>
      <c r="V222" s="142">
        <f ca="1">IFERROR(_xlfn.XLOOKUP(X222, sortorder!E:E,sortorder!D:D),99)</f>
        <v>99</v>
      </c>
      <c r="W222" s="142">
        <f t="shared" ca="1" si="59"/>
        <v>99</v>
      </c>
      <c r="X222" s="130" t="s">
        <v>2824</v>
      </c>
      <c r="Y222" s="132">
        <f t="shared" ref="Y222:AG231" si="67">IF(ISERROR(SEARCH(Y$1,$Q222)),0,1)</f>
        <v>1</v>
      </c>
      <c r="Z222" s="132">
        <f t="shared" si="67"/>
        <v>1</v>
      </c>
      <c r="AA222" s="132">
        <f t="shared" si="67"/>
        <v>0</v>
      </c>
      <c r="AB222" s="132">
        <f t="shared" si="67"/>
        <v>0</v>
      </c>
      <c r="AC222" s="132">
        <f t="shared" si="67"/>
        <v>1</v>
      </c>
      <c r="AD222" s="132">
        <f t="shared" si="67"/>
        <v>0</v>
      </c>
      <c r="AE222" s="132">
        <f t="shared" si="67"/>
        <v>0</v>
      </c>
      <c r="AF222" s="132">
        <f t="shared" si="67"/>
        <v>0</v>
      </c>
      <c r="AG222" s="132">
        <f t="shared" si="67"/>
        <v>0</v>
      </c>
      <c r="AI222" s="132" t="e">
        <f ca="1">_xlfn.XLOOKUP(I222,'api2.3'!B:B,'api2.3'!D:D,"")</f>
        <v>#NAME?</v>
      </c>
      <c r="AJ222" t="s">
        <v>44</v>
      </c>
      <c r="AK222" s="38" t="s">
        <v>44</v>
      </c>
      <c r="AL222" s="195" t="e">
        <f ca="1">_xlfn.XLOOKUP(AK222,sortorder!$I$15:$I$20,sortorder!$J$15:$J$20)</f>
        <v>#NAME?</v>
      </c>
      <c r="AM222" s="633" t="s">
        <v>1742</v>
      </c>
      <c r="AN222" s="633" t="s">
        <v>1742</v>
      </c>
      <c r="AO222" s="633" t="s">
        <v>1743</v>
      </c>
      <c r="AP222" s="637">
        <v>3</v>
      </c>
      <c r="AQ222" t="s">
        <v>2392</v>
      </c>
      <c r="AR222" s="22" t="str">
        <f t="shared" si="60"/>
        <v>ratio</v>
      </c>
      <c r="AS222" t="s">
        <v>1706</v>
      </c>
      <c r="AT222" s="22" t="b">
        <f t="shared" si="61"/>
        <v>1</v>
      </c>
      <c r="AU222" s="633" t="s">
        <v>1706</v>
      </c>
      <c r="AV222" s="633" t="s">
        <v>1706</v>
      </c>
      <c r="AX222" s="596" t="s">
        <v>2798</v>
      </c>
      <c r="AY222" s="479" t="b">
        <v>0</v>
      </c>
      <c r="AZ222" t="s">
        <v>2947</v>
      </c>
      <c r="BA222">
        <v>2</v>
      </c>
      <c r="BB222">
        <v>1</v>
      </c>
      <c r="BC222" t="b">
        <v>0</v>
      </c>
      <c r="BD222" t="b">
        <v>0</v>
      </c>
      <c r="BE222" t="b">
        <v>0</v>
      </c>
      <c r="BG222" s="23" t="b">
        <f t="shared" si="62"/>
        <v>1</v>
      </c>
      <c r="BH222" s="468" t="str">
        <f>CONCATENATE(VLOOKUP(AQ222,named_strings!A:B,2,),VLOOKUP(T222,Q:BH,44,))</f>
        <v>Ratio to State avg %Asian NHA</v>
      </c>
      <c r="BI222" s="42" t="s">
        <v>4930</v>
      </c>
      <c r="BJ222" s="42" t="s">
        <v>2816</v>
      </c>
      <c r="BK222" s="42" t="s">
        <v>2816</v>
      </c>
      <c r="BL222" s="714">
        <v>0</v>
      </c>
      <c r="BM222" s="561" t="s">
        <v>2798</v>
      </c>
      <c r="BN222" s="479">
        <v>0</v>
      </c>
      <c r="BQ222" s="209">
        <v>999</v>
      </c>
    </row>
    <row r="223" spans="1:69" hidden="1">
      <c r="A223">
        <v>222</v>
      </c>
      <c r="B223" s="148" t="str">
        <f t="shared" ca="1" si="56"/>
        <v>999999999</v>
      </c>
      <c r="C223" s="148" t="str">
        <f t="shared" ca="1" si="57"/>
        <v>9999999</v>
      </c>
      <c r="D223" s="28">
        <v>0</v>
      </c>
      <c r="E223" s="586">
        <f t="shared" si="63"/>
        <v>0</v>
      </c>
      <c r="F223" s="586">
        <f t="shared" si="58"/>
        <v>0</v>
      </c>
      <c r="G223" s="344" t="str">
        <f t="shared" si="64"/>
        <v/>
      </c>
      <c r="Q223" s="61" t="s">
        <v>2416</v>
      </c>
      <c r="R223" s="137">
        <f ca="1">IFERROR(_xlfn.XLOOKUP(T223, sortorder!P:P,sortorder!Q:Q),999)</f>
        <v>999</v>
      </c>
      <c r="S223" s="137">
        <f ca="1">IFERROR(_xlfn.XLOOKUP(T223, sortorder!P:P,sortorder!O:O),99)</f>
        <v>99</v>
      </c>
      <c r="T223" s="119" t="s">
        <v>2207</v>
      </c>
      <c r="U223" s="56" t="s">
        <v>2207</v>
      </c>
      <c r="V223" s="142">
        <f ca="1">IFERROR(_xlfn.XLOOKUP(X223, sortorder!E:E,sortorder!D:D),99)</f>
        <v>99</v>
      </c>
      <c r="W223" s="142">
        <f t="shared" ca="1" si="59"/>
        <v>99</v>
      </c>
      <c r="X223" s="130" t="s">
        <v>2824</v>
      </c>
      <c r="Y223" s="132">
        <f t="shared" si="67"/>
        <v>1</v>
      </c>
      <c r="Z223" s="132">
        <f t="shared" si="67"/>
        <v>1</v>
      </c>
      <c r="AA223" s="132">
        <f t="shared" si="67"/>
        <v>0</v>
      </c>
      <c r="AB223" s="132">
        <f t="shared" si="67"/>
        <v>0</v>
      </c>
      <c r="AC223" s="132">
        <f t="shared" si="67"/>
        <v>1</v>
      </c>
      <c r="AD223" s="132">
        <f t="shared" si="67"/>
        <v>0</v>
      </c>
      <c r="AE223" s="132">
        <f t="shared" si="67"/>
        <v>0</v>
      </c>
      <c r="AF223" s="132">
        <f t="shared" si="67"/>
        <v>0</v>
      </c>
      <c r="AG223" s="132">
        <f t="shared" si="67"/>
        <v>0</v>
      </c>
      <c r="AI223" s="132" t="e">
        <f ca="1">_xlfn.XLOOKUP(I223,'api2.3'!B:B,'api2.3'!D:D,"")</f>
        <v>#NAME?</v>
      </c>
      <c r="AJ223" t="s">
        <v>44</v>
      </c>
      <c r="AK223" s="38" t="s">
        <v>44</v>
      </c>
      <c r="AL223" s="195" t="e">
        <f ca="1">_xlfn.XLOOKUP(AK223,sortorder!$I$15:$I$20,sortorder!$J$15:$J$20)</f>
        <v>#NAME?</v>
      </c>
      <c r="AM223" s="633" t="s">
        <v>1742</v>
      </c>
      <c r="AN223" s="633" t="s">
        <v>1742</v>
      </c>
      <c r="AO223" s="633" t="s">
        <v>1743</v>
      </c>
      <c r="AP223" s="637">
        <v>3</v>
      </c>
      <c r="AQ223" t="s">
        <v>2392</v>
      </c>
      <c r="AR223" s="22" t="str">
        <f t="shared" si="60"/>
        <v>ratio</v>
      </c>
      <c r="AS223" t="s">
        <v>1706</v>
      </c>
      <c r="AT223" s="22" t="b">
        <f t="shared" si="61"/>
        <v>1</v>
      </c>
      <c r="AU223" s="633" t="s">
        <v>1706</v>
      </c>
      <c r="AV223" s="633" t="s">
        <v>1706</v>
      </c>
      <c r="AX223" s="596" t="s">
        <v>2798</v>
      </c>
      <c r="AY223" s="479" t="b">
        <v>0</v>
      </c>
      <c r="AZ223" t="s">
        <v>2947</v>
      </c>
      <c r="BA223">
        <v>2</v>
      </c>
      <c r="BB223">
        <v>1</v>
      </c>
      <c r="BC223" t="b">
        <v>0</v>
      </c>
      <c r="BD223" t="b">
        <v>0</v>
      </c>
      <c r="BE223" t="b">
        <v>0</v>
      </c>
      <c r="BG223" s="23" t="b">
        <f t="shared" si="62"/>
        <v>1</v>
      </c>
      <c r="BH223" s="468" t="str">
        <f>CONCATENATE(VLOOKUP(AQ223,named_strings!A:B,2,),VLOOKUP(T223,Q:BH,44,))</f>
        <v>Ratio to State avg %AmerIndian/AK NHA</v>
      </c>
      <c r="BI223" s="42" t="s">
        <v>4992</v>
      </c>
      <c r="BJ223" s="42" t="s">
        <v>2817</v>
      </c>
      <c r="BK223" s="42" t="s">
        <v>2817</v>
      </c>
      <c r="BL223" s="714">
        <v>0</v>
      </c>
      <c r="BM223" s="561" t="s">
        <v>2798</v>
      </c>
      <c r="BN223" s="479" t="s">
        <v>2798</v>
      </c>
      <c r="BQ223" s="209">
        <v>999</v>
      </c>
    </row>
    <row r="224" spans="1:69" hidden="1">
      <c r="A224">
        <v>223</v>
      </c>
      <c r="B224" s="148" t="str">
        <f t="shared" ca="1" si="56"/>
        <v>999999999</v>
      </c>
      <c r="C224" s="148" t="str">
        <f t="shared" ca="1" si="57"/>
        <v>9999999</v>
      </c>
      <c r="D224" s="28">
        <v>0</v>
      </c>
      <c r="E224" s="586">
        <f t="shared" si="63"/>
        <v>0</v>
      </c>
      <c r="F224" s="586">
        <f t="shared" si="58"/>
        <v>0</v>
      </c>
      <c r="G224" s="344" t="str">
        <f t="shared" si="64"/>
        <v/>
      </c>
      <c r="Q224" s="61" t="s">
        <v>2417</v>
      </c>
      <c r="R224" s="137">
        <f ca="1">IFERROR(_xlfn.XLOOKUP(T224, sortorder!P:P,sortorder!Q:Q),999)</f>
        <v>999</v>
      </c>
      <c r="S224" s="137">
        <f ca="1">IFERROR(_xlfn.XLOOKUP(T224, sortorder!P:P,sortorder!O:O),99)</f>
        <v>99</v>
      </c>
      <c r="T224" s="119" t="s">
        <v>2211</v>
      </c>
      <c r="U224" s="56" t="s">
        <v>2211</v>
      </c>
      <c r="V224" s="142">
        <f ca="1">IFERROR(_xlfn.XLOOKUP(X224, sortorder!E:E,sortorder!D:D),99)</f>
        <v>99</v>
      </c>
      <c r="W224" s="142">
        <f t="shared" ca="1" si="59"/>
        <v>99</v>
      </c>
      <c r="X224" s="130" t="s">
        <v>2824</v>
      </c>
      <c r="Y224" s="132">
        <f t="shared" si="67"/>
        <v>1</v>
      </c>
      <c r="Z224" s="132">
        <f t="shared" si="67"/>
        <v>1</v>
      </c>
      <c r="AA224" s="132">
        <f t="shared" si="67"/>
        <v>0</v>
      </c>
      <c r="AB224" s="132">
        <f t="shared" si="67"/>
        <v>0</v>
      </c>
      <c r="AC224" s="132">
        <f t="shared" si="67"/>
        <v>1</v>
      </c>
      <c r="AD224" s="132">
        <f t="shared" si="67"/>
        <v>0</v>
      </c>
      <c r="AE224" s="132">
        <f t="shared" si="67"/>
        <v>0</v>
      </c>
      <c r="AF224" s="132">
        <f t="shared" si="67"/>
        <v>0</v>
      </c>
      <c r="AG224" s="132">
        <f t="shared" si="67"/>
        <v>0</v>
      </c>
      <c r="AI224" s="132" t="e">
        <f ca="1">_xlfn.XLOOKUP(I224,'api2.3'!B:B,'api2.3'!D:D,"")</f>
        <v>#NAME?</v>
      </c>
      <c r="AJ224" t="s">
        <v>44</v>
      </c>
      <c r="AK224" s="38" t="s">
        <v>44</v>
      </c>
      <c r="AL224" s="195" t="e">
        <f ca="1">_xlfn.XLOOKUP(AK224,sortorder!$I$15:$I$20,sortorder!$J$15:$J$20)</f>
        <v>#NAME?</v>
      </c>
      <c r="AM224" s="633" t="s">
        <v>1742</v>
      </c>
      <c r="AN224" s="633" t="s">
        <v>1742</v>
      </c>
      <c r="AO224" s="633" t="s">
        <v>1743</v>
      </c>
      <c r="AP224" s="637">
        <v>3</v>
      </c>
      <c r="AQ224" t="s">
        <v>2392</v>
      </c>
      <c r="AR224" s="22" t="str">
        <f t="shared" si="60"/>
        <v>ratio</v>
      </c>
      <c r="AS224" t="s">
        <v>1706</v>
      </c>
      <c r="AT224" s="22" t="b">
        <f t="shared" si="61"/>
        <v>1</v>
      </c>
      <c r="AU224" s="633" t="s">
        <v>1706</v>
      </c>
      <c r="AV224" s="633" t="s">
        <v>1706</v>
      </c>
      <c r="AX224" s="596" t="s">
        <v>2798</v>
      </c>
      <c r="AY224" s="479" t="b">
        <v>0</v>
      </c>
      <c r="AZ224" t="s">
        <v>2947</v>
      </c>
      <c r="BA224">
        <v>2</v>
      </c>
      <c r="BB224">
        <v>1</v>
      </c>
      <c r="BC224" t="b">
        <v>0</v>
      </c>
      <c r="BD224" t="b">
        <v>0</v>
      </c>
      <c r="BE224" t="b">
        <v>0</v>
      </c>
      <c r="BG224" s="23" t="b">
        <f t="shared" si="62"/>
        <v>1</v>
      </c>
      <c r="BH224" s="468" t="str">
        <f>CONCATENATE(VLOOKUP(AQ224,named_strings!A:B,2,),VLOOKUP(T224,Q:BH,44,))</f>
        <v>Ratio to State avg %Hawaiian/PI NHA</v>
      </c>
      <c r="BI224" s="42" t="s">
        <v>5096</v>
      </c>
      <c r="BJ224" s="42" t="s">
        <v>2818</v>
      </c>
      <c r="BK224" s="42" t="s">
        <v>2818</v>
      </c>
      <c r="BL224" s="714">
        <v>0</v>
      </c>
      <c r="BM224" s="561" t="s">
        <v>2798</v>
      </c>
      <c r="BN224" s="479" t="s">
        <v>2798</v>
      </c>
      <c r="BQ224" s="209">
        <v>999</v>
      </c>
    </row>
    <row r="225" spans="1:69">
      <c r="A225">
        <v>224</v>
      </c>
      <c r="B225" s="148" t="str">
        <f t="shared" ca="1" si="56"/>
        <v>999999999</v>
      </c>
      <c r="C225" s="148" t="str">
        <f t="shared" ca="1" si="57"/>
        <v>9999999</v>
      </c>
      <c r="D225" s="28">
        <v>0</v>
      </c>
      <c r="E225" s="586">
        <f t="shared" si="63"/>
        <v>0</v>
      </c>
      <c r="F225" s="586">
        <f t="shared" si="58"/>
        <v>0</v>
      </c>
      <c r="G225" s="344" t="str">
        <f t="shared" si="64"/>
        <v/>
      </c>
      <c r="Q225" s="61" t="s">
        <v>2418</v>
      </c>
      <c r="R225" s="137">
        <f ca="1">IFERROR(_xlfn.XLOOKUP(T225, sortorder!P:P,sortorder!Q:Q),999)</f>
        <v>999</v>
      </c>
      <c r="S225" s="137">
        <f ca="1">IFERROR(_xlfn.XLOOKUP(T225, sortorder!P:P,sortorder!O:O),99)</f>
        <v>99</v>
      </c>
      <c r="T225" s="119" t="s">
        <v>2215</v>
      </c>
      <c r="U225" s="56" t="s">
        <v>2215</v>
      </c>
      <c r="V225" s="142">
        <f ca="1">IFERROR(_xlfn.XLOOKUP(X225, sortorder!E:E,sortorder!D:D),99)</f>
        <v>99</v>
      </c>
      <c r="W225" s="142">
        <f t="shared" ca="1" si="59"/>
        <v>99</v>
      </c>
      <c r="X225" s="130" t="s">
        <v>2824</v>
      </c>
      <c r="Y225" s="132">
        <f t="shared" si="67"/>
        <v>1</v>
      </c>
      <c r="Z225" s="132">
        <f t="shared" si="67"/>
        <v>1</v>
      </c>
      <c r="AA225" s="132">
        <f t="shared" si="67"/>
        <v>0</v>
      </c>
      <c r="AB225" s="132">
        <f t="shared" si="67"/>
        <v>0</v>
      </c>
      <c r="AC225" s="132">
        <f t="shared" si="67"/>
        <v>1</v>
      </c>
      <c r="AD225" s="132">
        <f t="shared" si="67"/>
        <v>0</v>
      </c>
      <c r="AE225" s="132">
        <f t="shared" si="67"/>
        <v>0</v>
      </c>
      <c r="AF225" s="132">
        <f t="shared" si="67"/>
        <v>0</v>
      </c>
      <c r="AG225" s="132">
        <f t="shared" si="67"/>
        <v>0</v>
      </c>
      <c r="AI225" s="132" t="e">
        <f ca="1">_xlfn.XLOOKUP(I225,'api2.3'!B:B,'api2.3'!D:D,"")</f>
        <v>#NAME?</v>
      </c>
      <c r="AJ225" t="s">
        <v>44</v>
      </c>
      <c r="AK225" s="38" t="s">
        <v>44</v>
      </c>
      <c r="AL225" s="195" t="e">
        <f ca="1">_xlfn.XLOOKUP(AK225,sortorder!$I$15:$I$20,sortorder!$J$15:$J$20)</f>
        <v>#NAME?</v>
      </c>
      <c r="AM225" s="633" t="s">
        <v>1742</v>
      </c>
      <c r="AN225" s="633" t="s">
        <v>1742</v>
      </c>
      <c r="AO225" s="633" t="s">
        <v>1743</v>
      </c>
      <c r="AP225" s="637">
        <v>3</v>
      </c>
      <c r="AQ225" t="s">
        <v>2392</v>
      </c>
      <c r="AR225" s="22" t="str">
        <f t="shared" si="60"/>
        <v>ratio</v>
      </c>
      <c r="AS225" t="s">
        <v>1706</v>
      </c>
      <c r="AT225" s="22" t="b">
        <f t="shared" si="61"/>
        <v>1</v>
      </c>
      <c r="AU225" s="633" t="s">
        <v>1706</v>
      </c>
      <c r="AV225" s="633" t="s">
        <v>1706</v>
      </c>
      <c r="AX225" s="596" t="s">
        <v>2798</v>
      </c>
      <c r="AY225" s="479" t="b">
        <v>0</v>
      </c>
      <c r="AZ225" t="s">
        <v>2947</v>
      </c>
      <c r="BA225">
        <v>2</v>
      </c>
      <c r="BB225">
        <v>1</v>
      </c>
      <c r="BC225" t="b">
        <v>0</v>
      </c>
      <c r="BD225" t="b">
        <v>0</v>
      </c>
      <c r="BE225" t="b">
        <v>0</v>
      </c>
      <c r="BG225" s="23" t="b">
        <f t="shared" si="62"/>
        <v>0</v>
      </c>
      <c r="BH225" s="468" t="str">
        <f>CONCATENATE(VLOOKUP(AQ225,named_strings!A:B,2,),VLOOKUP(T225,Q:BH,44,))</f>
        <v>Ratio to State avg %Other race NHA</v>
      </c>
      <c r="BI225" s="42" t="s">
        <v>5179</v>
      </c>
      <c r="BJ225" s="42" t="s">
        <v>2819</v>
      </c>
      <c r="BK225" s="42" t="s">
        <v>2819</v>
      </c>
      <c r="BL225" s="714">
        <v>0</v>
      </c>
      <c r="BM225" s="561" t="s">
        <v>2798</v>
      </c>
      <c r="BN225" s="479" t="s">
        <v>2798</v>
      </c>
      <c r="BQ225" s="209">
        <v>999</v>
      </c>
    </row>
    <row r="226" spans="1:69">
      <c r="A226">
        <v>225</v>
      </c>
      <c r="B226" s="148" t="str">
        <f t="shared" ca="1" si="56"/>
        <v>999999999</v>
      </c>
      <c r="C226" s="148" t="str">
        <f t="shared" ca="1" si="57"/>
        <v>9999999</v>
      </c>
      <c r="D226" s="28">
        <v>0</v>
      </c>
      <c r="E226" s="586">
        <f t="shared" si="63"/>
        <v>0</v>
      </c>
      <c r="F226" s="586">
        <f t="shared" si="58"/>
        <v>0</v>
      </c>
      <c r="G226" s="344" t="str">
        <f t="shared" si="64"/>
        <v/>
      </c>
      <c r="Q226" s="61" t="s">
        <v>2419</v>
      </c>
      <c r="R226" s="137">
        <f ca="1">IFERROR(_xlfn.XLOOKUP(T226, sortorder!P:P,sortorder!Q:Q),999)</f>
        <v>999</v>
      </c>
      <c r="S226" s="137">
        <f ca="1">IFERROR(_xlfn.XLOOKUP(T226, sortorder!P:P,sortorder!O:O),99)</f>
        <v>99</v>
      </c>
      <c r="T226" s="119" t="s">
        <v>2219</v>
      </c>
      <c r="U226" s="56" t="s">
        <v>2219</v>
      </c>
      <c r="V226" s="142">
        <f ca="1">IFERROR(_xlfn.XLOOKUP(X226, sortorder!E:E,sortorder!D:D),99)</f>
        <v>99</v>
      </c>
      <c r="W226" s="142">
        <f t="shared" ca="1" si="59"/>
        <v>99</v>
      </c>
      <c r="X226" s="130" t="s">
        <v>2824</v>
      </c>
      <c r="Y226" s="132">
        <f t="shared" si="67"/>
        <v>1</v>
      </c>
      <c r="Z226" s="132">
        <f t="shared" si="67"/>
        <v>1</v>
      </c>
      <c r="AA226" s="132">
        <f t="shared" si="67"/>
        <v>0</v>
      </c>
      <c r="AB226" s="132">
        <f t="shared" si="67"/>
        <v>0</v>
      </c>
      <c r="AC226" s="132">
        <f t="shared" si="67"/>
        <v>1</v>
      </c>
      <c r="AD226" s="132">
        <f t="shared" si="67"/>
        <v>0</v>
      </c>
      <c r="AE226" s="132">
        <f t="shared" si="67"/>
        <v>0</v>
      </c>
      <c r="AF226" s="132">
        <f t="shared" si="67"/>
        <v>0</v>
      </c>
      <c r="AG226" s="132">
        <f t="shared" si="67"/>
        <v>0</v>
      </c>
      <c r="AI226" s="132" t="e">
        <f ca="1">_xlfn.XLOOKUP(I226,'api2.3'!B:B,'api2.3'!D:D,"")</f>
        <v>#NAME?</v>
      </c>
      <c r="AJ226" t="s">
        <v>44</v>
      </c>
      <c r="AK226" s="38" t="s">
        <v>44</v>
      </c>
      <c r="AL226" s="195" t="e">
        <f ca="1">_xlfn.XLOOKUP(AK226,sortorder!$I$15:$I$20,sortorder!$J$15:$J$20)</f>
        <v>#NAME?</v>
      </c>
      <c r="AM226" s="633" t="s">
        <v>1742</v>
      </c>
      <c r="AN226" s="633" t="s">
        <v>1742</v>
      </c>
      <c r="AO226" s="633" t="s">
        <v>1743</v>
      </c>
      <c r="AP226" s="637">
        <v>3</v>
      </c>
      <c r="AQ226" t="s">
        <v>2392</v>
      </c>
      <c r="AR226" s="22" t="str">
        <f t="shared" si="60"/>
        <v>ratio</v>
      </c>
      <c r="AS226" t="s">
        <v>1706</v>
      </c>
      <c r="AT226" s="22" t="b">
        <f t="shared" si="61"/>
        <v>1</v>
      </c>
      <c r="AU226" s="633" t="s">
        <v>1706</v>
      </c>
      <c r="AV226" s="633" t="s">
        <v>1706</v>
      </c>
      <c r="AX226" s="596" t="s">
        <v>2798</v>
      </c>
      <c r="AY226" s="479" t="b">
        <v>0</v>
      </c>
      <c r="AZ226" t="s">
        <v>2947</v>
      </c>
      <c r="BA226">
        <v>2</v>
      </c>
      <c r="BB226">
        <v>1</v>
      </c>
      <c r="BC226" t="b">
        <v>0</v>
      </c>
      <c r="BD226" t="b">
        <v>0</v>
      </c>
      <c r="BE226" t="b">
        <v>0</v>
      </c>
      <c r="BG226" s="23" t="b">
        <f t="shared" si="62"/>
        <v>0</v>
      </c>
      <c r="BH226" s="468" t="str">
        <f>CONCATENATE(VLOOKUP(AQ226,named_strings!A:B,2,),VLOOKUP(T226,Q:BH,44,))</f>
        <v>Ratio to State avg %multirace NH</v>
      </c>
      <c r="BI226" s="42" t="s">
        <v>5064</v>
      </c>
      <c r="BJ226" s="42" t="s">
        <v>2820</v>
      </c>
      <c r="BK226" s="42" t="s">
        <v>2820</v>
      </c>
      <c r="BL226" s="714">
        <v>0</v>
      </c>
      <c r="BM226" s="561" t="s">
        <v>2798</v>
      </c>
      <c r="BN226" s="479">
        <v>0</v>
      </c>
      <c r="BQ226" s="209">
        <v>999</v>
      </c>
    </row>
    <row r="227" spans="1:69" hidden="1">
      <c r="A227">
        <v>226</v>
      </c>
      <c r="B227" s="148" t="str">
        <f t="shared" ca="1" si="56"/>
        <v>999999999</v>
      </c>
      <c r="C227" s="148" t="str">
        <f t="shared" ca="1" si="57"/>
        <v>9999999</v>
      </c>
      <c r="D227" s="28">
        <v>0</v>
      </c>
      <c r="E227" s="586">
        <f t="shared" si="63"/>
        <v>0</v>
      </c>
      <c r="F227" s="586">
        <f t="shared" si="58"/>
        <v>0</v>
      </c>
      <c r="G227" s="344" t="str">
        <f t="shared" si="64"/>
        <v/>
      </c>
      <c r="Q227" s="61" t="s">
        <v>2420</v>
      </c>
      <c r="R227" s="137">
        <f ca="1">IFERROR(_xlfn.XLOOKUP(T227, sortorder!P:P,sortorder!Q:Q),999)</f>
        <v>999</v>
      </c>
      <c r="S227" s="137">
        <f ca="1">IFERROR(_xlfn.XLOOKUP(T227, sortorder!P:P,sortorder!O:O),99)</f>
        <v>99</v>
      </c>
      <c r="T227" s="119" t="s">
        <v>2188</v>
      </c>
      <c r="U227" s="56" t="s">
        <v>2188</v>
      </c>
      <c r="V227" s="142">
        <f ca="1">IFERROR(_xlfn.XLOOKUP(X227, sortorder!E:E,sortorder!D:D),99)</f>
        <v>99</v>
      </c>
      <c r="W227" s="142">
        <f t="shared" ca="1" si="59"/>
        <v>99</v>
      </c>
      <c r="X227" s="130" t="s">
        <v>2824</v>
      </c>
      <c r="Y227" s="132">
        <f t="shared" si="67"/>
        <v>1</v>
      </c>
      <c r="Z227" s="132">
        <f t="shared" si="67"/>
        <v>1</v>
      </c>
      <c r="AA227" s="132">
        <f t="shared" si="67"/>
        <v>0</v>
      </c>
      <c r="AB227" s="132">
        <f t="shared" si="67"/>
        <v>0</v>
      </c>
      <c r="AC227" s="132">
        <f t="shared" si="67"/>
        <v>1</v>
      </c>
      <c r="AD227" s="132">
        <f t="shared" si="67"/>
        <v>0</v>
      </c>
      <c r="AE227" s="132">
        <f t="shared" si="67"/>
        <v>0</v>
      </c>
      <c r="AF227" s="132">
        <f t="shared" si="67"/>
        <v>0</v>
      </c>
      <c r="AG227" s="132">
        <f t="shared" si="67"/>
        <v>0</v>
      </c>
      <c r="AI227" s="132" t="e">
        <f ca="1">_xlfn.XLOOKUP(I227,'api2.3'!B:B,'api2.3'!D:D,"")</f>
        <v>#NAME?</v>
      </c>
      <c r="AJ227" t="s">
        <v>44</v>
      </c>
      <c r="AK227" s="38" t="s">
        <v>44</v>
      </c>
      <c r="AL227" s="195" t="e">
        <f ca="1">_xlfn.XLOOKUP(AK227,sortorder!$I$15:$I$20,sortorder!$J$15:$J$20)</f>
        <v>#NAME?</v>
      </c>
      <c r="AM227" s="633" t="s">
        <v>1742</v>
      </c>
      <c r="AN227" s="633" t="s">
        <v>1742</v>
      </c>
      <c r="AO227" s="633" t="s">
        <v>1743</v>
      </c>
      <c r="AP227" s="637">
        <v>3</v>
      </c>
      <c r="AQ227" t="s">
        <v>2392</v>
      </c>
      <c r="AR227" s="22" t="str">
        <f t="shared" si="60"/>
        <v>ratio</v>
      </c>
      <c r="AS227" t="s">
        <v>1706</v>
      </c>
      <c r="AT227" s="22" t="b">
        <f t="shared" si="61"/>
        <v>1</v>
      </c>
      <c r="AU227" s="633" t="s">
        <v>1706</v>
      </c>
      <c r="AV227" s="633" t="s">
        <v>1706</v>
      </c>
      <c r="AX227" s="596" t="s">
        <v>2798</v>
      </c>
      <c r="AY227" s="479" t="b">
        <v>0</v>
      </c>
      <c r="AZ227" t="s">
        <v>2947</v>
      </c>
      <c r="BA227">
        <v>2</v>
      </c>
      <c r="BB227">
        <v>1</v>
      </c>
      <c r="BC227" t="b">
        <v>0</v>
      </c>
      <c r="BD227" t="b">
        <v>0</v>
      </c>
      <c r="BE227" t="b">
        <v>0</v>
      </c>
      <c r="BG227" s="23" t="b">
        <f t="shared" si="62"/>
        <v>1</v>
      </c>
      <c r="BH227" s="468" t="str">
        <f>CONCATENATE(VLOOKUP(AQ227,named_strings!A:B,2,),VLOOKUP(T227,Q:BH,44,))</f>
        <v>Ratio to State avg %White NHA</v>
      </c>
      <c r="BI227" s="42" t="s">
        <v>5065</v>
      </c>
      <c r="BJ227" s="42" t="s">
        <v>2421</v>
      </c>
      <c r="BK227" s="42" t="s">
        <v>2421</v>
      </c>
      <c r="BL227" s="714">
        <v>0</v>
      </c>
      <c r="BM227" s="561" t="s">
        <v>2798</v>
      </c>
      <c r="BN227" s="479" t="s">
        <v>2798</v>
      </c>
      <c r="BQ227" s="209">
        <v>999</v>
      </c>
    </row>
    <row r="228" spans="1:69">
      <c r="A228">
        <v>227</v>
      </c>
      <c r="B228" s="148" t="str">
        <f t="shared" ca="1" si="56"/>
        <v>999999999</v>
      </c>
      <c r="C228" s="148" t="str">
        <f t="shared" ca="1" si="57"/>
        <v>9999999</v>
      </c>
      <c r="D228" s="28">
        <v>0</v>
      </c>
      <c r="E228" s="586">
        <f t="shared" si="63"/>
        <v>0</v>
      </c>
      <c r="F228" s="586">
        <f t="shared" si="58"/>
        <v>0</v>
      </c>
      <c r="G228" s="344" t="str">
        <f t="shared" si="64"/>
        <v/>
      </c>
      <c r="Q228" s="61" t="s">
        <v>2298</v>
      </c>
      <c r="R228" s="137">
        <f ca="1">IFERROR(_xlfn.XLOOKUP(T228, sortorder!P:P,sortorder!Q:Q),999)</f>
        <v>999</v>
      </c>
      <c r="S228" s="137">
        <f ca="1">IFERROR(_xlfn.XLOOKUP(T228, sortorder!P:P,sortorder!O:O),99)</f>
        <v>99</v>
      </c>
      <c r="T228" s="119" t="s">
        <v>2202</v>
      </c>
      <c r="U228" s="56" t="s">
        <v>2202</v>
      </c>
      <c r="V228" s="142">
        <f ca="1">IFERROR(_xlfn.XLOOKUP(X228, sortorder!E:E,sortorder!D:D),99)</f>
        <v>99</v>
      </c>
      <c r="W228" s="142">
        <f t="shared" ca="1" si="59"/>
        <v>99</v>
      </c>
      <c r="X228" s="130" t="s">
        <v>2825</v>
      </c>
      <c r="Y228" s="132">
        <f t="shared" si="67"/>
        <v>0</v>
      </c>
      <c r="Z228" s="132">
        <f t="shared" si="67"/>
        <v>0</v>
      </c>
      <c r="AA228" s="132">
        <f t="shared" si="67"/>
        <v>1</v>
      </c>
      <c r="AB228" s="132">
        <f t="shared" si="67"/>
        <v>0</v>
      </c>
      <c r="AC228" s="132">
        <f t="shared" si="67"/>
        <v>0</v>
      </c>
      <c r="AD228" s="132">
        <f t="shared" si="67"/>
        <v>0</v>
      </c>
      <c r="AE228" s="132">
        <f t="shared" si="67"/>
        <v>0</v>
      </c>
      <c r="AF228" s="132">
        <f t="shared" si="67"/>
        <v>0</v>
      </c>
      <c r="AG228" s="132">
        <f t="shared" si="67"/>
        <v>0</v>
      </c>
      <c r="AI228" s="132" t="e">
        <f ca="1">_xlfn.XLOOKUP(I228,'api2.3'!B:B,'api2.3'!D:D,"")</f>
        <v>#NAME?</v>
      </c>
      <c r="AJ228" t="s">
        <v>44</v>
      </c>
      <c r="AK228" s="38" t="s">
        <v>44</v>
      </c>
      <c r="AL228" s="195" t="e">
        <f ca="1">_xlfn.XLOOKUP(AK228,sortorder!$I$15:$I$20,sortorder!$J$15:$J$20)</f>
        <v>#NAME?</v>
      </c>
      <c r="AM228" s="633" t="s">
        <v>416</v>
      </c>
      <c r="AN228" s="633" t="s">
        <v>416</v>
      </c>
      <c r="AO228" s="633" t="s">
        <v>417</v>
      </c>
      <c r="AP228" s="637">
        <v>1</v>
      </c>
      <c r="AQ228" t="s">
        <v>1076</v>
      </c>
      <c r="AR228" s="22" t="str">
        <f t="shared" si="60"/>
        <v>pctile</v>
      </c>
      <c r="AS228" t="s">
        <v>1086</v>
      </c>
      <c r="AT228" s="22" t="b">
        <f t="shared" si="61"/>
        <v>1</v>
      </c>
      <c r="AU228" s="633" t="s">
        <v>1077</v>
      </c>
      <c r="AV228" s="633" t="s">
        <v>1086</v>
      </c>
      <c r="AX228" s="596" t="s">
        <v>2798</v>
      </c>
      <c r="AY228" s="479" t="b">
        <v>0</v>
      </c>
      <c r="AZ228" t="s">
        <v>1078</v>
      </c>
      <c r="BA228">
        <v>2</v>
      </c>
      <c r="BB228">
        <v>0</v>
      </c>
      <c r="BC228" t="b">
        <v>0</v>
      </c>
      <c r="BD228" t="b">
        <v>0</v>
      </c>
      <c r="BE228" t="b">
        <v>0</v>
      </c>
      <c r="BG228" s="23" t="b">
        <f t="shared" si="62"/>
        <v>0</v>
      </c>
      <c r="BH228" s="468" t="str">
        <f>CONCATENATE(VLOOKUP(AQ228,named_strings!A:B,2,),VLOOKUP(T228,Q:BH,44,))</f>
        <v>US%ile %Hispanic</v>
      </c>
      <c r="BI228" t="s">
        <v>4931</v>
      </c>
      <c r="BJ228" s="42" t="s">
        <v>2300</v>
      </c>
      <c r="BK228" s="42" t="s">
        <v>2300</v>
      </c>
      <c r="BL228" s="714">
        <v>0</v>
      </c>
      <c r="BM228" s="561" t="s">
        <v>2798</v>
      </c>
      <c r="BN228" s="479" t="s">
        <v>2798</v>
      </c>
      <c r="BQ228" s="209">
        <v>999</v>
      </c>
    </row>
    <row r="229" spans="1:69">
      <c r="A229">
        <v>228</v>
      </c>
      <c r="B229" s="148" t="str">
        <f t="shared" ca="1" si="56"/>
        <v>999999999</v>
      </c>
      <c r="C229" s="148" t="str">
        <f t="shared" ca="1" si="57"/>
        <v>9999999</v>
      </c>
      <c r="D229" s="28">
        <v>0</v>
      </c>
      <c r="E229" s="586">
        <f t="shared" si="63"/>
        <v>0</v>
      </c>
      <c r="F229" s="586">
        <f t="shared" si="58"/>
        <v>0</v>
      </c>
      <c r="G229" s="344" t="str">
        <f t="shared" si="64"/>
        <v/>
      </c>
      <c r="Q229" s="61" t="s">
        <v>2301</v>
      </c>
      <c r="R229" s="137">
        <f ca="1">IFERROR(_xlfn.XLOOKUP(T229, sortorder!P:P,sortorder!Q:Q),999)</f>
        <v>999</v>
      </c>
      <c r="S229" s="137">
        <f ca="1">IFERROR(_xlfn.XLOOKUP(T229, sortorder!P:P,sortorder!O:O),99)</f>
        <v>99</v>
      </c>
      <c r="T229" s="119" t="s">
        <v>2194</v>
      </c>
      <c r="U229" s="56" t="s">
        <v>2194</v>
      </c>
      <c r="V229" s="142">
        <f ca="1">IFERROR(_xlfn.XLOOKUP(X229, sortorder!E:E,sortorder!D:D),99)</f>
        <v>99</v>
      </c>
      <c r="W229" s="142">
        <f t="shared" ca="1" si="59"/>
        <v>99</v>
      </c>
      <c r="X229" s="130" t="s">
        <v>2825</v>
      </c>
      <c r="Y229" s="132">
        <f t="shared" si="67"/>
        <v>0</v>
      </c>
      <c r="Z229" s="132">
        <f t="shared" si="67"/>
        <v>0</v>
      </c>
      <c r="AA229" s="132">
        <f t="shared" si="67"/>
        <v>1</v>
      </c>
      <c r="AB229" s="132">
        <f t="shared" si="67"/>
        <v>0</v>
      </c>
      <c r="AC229" s="132">
        <f t="shared" si="67"/>
        <v>0</v>
      </c>
      <c r="AD229" s="132">
        <f t="shared" si="67"/>
        <v>0</v>
      </c>
      <c r="AE229" s="132">
        <f t="shared" si="67"/>
        <v>0</v>
      </c>
      <c r="AF229" s="132">
        <f t="shared" si="67"/>
        <v>0</v>
      </c>
      <c r="AG229" s="132">
        <f t="shared" si="67"/>
        <v>0</v>
      </c>
      <c r="AI229" s="132" t="e">
        <f ca="1">_xlfn.XLOOKUP(I229,'api2.3'!B:B,'api2.3'!D:D,"")</f>
        <v>#NAME?</v>
      </c>
      <c r="AJ229" t="s">
        <v>44</v>
      </c>
      <c r="AK229" s="38" t="s">
        <v>44</v>
      </c>
      <c r="AL229" s="195" t="e">
        <f ca="1">_xlfn.XLOOKUP(AK229,sortorder!$I$15:$I$20,sortorder!$J$15:$J$20)</f>
        <v>#NAME?</v>
      </c>
      <c r="AM229" s="633" t="s">
        <v>416</v>
      </c>
      <c r="AN229" s="633" t="s">
        <v>416</v>
      </c>
      <c r="AO229" s="633" t="s">
        <v>417</v>
      </c>
      <c r="AP229" s="637">
        <v>1</v>
      </c>
      <c r="AQ229" t="s">
        <v>1076</v>
      </c>
      <c r="AR229" s="22" t="str">
        <f t="shared" si="60"/>
        <v>pctile</v>
      </c>
      <c r="AS229" t="s">
        <v>1086</v>
      </c>
      <c r="AT229" s="22" t="b">
        <f t="shared" si="61"/>
        <v>1</v>
      </c>
      <c r="AU229" s="633" t="s">
        <v>1077</v>
      </c>
      <c r="AV229" s="633" t="s">
        <v>1086</v>
      </c>
      <c r="AX229" s="596" t="s">
        <v>2798</v>
      </c>
      <c r="AY229" s="479" t="b">
        <v>0</v>
      </c>
      <c r="AZ229" t="s">
        <v>1078</v>
      </c>
      <c r="BA229">
        <v>2</v>
      </c>
      <c r="BB229">
        <v>0</v>
      </c>
      <c r="BC229" t="b">
        <v>0</v>
      </c>
      <c r="BD229" t="b">
        <v>0</v>
      </c>
      <c r="BE229" t="b">
        <v>0</v>
      </c>
      <c r="BG229" s="23" t="b">
        <f t="shared" si="62"/>
        <v>0</v>
      </c>
      <c r="BH229" s="468" t="str">
        <f>CONCATENATE(VLOOKUP(AQ229,named_strings!A:B,2,),VLOOKUP(T229,Q:BH,44,))</f>
        <v>US%ile %Black NHA</v>
      </c>
      <c r="BI229" t="s">
        <v>4932</v>
      </c>
      <c r="BJ229" s="42" t="s">
        <v>2302</v>
      </c>
      <c r="BK229" s="42" t="s">
        <v>2302</v>
      </c>
      <c r="BL229" s="714">
        <v>0</v>
      </c>
      <c r="BM229" s="561" t="s">
        <v>2798</v>
      </c>
      <c r="BN229" s="479" t="s">
        <v>2798</v>
      </c>
      <c r="BQ229" s="209">
        <v>999</v>
      </c>
    </row>
    <row r="230" spans="1:69">
      <c r="A230">
        <v>229</v>
      </c>
      <c r="B230" s="148" t="str">
        <f t="shared" ca="1" si="56"/>
        <v>999999999</v>
      </c>
      <c r="C230" s="148" t="str">
        <f t="shared" ca="1" si="57"/>
        <v>9999999</v>
      </c>
      <c r="D230" s="28">
        <v>0</v>
      </c>
      <c r="E230" s="586">
        <f t="shared" si="63"/>
        <v>0</v>
      </c>
      <c r="F230" s="586">
        <f t="shared" si="58"/>
        <v>0</v>
      </c>
      <c r="G230" s="344" t="str">
        <f t="shared" si="64"/>
        <v/>
      </c>
      <c r="Q230" s="61" t="s">
        <v>2303</v>
      </c>
      <c r="R230" s="137">
        <f ca="1">IFERROR(_xlfn.XLOOKUP(T230, sortorder!P:P,sortorder!Q:Q),999)</f>
        <v>999</v>
      </c>
      <c r="S230" s="137">
        <f ca="1">IFERROR(_xlfn.XLOOKUP(T230, sortorder!P:P,sortorder!O:O),99)</f>
        <v>99</v>
      </c>
      <c r="T230" s="119" t="s">
        <v>2198</v>
      </c>
      <c r="U230" s="56" t="s">
        <v>2198</v>
      </c>
      <c r="V230" s="142">
        <f ca="1">IFERROR(_xlfn.XLOOKUP(X230, sortorder!E:E,sortorder!D:D),99)</f>
        <v>99</v>
      </c>
      <c r="W230" s="142">
        <f t="shared" ca="1" si="59"/>
        <v>99</v>
      </c>
      <c r="X230" s="130" t="s">
        <v>2825</v>
      </c>
      <c r="Y230" s="132">
        <f t="shared" si="67"/>
        <v>0</v>
      </c>
      <c r="Z230" s="132">
        <f t="shared" si="67"/>
        <v>0</v>
      </c>
      <c r="AA230" s="132">
        <f t="shared" si="67"/>
        <v>1</v>
      </c>
      <c r="AB230" s="132">
        <f t="shared" si="67"/>
        <v>0</v>
      </c>
      <c r="AC230" s="132">
        <f t="shared" si="67"/>
        <v>0</v>
      </c>
      <c r="AD230" s="132">
        <f t="shared" si="67"/>
        <v>0</v>
      </c>
      <c r="AE230" s="132">
        <f t="shared" si="67"/>
        <v>0</v>
      </c>
      <c r="AF230" s="132">
        <f t="shared" si="67"/>
        <v>0</v>
      </c>
      <c r="AG230" s="132">
        <f t="shared" si="67"/>
        <v>0</v>
      </c>
      <c r="AI230" s="132" t="e">
        <f ca="1">_xlfn.XLOOKUP(I230,'api2.3'!B:B,'api2.3'!D:D,"")</f>
        <v>#NAME?</v>
      </c>
      <c r="AJ230" t="s">
        <v>44</v>
      </c>
      <c r="AK230" s="38" t="s">
        <v>44</v>
      </c>
      <c r="AL230" s="195" t="e">
        <f ca="1">_xlfn.XLOOKUP(AK230,sortorder!$I$15:$I$20,sortorder!$J$15:$J$20)</f>
        <v>#NAME?</v>
      </c>
      <c r="AM230" s="633" t="s">
        <v>416</v>
      </c>
      <c r="AN230" s="633" t="s">
        <v>416</v>
      </c>
      <c r="AO230" s="633" t="s">
        <v>417</v>
      </c>
      <c r="AP230" s="637">
        <v>1</v>
      </c>
      <c r="AQ230" t="s">
        <v>1076</v>
      </c>
      <c r="AR230" s="22" t="str">
        <f t="shared" si="60"/>
        <v>pctile</v>
      </c>
      <c r="AS230" t="s">
        <v>1086</v>
      </c>
      <c r="AT230" s="22" t="b">
        <f t="shared" si="61"/>
        <v>1</v>
      </c>
      <c r="AU230" s="633" t="s">
        <v>1077</v>
      </c>
      <c r="AV230" s="633" t="s">
        <v>1086</v>
      </c>
      <c r="AX230" s="596" t="s">
        <v>2798</v>
      </c>
      <c r="AY230" s="479" t="b">
        <v>0</v>
      </c>
      <c r="AZ230" t="s">
        <v>1078</v>
      </c>
      <c r="BA230">
        <v>2</v>
      </c>
      <c r="BB230">
        <v>0</v>
      </c>
      <c r="BC230" t="b">
        <v>0</v>
      </c>
      <c r="BD230" t="b">
        <v>0</v>
      </c>
      <c r="BE230" t="b">
        <v>0</v>
      </c>
      <c r="BG230" s="23" t="b">
        <f t="shared" si="62"/>
        <v>0</v>
      </c>
      <c r="BH230" s="468" t="str">
        <f>CONCATENATE(VLOOKUP(AQ230,named_strings!A:B,2,),VLOOKUP(T230,Q:BH,44,))</f>
        <v>US%ile %Asian NHA</v>
      </c>
      <c r="BI230" t="s">
        <v>4933</v>
      </c>
      <c r="BJ230" s="42" t="s">
        <v>2304</v>
      </c>
      <c r="BK230" s="42" t="s">
        <v>2304</v>
      </c>
      <c r="BL230" s="714">
        <v>0</v>
      </c>
      <c r="BM230" s="561" t="s">
        <v>2798</v>
      </c>
      <c r="BN230" s="479" t="s">
        <v>2798</v>
      </c>
      <c r="BQ230" s="209">
        <v>999</v>
      </c>
    </row>
    <row r="231" spans="1:69">
      <c r="A231">
        <v>230</v>
      </c>
      <c r="B231" s="148" t="str">
        <f t="shared" ca="1" si="56"/>
        <v>999999999</v>
      </c>
      <c r="C231" s="148" t="str">
        <f t="shared" ca="1" si="57"/>
        <v>9999999</v>
      </c>
      <c r="D231" s="28">
        <v>0</v>
      </c>
      <c r="E231" s="586">
        <f t="shared" si="63"/>
        <v>0</v>
      </c>
      <c r="F231" s="586">
        <f t="shared" si="58"/>
        <v>0</v>
      </c>
      <c r="G231" s="344" t="str">
        <f t="shared" si="64"/>
        <v/>
      </c>
      <c r="Q231" s="61" t="s">
        <v>2305</v>
      </c>
      <c r="R231" s="137">
        <f ca="1">IFERROR(_xlfn.XLOOKUP(T231, sortorder!P:P,sortorder!Q:Q),999)</f>
        <v>999</v>
      </c>
      <c r="S231" s="137">
        <f ca="1">IFERROR(_xlfn.XLOOKUP(T231, sortorder!P:P,sortorder!O:O),99)</f>
        <v>99</v>
      </c>
      <c r="T231" s="119" t="s">
        <v>2207</v>
      </c>
      <c r="U231" s="56" t="s">
        <v>2207</v>
      </c>
      <c r="V231" s="142">
        <f ca="1">IFERROR(_xlfn.XLOOKUP(X231, sortorder!E:E,sortorder!D:D),99)</f>
        <v>99</v>
      </c>
      <c r="W231" s="142">
        <f t="shared" ca="1" si="59"/>
        <v>99</v>
      </c>
      <c r="X231" s="130" t="s">
        <v>2825</v>
      </c>
      <c r="Y231" s="132">
        <f t="shared" si="67"/>
        <v>0</v>
      </c>
      <c r="Z231" s="132">
        <f t="shared" si="67"/>
        <v>0</v>
      </c>
      <c r="AA231" s="132">
        <f t="shared" si="67"/>
        <v>1</v>
      </c>
      <c r="AB231" s="132">
        <f t="shared" si="67"/>
        <v>0</v>
      </c>
      <c r="AC231" s="132">
        <f t="shared" si="67"/>
        <v>0</v>
      </c>
      <c r="AD231" s="132">
        <f t="shared" si="67"/>
        <v>0</v>
      </c>
      <c r="AE231" s="132">
        <f t="shared" si="67"/>
        <v>0</v>
      </c>
      <c r="AF231" s="132">
        <f t="shared" si="67"/>
        <v>0</v>
      </c>
      <c r="AG231" s="132">
        <f t="shared" si="67"/>
        <v>0</v>
      </c>
      <c r="AI231" s="132" t="e">
        <f ca="1">_xlfn.XLOOKUP(I231,'api2.3'!B:B,'api2.3'!D:D,"")</f>
        <v>#NAME?</v>
      </c>
      <c r="AJ231" t="s">
        <v>44</v>
      </c>
      <c r="AK231" s="38" t="s">
        <v>44</v>
      </c>
      <c r="AL231" s="195" t="e">
        <f ca="1">_xlfn.XLOOKUP(AK231,sortorder!$I$15:$I$20,sortorder!$J$15:$J$20)</f>
        <v>#NAME?</v>
      </c>
      <c r="AM231" s="633" t="s">
        <v>416</v>
      </c>
      <c r="AN231" s="633" t="s">
        <v>416</v>
      </c>
      <c r="AO231" s="633" t="s">
        <v>417</v>
      </c>
      <c r="AP231" s="637">
        <v>1</v>
      </c>
      <c r="AQ231" t="s">
        <v>1076</v>
      </c>
      <c r="AR231" s="22" t="str">
        <f t="shared" si="60"/>
        <v>pctile</v>
      </c>
      <c r="AS231" t="s">
        <v>1086</v>
      </c>
      <c r="AT231" s="22" t="b">
        <f t="shared" si="61"/>
        <v>1</v>
      </c>
      <c r="AU231" s="633" t="s">
        <v>1077</v>
      </c>
      <c r="AV231" s="633" t="s">
        <v>1086</v>
      </c>
      <c r="AX231" s="596" t="s">
        <v>2798</v>
      </c>
      <c r="AY231" s="479" t="b">
        <v>0</v>
      </c>
      <c r="AZ231" t="s">
        <v>1078</v>
      </c>
      <c r="BA231">
        <v>2</v>
      </c>
      <c r="BB231">
        <v>0</v>
      </c>
      <c r="BC231" t="b">
        <v>0</v>
      </c>
      <c r="BD231" t="b">
        <v>0</v>
      </c>
      <c r="BE231" t="b">
        <v>0</v>
      </c>
      <c r="BG231" s="23" t="b">
        <f t="shared" si="62"/>
        <v>0</v>
      </c>
      <c r="BH231" s="468" t="str">
        <f>CONCATENATE(VLOOKUP(AQ231,named_strings!A:B,2,),VLOOKUP(T231,Q:BH,44,))</f>
        <v>US%ile %AmerIndian/AK NHA</v>
      </c>
      <c r="BI231" t="s">
        <v>4994</v>
      </c>
      <c r="BJ231" s="42" t="s">
        <v>2306</v>
      </c>
      <c r="BK231" s="42" t="s">
        <v>2306</v>
      </c>
      <c r="BL231" s="714">
        <v>0</v>
      </c>
      <c r="BM231" s="561" t="s">
        <v>2798</v>
      </c>
      <c r="BN231" s="479" t="s">
        <v>2798</v>
      </c>
      <c r="BQ231" s="209">
        <v>999</v>
      </c>
    </row>
    <row r="232" spans="1:69">
      <c r="A232">
        <v>231</v>
      </c>
      <c r="B232" s="148" t="str">
        <f t="shared" ca="1" si="56"/>
        <v>999999999</v>
      </c>
      <c r="C232" s="148" t="str">
        <f t="shared" ca="1" si="57"/>
        <v>9999999</v>
      </c>
      <c r="D232" s="28">
        <v>0</v>
      </c>
      <c r="E232" s="586">
        <f t="shared" si="63"/>
        <v>0</v>
      </c>
      <c r="F232" s="586">
        <f t="shared" si="58"/>
        <v>0</v>
      </c>
      <c r="G232" s="344" t="str">
        <f t="shared" si="64"/>
        <v/>
      </c>
      <c r="Q232" s="61" t="s">
        <v>2307</v>
      </c>
      <c r="R232" s="137">
        <f ca="1">IFERROR(_xlfn.XLOOKUP(T232, sortorder!P:P,sortorder!Q:Q),999)</f>
        <v>999</v>
      </c>
      <c r="S232" s="137">
        <f ca="1">IFERROR(_xlfn.XLOOKUP(T232, sortorder!P:P,sortorder!O:O),99)</f>
        <v>99</v>
      </c>
      <c r="T232" s="119" t="s">
        <v>2211</v>
      </c>
      <c r="U232" s="56" t="s">
        <v>2211</v>
      </c>
      <c r="V232" s="142">
        <f ca="1">IFERROR(_xlfn.XLOOKUP(X232, sortorder!E:E,sortorder!D:D),99)</f>
        <v>99</v>
      </c>
      <c r="W232" s="142">
        <f t="shared" ca="1" si="59"/>
        <v>99</v>
      </c>
      <c r="X232" s="130" t="s">
        <v>2825</v>
      </c>
      <c r="Y232" s="132">
        <f t="shared" ref="Y232:AG241" si="68">IF(ISERROR(SEARCH(Y$1,$Q232)),0,1)</f>
        <v>0</v>
      </c>
      <c r="Z232" s="132">
        <f t="shared" si="68"/>
        <v>0</v>
      </c>
      <c r="AA232" s="132">
        <f t="shared" si="68"/>
        <v>1</v>
      </c>
      <c r="AB232" s="132">
        <f t="shared" si="68"/>
        <v>0</v>
      </c>
      <c r="AC232" s="132">
        <f t="shared" si="68"/>
        <v>0</v>
      </c>
      <c r="AD232" s="132">
        <f t="shared" si="68"/>
        <v>0</v>
      </c>
      <c r="AE232" s="132">
        <f t="shared" si="68"/>
        <v>0</v>
      </c>
      <c r="AF232" s="132">
        <f t="shared" si="68"/>
        <v>0</v>
      </c>
      <c r="AG232" s="132">
        <f t="shared" si="68"/>
        <v>0</v>
      </c>
      <c r="AI232" s="132" t="e">
        <f ca="1">_xlfn.XLOOKUP(I232,'api2.3'!B:B,'api2.3'!D:D,"")</f>
        <v>#NAME?</v>
      </c>
      <c r="AJ232" t="s">
        <v>44</v>
      </c>
      <c r="AK232" s="38" t="s">
        <v>44</v>
      </c>
      <c r="AL232" s="195" t="e">
        <f ca="1">_xlfn.XLOOKUP(AK232,sortorder!$I$15:$I$20,sortorder!$J$15:$J$20)</f>
        <v>#NAME?</v>
      </c>
      <c r="AM232" s="633" t="s">
        <v>416</v>
      </c>
      <c r="AN232" s="633" t="s">
        <v>416</v>
      </c>
      <c r="AO232" s="633" t="s">
        <v>417</v>
      </c>
      <c r="AP232" s="637">
        <v>1</v>
      </c>
      <c r="AQ232" t="s">
        <v>1076</v>
      </c>
      <c r="AR232" s="22" t="str">
        <f t="shared" si="60"/>
        <v>pctile</v>
      </c>
      <c r="AS232" t="s">
        <v>1086</v>
      </c>
      <c r="AT232" s="22" t="b">
        <f t="shared" si="61"/>
        <v>1</v>
      </c>
      <c r="AU232" s="633" t="s">
        <v>1077</v>
      </c>
      <c r="AV232" s="633" t="s">
        <v>1086</v>
      </c>
      <c r="AX232" s="596" t="s">
        <v>2798</v>
      </c>
      <c r="AY232" s="479" t="b">
        <v>0</v>
      </c>
      <c r="AZ232" t="s">
        <v>1078</v>
      </c>
      <c r="BA232">
        <v>2</v>
      </c>
      <c r="BB232">
        <v>0</v>
      </c>
      <c r="BC232" t="b">
        <v>0</v>
      </c>
      <c r="BD232" t="b">
        <v>0</v>
      </c>
      <c r="BE232" t="b">
        <v>0</v>
      </c>
      <c r="BG232" s="23" t="b">
        <f t="shared" si="62"/>
        <v>0</v>
      </c>
      <c r="BH232" s="468" t="str">
        <f>CONCATENATE(VLOOKUP(AQ232,named_strings!A:B,2,),VLOOKUP(T232,Q:BH,44,))</f>
        <v>US%ile %Hawaiian/PI NHA</v>
      </c>
      <c r="BI232" t="s">
        <v>5097</v>
      </c>
      <c r="BJ232" s="42" t="s">
        <v>2308</v>
      </c>
      <c r="BK232" s="42" t="s">
        <v>2308</v>
      </c>
      <c r="BL232" s="714">
        <v>0</v>
      </c>
      <c r="BM232" s="561" t="s">
        <v>2798</v>
      </c>
      <c r="BN232" s="479" t="s">
        <v>2798</v>
      </c>
      <c r="BQ232" s="209">
        <v>999</v>
      </c>
    </row>
    <row r="233" spans="1:69">
      <c r="A233">
        <v>232</v>
      </c>
      <c r="B233" s="148" t="str">
        <f t="shared" ca="1" si="56"/>
        <v>999999999</v>
      </c>
      <c r="C233" s="148" t="str">
        <f t="shared" ca="1" si="57"/>
        <v>9999999</v>
      </c>
      <c r="D233" s="28">
        <v>0</v>
      </c>
      <c r="E233" s="586">
        <f t="shared" si="63"/>
        <v>0</v>
      </c>
      <c r="F233" s="586">
        <f t="shared" si="58"/>
        <v>0</v>
      </c>
      <c r="G233" s="344" t="str">
        <f t="shared" si="64"/>
        <v/>
      </c>
      <c r="Q233" s="61" t="s">
        <v>2309</v>
      </c>
      <c r="R233" s="137">
        <f ca="1">IFERROR(_xlfn.XLOOKUP(T233, sortorder!P:P,sortorder!Q:Q),999)</f>
        <v>999</v>
      </c>
      <c r="S233" s="137">
        <f ca="1">IFERROR(_xlfn.XLOOKUP(T233, sortorder!P:P,sortorder!O:O),99)</f>
        <v>99</v>
      </c>
      <c r="T233" s="119" t="s">
        <v>2215</v>
      </c>
      <c r="U233" s="56" t="s">
        <v>2215</v>
      </c>
      <c r="V233" s="142">
        <f ca="1">IFERROR(_xlfn.XLOOKUP(X233, sortorder!E:E,sortorder!D:D),99)</f>
        <v>99</v>
      </c>
      <c r="W233" s="142">
        <f t="shared" ca="1" si="59"/>
        <v>99</v>
      </c>
      <c r="X233" s="130" t="s">
        <v>2825</v>
      </c>
      <c r="Y233" s="132">
        <f t="shared" si="68"/>
        <v>0</v>
      </c>
      <c r="Z233" s="132">
        <f t="shared" si="68"/>
        <v>0</v>
      </c>
      <c r="AA233" s="132">
        <f t="shared" si="68"/>
        <v>1</v>
      </c>
      <c r="AB233" s="132">
        <f t="shared" si="68"/>
        <v>0</v>
      </c>
      <c r="AC233" s="132">
        <f t="shared" si="68"/>
        <v>0</v>
      </c>
      <c r="AD233" s="132">
        <f t="shared" si="68"/>
        <v>0</v>
      </c>
      <c r="AE233" s="132">
        <f t="shared" si="68"/>
        <v>0</v>
      </c>
      <c r="AF233" s="132">
        <f t="shared" si="68"/>
        <v>0</v>
      </c>
      <c r="AG233" s="132">
        <f t="shared" si="68"/>
        <v>0</v>
      </c>
      <c r="AI233" s="132" t="e">
        <f ca="1">_xlfn.XLOOKUP(I233,'api2.3'!B:B,'api2.3'!D:D,"")</f>
        <v>#NAME?</v>
      </c>
      <c r="AJ233" t="s">
        <v>44</v>
      </c>
      <c r="AK233" s="38" t="s">
        <v>44</v>
      </c>
      <c r="AL233" s="195" t="e">
        <f ca="1">_xlfn.XLOOKUP(AK233,sortorder!$I$15:$I$20,sortorder!$J$15:$J$20)</f>
        <v>#NAME?</v>
      </c>
      <c r="AM233" s="633" t="s">
        <v>416</v>
      </c>
      <c r="AN233" s="633" t="s">
        <v>416</v>
      </c>
      <c r="AO233" s="633" t="s">
        <v>417</v>
      </c>
      <c r="AP233" s="637">
        <v>1</v>
      </c>
      <c r="AQ233" t="s">
        <v>1076</v>
      </c>
      <c r="AR233" s="22" t="str">
        <f t="shared" si="60"/>
        <v>pctile</v>
      </c>
      <c r="AS233" t="s">
        <v>1086</v>
      </c>
      <c r="AT233" s="22" t="b">
        <f t="shared" si="61"/>
        <v>1</v>
      </c>
      <c r="AU233" s="633" t="s">
        <v>1077</v>
      </c>
      <c r="AV233" s="633" t="s">
        <v>1086</v>
      </c>
      <c r="AX233" s="596" t="s">
        <v>2798</v>
      </c>
      <c r="AY233" s="479" t="b">
        <v>0</v>
      </c>
      <c r="AZ233" t="s">
        <v>1078</v>
      </c>
      <c r="BA233">
        <v>2</v>
      </c>
      <c r="BB233">
        <v>0</v>
      </c>
      <c r="BC233" t="b">
        <v>0</v>
      </c>
      <c r="BD233" t="b">
        <v>0</v>
      </c>
      <c r="BE233" t="b">
        <v>0</v>
      </c>
      <c r="BG233" s="23" t="b">
        <f t="shared" si="62"/>
        <v>0</v>
      </c>
      <c r="BH233" s="468" t="str">
        <f>CONCATENATE(VLOOKUP(AQ233,named_strings!A:B,2,),VLOOKUP(T233,Q:BH,44,))</f>
        <v>US%ile %Other race NHA</v>
      </c>
      <c r="BI233" t="s">
        <v>4934</v>
      </c>
      <c r="BJ233" s="42" t="s">
        <v>2310</v>
      </c>
      <c r="BK233" s="42" t="s">
        <v>2310</v>
      </c>
      <c r="BL233" s="714">
        <v>0</v>
      </c>
      <c r="BM233" s="561" t="s">
        <v>2798</v>
      </c>
      <c r="BN233" s="479">
        <v>0</v>
      </c>
      <c r="BQ233" s="209">
        <v>999</v>
      </c>
    </row>
    <row r="234" spans="1:69">
      <c r="A234">
        <v>233</v>
      </c>
      <c r="B234" s="148" t="str">
        <f t="shared" ca="1" si="56"/>
        <v>999999999</v>
      </c>
      <c r="C234" s="148" t="str">
        <f t="shared" ca="1" si="57"/>
        <v>9999999</v>
      </c>
      <c r="D234" s="28">
        <v>0</v>
      </c>
      <c r="E234" s="586">
        <f t="shared" si="63"/>
        <v>0</v>
      </c>
      <c r="F234" s="586">
        <f t="shared" si="58"/>
        <v>0</v>
      </c>
      <c r="G234" s="344" t="str">
        <f t="shared" si="64"/>
        <v/>
      </c>
      <c r="Q234" s="61" t="s">
        <v>2311</v>
      </c>
      <c r="R234" s="137">
        <f ca="1">IFERROR(_xlfn.XLOOKUP(T234, sortorder!P:P,sortorder!Q:Q),999)</f>
        <v>999</v>
      </c>
      <c r="S234" s="137">
        <f ca="1">IFERROR(_xlfn.XLOOKUP(T234, sortorder!P:P,sortorder!O:O),99)</f>
        <v>99</v>
      </c>
      <c r="T234" s="119" t="s">
        <v>2219</v>
      </c>
      <c r="U234" s="56" t="s">
        <v>2219</v>
      </c>
      <c r="V234" s="142">
        <f ca="1">IFERROR(_xlfn.XLOOKUP(X234, sortorder!E:E,sortorder!D:D),99)</f>
        <v>99</v>
      </c>
      <c r="W234" s="142">
        <f t="shared" ca="1" si="59"/>
        <v>99</v>
      </c>
      <c r="X234" s="130" t="s">
        <v>2825</v>
      </c>
      <c r="Y234" s="132">
        <f t="shared" si="68"/>
        <v>0</v>
      </c>
      <c r="Z234" s="132">
        <f t="shared" si="68"/>
        <v>0</v>
      </c>
      <c r="AA234" s="132">
        <f t="shared" si="68"/>
        <v>1</v>
      </c>
      <c r="AB234" s="132">
        <f t="shared" si="68"/>
        <v>0</v>
      </c>
      <c r="AC234" s="132">
        <f t="shared" si="68"/>
        <v>0</v>
      </c>
      <c r="AD234" s="132">
        <f t="shared" si="68"/>
        <v>0</v>
      </c>
      <c r="AE234" s="132">
        <f t="shared" si="68"/>
        <v>0</v>
      </c>
      <c r="AF234" s="132">
        <f t="shared" si="68"/>
        <v>0</v>
      </c>
      <c r="AG234" s="132">
        <f t="shared" si="68"/>
        <v>0</v>
      </c>
      <c r="AI234" s="132" t="e">
        <f ca="1">_xlfn.XLOOKUP(I234,'api2.3'!B:B,'api2.3'!D:D,"")</f>
        <v>#NAME?</v>
      </c>
      <c r="AJ234" t="s">
        <v>44</v>
      </c>
      <c r="AK234" s="38" t="s">
        <v>44</v>
      </c>
      <c r="AL234" s="195" t="e">
        <f ca="1">_xlfn.XLOOKUP(AK234,sortorder!$I$15:$I$20,sortorder!$J$15:$J$20)</f>
        <v>#NAME?</v>
      </c>
      <c r="AM234" s="633" t="s">
        <v>416</v>
      </c>
      <c r="AN234" s="633" t="s">
        <v>416</v>
      </c>
      <c r="AO234" s="633" t="s">
        <v>417</v>
      </c>
      <c r="AP234" s="637">
        <v>1</v>
      </c>
      <c r="AQ234" t="s">
        <v>1076</v>
      </c>
      <c r="AR234" s="22" t="str">
        <f t="shared" si="60"/>
        <v>pctile</v>
      </c>
      <c r="AS234" t="s">
        <v>1086</v>
      </c>
      <c r="AT234" s="22" t="b">
        <f t="shared" si="61"/>
        <v>1</v>
      </c>
      <c r="AU234" s="633" t="s">
        <v>1077</v>
      </c>
      <c r="AV234" s="633" t="s">
        <v>1086</v>
      </c>
      <c r="AX234" s="596" t="s">
        <v>2798</v>
      </c>
      <c r="AY234" s="479" t="b">
        <v>0</v>
      </c>
      <c r="AZ234" t="s">
        <v>1078</v>
      </c>
      <c r="BA234">
        <v>2</v>
      </c>
      <c r="BB234">
        <v>0</v>
      </c>
      <c r="BC234" t="b">
        <v>0</v>
      </c>
      <c r="BD234" t="b">
        <v>0</v>
      </c>
      <c r="BE234" t="b">
        <v>0</v>
      </c>
      <c r="BG234" s="23" t="b">
        <f t="shared" si="62"/>
        <v>0</v>
      </c>
      <c r="BH234" s="468" t="str">
        <f>CONCATENATE(VLOOKUP(AQ234,named_strings!A:B,2,),VLOOKUP(T234,Q:BH,44,))</f>
        <v>US%ile %multirace NH</v>
      </c>
      <c r="BI234" t="s">
        <v>5182</v>
      </c>
      <c r="BJ234" s="42" t="s">
        <v>2312</v>
      </c>
      <c r="BK234" s="42" t="s">
        <v>2312</v>
      </c>
      <c r="BL234" s="714">
        <v>0</v>
      </c>
      <c r="BM234" s="561" t="s">
        <v>2798</v>
      </c>
      <c r="BN234" s="479">
        <v>0</v>
      </c>
      <c r="BQ234" s="209">
        <v>999</v>
      </c>
    </row>
    <row r="235" spans="1:69">
      <c r="A235">
        <v>234</v>
      </c>
      <c r="B235" s="148" t="str">
        <f t="shared" ca="1" si="56"/>
        <v>999999999</v>
      </c>
      <c r="C235" s="148" t="str">
        <f t="shared" ca="1" si="57"/>
        <v>9999999</v>
      </c>
      <c r="D235" s="28">
        <v>0</v>
      </c>
      <c r="E235" s="586">
        <f t="shared" si="63"/>
        <v>0</v>
      </c>
      <c r="F235" s="586">
        <f t="shared" si="58"/>
        <v>0</v>
      </c>
      <c r="G235" s="344" t="str">
        <f t="shared" si="64"/>
        <v/>
      </c>
      <c r="Q235" s="61" t="s">
        <v>2313</v>
      </c>
      <c r="R235" s="137">
        <f ca="1">IFERROR(_xlfn.XLOOKUP(T235, sortorder!P:P,sortorder!Q:Q),999)</f>
        <v>999</v>
      </c>
      <c r="S235" s="137">
        <f ca="1">IFERROR(_xlfn.XLOOKUP(T235, sortorder!P:P,sortorder!O:O),99)</f>
        <v>99</v>
      </c>
      <c r="T235" s="119" t="s">
        <v>2188</v>
      </c>
      <c r="U235" s="56" t="s">
        <v>2188</v>
      </c>
      <c r="V235" s="142">
        <f ca="1">IFERROR(_xlfn.XLOOKUP(X235, sortorder!E:E,sortorder!D:D),99)</f>
        <v>99</v>
      </c>
      <c r="W235" s="142">
        <f t="shared" ca="1" si="59"/>
        <v>99</v>
      </c>
      <c r="X235" s="130" t="s">
        <v>2825</v>
      </c>
      <c r="Y235" s="132">
        <f t="shared" si="68"/>
        <v>0</v>
      </c>
      <c r="Z235" s="132">
        <f t="shared" si="68"/>
        <v>0</v>
      </c>
      <c r="AA235" s="132">
        <f t="shared" si="68"/>
        <v>1</v>
      </c>
      <c r="AB235" s="132">
        <f t="shared" si="68"/>
        <v>0</v>
      </c>
      <c r="AC235" s="132">
        <f t="shared" si="68"/>
        <v>0</v>
      </c>
      <c r="AD235" s="132">
        <f t="shared" si="68"/>
        <v>0</v>
      </c>
      <c r="AE235" s="132">
        <f t="shared" si="68"/>
        <v>0</v>
      </c>
      <c r="AF235" s="132">
        <f t="shared" si="68"/>
        <v>0</v>
      </c>
      <c r="AG235" s="132">
        <f t="shared" si="68"/>
        <v>0</v>
      </c>
      <c r="AI235" s="132" t="e">
        <f ca="1">_xlfn.XLOOKUP(I235,'api2.3'!B:B,'api2.3'!D:D,"")</f>
        <v>#NAME?</v>
      </c>
      <c r="AJ235" t="s">
        <v>44</v>
      </c>
      <c r="AK235" s="38" t="s">
        <v>44</v>
      </c>
      <c r="AL235" s="195" t="e">
        <f ca="1">_xlfn.XLOOKUP(AK235,sortorder!$I$15:$I$20,sortorder!$J$15:$J$20)</f>
        <v>#NAME?</v>
      </c>
      <c r="AM235" s="633" t="s">
        <v>416</v>
      </c>
      <c r="AN235" s="633" t="s">
        <v>416</v>
      </c>
      <c r="AO235" s="633" t="s">
        <v>417</v>
      </c>
      <c r="AP235" s="637">
        <v>1</v>
      </c>
      <c r="AQ235" t="s">
        <v>1076</v>
      </c>
      <c r="AR235" s="22" t="str">
        <f t="shared" si="60"/>
        <v>pctile</v>
      </c>
      <c r="AS235" t="s">
        <v>1086</v>
      </c>
      <c r="AT235" s="22" t="b">
        <f t="shared" si="61"/>
        <v>1</v>
      </c>
      <c r="AU235" s="633" t="s">
        <v>1077</v>
      </c>
      <c r="AV235" s="633" t="s">
        <v>1086</v>
      </c>
      <c r="AX235" s="596" t="s">
        <v>2798</v>
      </c>
      <c r="AY235" s="479" t="b">
        <v>0</v>
      </c>
      <c r="AZ235" t="s">
        <v>1078</v>
      </c>
      <c r="BA235">
        <v>2</v>
      </c>
      <c r="BB235">
        <v>0</v>
      </c>
      <c r="BC235" t="b">
        <v>0</v>
      </c>
      <c r="BD235" t="b">
        <v>0</v>
      </c>
      <c r="BE235" t="b">
        <v>0</v>
      </c>
      <c r="BG235" s="23" t="b">
        <f t="shared" si="62"/>
        <v>0</v>
      </c>
      <c r="BH235" s="468" t="str">
        <f>CONCATENATE(VLOOKUP(AQ235,named_strings!A:B,2,),VLOOKUP(T235,Q:BH,44,))</f>
        <v>US%ile %White NHA</v>
      </c>
      <c r="BI235" t="s">
        <v>4935</v>
      </c>
      <c r="BJ235" s="42" t="s">
        <v>2314</v>
      </c>
      <c r="BK235" s="42" t="s">
        <v>2314</v>
      </c>
      <c r="BL235" s="714">
        <v>0</v>
      </c>
      <c r="BM235" s="561" t="s">
        <v>2798</v>
      </c>
      <c r="BN235" s="479" t="s">
        <v>2798</v>
      </c>
      <c r="BQ235" s="209">
        <v>999</v>
      </c>
    </row>
    <row r="236" spans="1:69">
      <c r="A236">
        <v>235</v>
      </c>
      <c r="B236" s="148" t="str">
        <f t="shared" ca="1" si="56"/>
        <v>999999999</v>
      </c>
      <c r="C236" s="148" t="str">
        <f t="shared" ca="1" si="57"/>
        <v>9999999</v>
      </c>
      <c r="D236" s="28">
        <v>0</v>
      </c>
      <c r="E236" s="586">
        <f t="shared" si="63"/>
        <v>0</v>
      </c>
      <c r="F236" s="586">
        <f t="shared" si="58"/>
        <v>0</v>
      </c>
      <c r="G236" s="344" t="str">
        <f t="shared" si="64"/>
        <v/>
      </c>
      <c r="Q236" s="61" t="s">
        <v>2315</v>
      </c>
      <c r="R236" s="137">
        <f ca="1">IFERROR(_xlfn.XLOOKUP(T236, sortorder!P:P,sortorder!Q:Q),999)</f>
        <v>999</v>
      </c>
      <c r="S236" s="137">
        <f ca="1">IFERROR(_xlfn.XLOOKUP(T236, sortorder!P:P,sortorder!O:O),99)</f>
        <v>99</v>
      </c>
      <c r="T236" s="119" t="s">
        <v>2202</v>
      </c>
      <c r="U236" s="56" t="s">
        <v>2202</v>
      </c>
      <c r="V236" s="142">
        <f ca="1">IFERROR(_xlfn.XLOOKUP(X236, sortorder!E:E,sortorder!D:D),99)</f>
        <v>99</v>
      </c>
      <c r="W236" s="142">
        <f t="shared" ca="1" si="59"/>
        <v>99</v>
      </c>
      <c r="X236" s="130" t="s">
        <v>2826</v>
      </c>
      <c r="Y236" s="132">
        <f t="shared" si="68"/>
        <v>0</v>
      </c>
      <c r="Z236" s="132">
        <f t="shared" si="68"/>
        <v>1</v>
      </c>
      <c r="AA236" s="132">
        <f t="shared" si="68"/>
        <v>1</v>
      </c>
      <c r="AB236" s="132">
        <f t="shared" si="68"/>
        <v>0</v>
      </c>
      <c r="AC236" s="132">
        <f t="shared" si="68"/>
        <v>0</v>
      </c>
      <c r="AD236" s="132">
        <f t="shared" si="68"/>
        <v>0</v>
      </c>
      <c r="AE236" s="132">
        <f t="shared" si="68"/>
        <v>0</v>
      </c>
      <c r="AF236" s="132">
        <f t="shared" si="68"/>
        <v>0</v>
      </c>
      <c r="AG236" s="132">
        <f t="shared" si="68"/>
        <v>0</v>
      </c>
      <c r="AI236" s="132" t="e">
        <f ca="1">_xlfn.XLOOKUP(I236,'api2.3'!B:B,'api2.3'!D:D,"")</f>
        <v>#NAME?</v>
      </c>
      <c r="AJ236" t="s">
        <v>44</v>
      </c>
      <c r="AK236" s="38" t="s">
        <v>44</v>
      </c>
      <c r="AL236" s="195" t="e">
        <f ca="1">_xlfn.XLOOKUP(AK236,sortorder!$I$15:$I$20,sortorder!$J$15:$J$20)</f>
        <v>#NAME?</v>
      </c>
      <c r="AM236" s="633" t="s">
        <v>1742</v>
      </c>
      <c r="AN236" s="633" t="s">
        <v>1742</v>
      </c>
      <c r="AO236" s="633" t="s">
        <v>1743</v>
      </c>
      <c r="AP236" s="637">
        <v>3</v>
      </c>
      <c r="AQ236" t="s">
        <v>1740</v>
      </c>
      <c r="AR236" s="22" t="str">
        <f t="shared" si="60"/>
        <v>pctile</v>
      </c>
      <c r="AS236" t="s">
        <v>1086</v>
      </c>
      <c r="AT236" s="22" t="b">
        <f t="shared" si="61"/>
        <v>1</v>
      </c>
      <c r="AU236" s="633" t="s">
        <v>1077</v>
      </c>
      <c r="AV236" s="633" t="s">
        <v>1086</v>
      </c>
      <c r="AX236" s="596" t="s">
        <v>2798</v>
      </c>
      <c r="AY236" s="479" t="b">
        <v>0</v>
      </c>
      <c r="AZ236" t="s">
        <v>1078</v>
      </c>
      <c r="BA236">
        <v>2</v>
      </c>
      <c r="BB236">
        <v>0</v>
      </c>
      <c r="BC236" t="b">
        <v>0</v>
      </c>
      <c r="BD236" t="b">
        <v>0</v>
      </c>
      <c r="BE236" t="b">
        <v>0</v>
      </c>
      <c r="BG236" s="23" t="b">
        <f t="shared" si="62"/>
        <v>0</v>
      </c>
      <c r="BH236" s="468" t="str">
        <f>CONCATENATE(VLOOKUP(AQ236,named_strings!A:B,2,),VLOOKUP(T236,Q:BH,44,))</f>
        <v>State%ile %Hispanic</v>
      </c>
      <c r="BI236" t="s">
        <v>4936</v>
      </c>
      <c r="BJ236" s="42" t="s">
        <v>2317</v>
      </c>
      <c r="BK236" s="42" t="s">
        <v>2317</v>
      </c>
      <c r="BL236" s="714" t="e">
        <v>#N/A</v>
      </c>
      <c r="BM236" s="561" t="s">
        <v>2798</v>
      </c>
      <c r="BN236" s="479">
        <v>0</v>
      </c>
      <c r="BQ236" s="209">
        <v>999</v>
      </c>
    </row>
    <row r="237" spans="1:69">
      <c r="A237">
        <v>236</v>
      </c>
      <c r="B237" s="148" t="str">
        <f t="shared" ca="1" si="56"/>
        <v>999999999</v>
      </c>
      <c r="C237" s="148" t="str">
        <f t="shared" ca="1" si="57"/>
        <v>9999999</v>
      </c>
      <c r="D237" s="28">
        <v>0</v>
      </c>
      <c r="E237" s="586">
        <f t="shared" si="63"/>
        <v>0</v>
      </c>
      <c r="F237" s="586">
        <f t="shared" si="58"/>
        <v>0</v>
      </c>
      <c r="G237" s="344" t="str">
        <f t="shared" si="64"/>
        <v/>
      </c>
      <c r="Q237" s="61" t="s">
        <v>2318</v>
      </c>
      <c r="R237" s="137">
        <f ca="1">IFERROR(_xlfn.XLOOKUP(T237, sortorder!P:P,sortorder!Q:Q),999)</f>
        <v>999</v>
      </c>
      <c r="S237" s="137">
        <f ca="1">IFERROR(_xlfn.XLOOKUP(T237, sortorder!P:P,sortorder!O:O),99)</f>
        <v>99</v>
      </c>
      <c r="T237" s="119" t="s">
        <v>2194</v>
      </c>
      <c r="U237" s="56" t="s">
        <v>2194</v>
      </c>
      <c r="V237" s="142">
        <f ca="1">IFERROR(_xlfn.XLOOKUP(X237, sortorder!E:E,sortorder!D:D),99)</f>
        <v>99</v>
      </c>
      <c r="W237" s="142">
        <f t="shared" ca="1" si="59"/>
        <v>99</v>
      </c>
      <c r="X237" s="130" t="s">
        <v>2826</v>
      </c>
      <c r="Y237" s="132">
        <f t="shared" si="68"/>
        <v>0</v>
      </c>
      <c r="Z237" s="132">
        <f t="shared" si="68"/>
        <v>1</v>
      </c>
      <c r="AA237" s="132">
        <f t="shared" si="68"/>
        <v>1</v>
      </c>
      <c r="AB237" s="132">
        <f t="shared" si="68"/>
        <v>0</v>
      </c>
      <c r="AC237" s="132">
        <f t="shared" si="68"/>
        <v>0</v>
      </c>
      <c r="AD237" s="132">
        <f t="shared" si="68"/>
        <v>0</v>
      </c>
      <c r="AE237" s="132">
        <f t="shared" si="68"/>
        <v>0</v>
      </c>
      <c r="AF237" s="132">
        <f t="shared" si="68"/>
        <v>0</v>
      </c>
      <c r="AG237" s="132">
        <f t="shared" si="68"/>
        <v>0</v>
      </c>
      <c r="AI237" s="132" t="e">
        <f ca="1">_xlfn.XLOOKUP(I237,'api2.3'!B:B,'api2.3'!D:D,"")</f>
        <v>#NAME?</v>
      </c>
      <c r="AJ237" t="s">
        <v>44</v>
      </c>
      <c r="AK237" s="38" t="s">
        <v>44</v>
      </c>
      <c r="AL237" s="195" t="e">
        <f ca="1">_xlfn.XLOOKUP(AK237,sortorder!$I$15:$I$20,sortorder!$J$15:$J$20)</f>
        <v>#NAME?</v>
      </c>
      <c r="AM237" s="633" t="s">
        <v>1742</v>
      </c>
      <c r="AN237" s="633" t="s">
        <v>1742</v>
      </c>
      <c r="AO237" s="633" t="s">
        <v>1743</v>
      </c>
      <c r="AP237" s="637">
        <v>3</v>
      </c>
      <c r="AQ237" t="s">
        <v>1740</v>
      </c>
      <c r="AR237" s="22" t="str">
        <f t="shared" si="60"/>
        <v>pctile</v>
      </c>
      <c r="AS237" t="s">
        <v>1086</v>
      </c>
      <c r="AT237" s="22" t="b">
        <f t="shared" si="61"/>
        <v>1</v>
      </c>
      <c r="AU237" s="633" t="s">
        <v>1077</v>
      </c>
      <c r="AV237" s="633" t="s">
        <v>1086</v>
      </c>
      <c r="AX237" s="596" t="s">
        <v>2798</v>
      </c>
      <c r="AY237" s="479" t="b">
        <v>0</v>
      </c>
      <c r="AZ237" t="s">
        <v>1078</v>
      </c>
      <c r="BA237">
        <v>2</v>
      </c>
      <c r="BB237">
        <v>0</v>
      </c>
      <c r="BC237" t="b">
        <v>0</v>
      </c>
      <c r="BD237" t="b">
        <v>0</v>
      </c>
      <c r="BE237" t="b">
        <v>0</v>
      </c>
      <c r="BG237" s="23" t="b">
        <f t="shared" si="62"/>
        <v>0</v>
      </c>
      <c r="BH237" s="468" t="str">
        <f>CONCATENATE(VLOOKUP(AQ237,named_strings!A:B,2,),VLOOKUP(T237,Q:BH,44,))</f>
        <v>State%ile %Black NHA</v>
      </c>
      <c r="BI237" t="s">
        <v>4937</v>
      </c>
      <c r="BJ237" s="42" t="s">
        <v>2319</v>
      </c>
      <c r="BK237" s="42" t="s">
        <v>2319</v>
      </c>
      <c r="BL237" s="714" t="e">
        <v>#N/A</v>
      </c>
      <c r="BM237" s="561" t="s">
        <v>2798</v>
      </c>
      <c r="BN237" s="479">
        <v>0</v>
      </c>
      <c r="BQ237" s="209">
        <v>999</v>
      </c>
    </row>
    <row r="238" spans="1:69">
      <c r="A238">
        <v>237</v>
      </c>
      <c r="B238" s="148" t="str">
        <f t="shared" ca="1" si="56"/>
        <v>999999999</v>
      </c>
      <c r="C238" s="148" t="str">
        <f t="shared" ca="1" si="57"/>
        <v>9999999</v>
      </c>
      <c r="D238" s="28">
        <v>0</v>
      </c>
      <c r="E238" s="586">
        <f t="shared" si="63"/>
        <v>0</v>
      </c>
      <c r="F238" s="586">
        <f t="shared" si="58"/>
        <v>0</v>
      </c>
      <c r="G238" s="344" t="str">
        <f t="shared" si="64"/>
        <v/>
      </c>
      <c r="Q238" s="61" t="s">
        <v>2320</v>
      </c>
      <c r="R238" s="137">
        <f ca="1">IFERROR(_xlfn.XLOOKUP(T238, sortorder!P:P,sortorder!Q:Q),999)</f>
        <v>999</v>
      </c>
      <c r="S238" s="137">
        <f ca="1">IFERROR(_xlfn.XLOOKUP(T238, sortorder!P:P,sortorder!O:O),99)</f>
        <v>99</v>
      </c>
      <c r="T238" s="119" t="s">
        <v>2198</v>
      </c>
      <c r="U238" s="56" t="s">
        <v>2198</v>
      </c>
      <c r="V238" s="142">
        <f ca="1">IFERROR(_xlfn.XLOOKUP(X238, sortorder!E:E,sortorder!D:D),99)</f>
        <v>99</v>
      </c>
      <c r="W238" s="142">
        <f t="shared" ca="1" si="59"/>
        <v>99</v>
      </c>
      <c r="X238" s="130" t="s">
        <v>2826</v>
      </c>
      <c r="Y238" s="132">
        <f t="shared" si="68"/>
        <v>0</v>
      </c>
      <c r="Z238" s="132">
        <f t="shared" si="68"/>
        <v>1</v>
      </c>
      <c r="AA238" s="132">
        <f t="shared" si="68"/>
        <v>1</v>
      </c>
      <c r="AB238" s="132">
        <f t="shared" si="68"/>
        <v>0</v>
      </c>
      <c r="AC238" s="132">
        <f t="shared" si="68"/>
        <v>0</v>
      </c>
      <c r="AD238" s="132">
        <f t="shared" si="68"/>
        <v>0</v>
      </c>
      <c r="AE238" s="132">
        <f t="shared" si="68"/>
        <v>0</v>
      </c>
      <c r="AF238" s="132">
        <f t="shared" si="68"/>
        <v>0</v>
      </c>
      <c r="AG238" s="132">
        <f t="shared" si="68"/>
        <v>0</v>
      </c>
      <c r="AI238" s="132" t="e">
        <f ca="1">_xlfn.XLOOKUP(I238,'api2.3'!B:B,'api2.3'!D:D,"")</f>
        <v>#NAME?</v>
      </c>
      <c r="AJ238" t="s">
        <v>44</v>
      </c>
      <c r="AK238" s="38" t="s">
        <v>44</v>
      </c>
      <c r="AL238" s="195" t="e">
        <f ca="1">_xlfn.XLOOKUP(AK238,sortorder!$I$15:$I$20,sortorder!$J$15:$J$20)</f>
        <v>#NAME?</v>
      </c>
      <c r="AM238" s="633" t="s">
        <v>1742</v>
      </c>
      <c r="AN238" s="633" t="s">
        <v>1742</v>
      </c>
      <c r="AO238" s="633" t="s">
        <v>1743</v>
      </c>
      <c r="AP238" s="637">
        <v>3</v>
      </c>
      <c r="AQ238" t="s">
        <v>1740</v>
      </c>
      <c r="AR238" s="22" t="str">
        <f t="shared" si="60"/>
        <v>pctile</v>
      </c>
      <c r="AS238" t="s">
        <v>1086</v>
      </c>
      <c r="AT238" s="22" t="b">
        <f t="shared" si="61"/>
        <v>1</v>
      </c>
      <c r="AU238" s="633" t="s">
        <v>1077</v>
      </c>
      <c r="AV238" s="633" t="s">
        <v>1086</v>
      </c>
      <c r="AX238" s="596" t="s">
        <v>2798</v>
      </c>
      <c r="AY238" s="479" t="b">
        <v>0</v>
      </c>
      <c r="AZ238" t="s">
        <v>1078</v>
      </c>
      <c r="BA238">
        <v>2</v>
      </c>
      <c r="BB238">
        <v>0</v>
      </c>
      <c r="BC238" t="b">
        <v>0</v>
      </c>
      <c r="BD238" t="b">
        <v>0</v>
      </c>
      <c r="BE238" t="b">
        <v>0</v>
      </c>
      <c r="BG238" s="23" t="b">
        <f t="shared" si="62"/>
        <v>0</v>
      </c>
      <c r="BH238" s="468" t="str">
        <f>CONCATENATE(VLOOKUP(AQ238,named_strings!A:B,2,),VLOOKUP(T238,Q:BH,44,))</f>
        <v>State%ile %Asian NHA</v>
      </c>
      <c r="BI238" t="s">
        <v>4938</v>
      </c>
      <c r="BJ238" s="42" t="s">
        <v>2321</v>
      </c>
      <c r="BK238" s="42" t="s">
        <v>2321</v>
      </c>
      <c r="BL238" s="714">
        <v>0</v>
      </c>
      <c r="BM238" s="561" t="s">
        <v>2798</v>
      </c>
      <c r="BN238" s="479">
        <v>0</v>
      </c>
      <c r="BQ238" s="209">
        <v>999</v>
      </c>
    </row>
    <row r="239" spans="1:69">
      <c r="A239">
        <v>238</v>
      </c>
      <c r="B239" s="148" t="str">
        <f t="shared" ca="1" si="56"/>
        <v>999999999</v>
      </c>
      <c r="C239" s="148" t="str">
        <f t="shared" ca="1" si="57"/>
        <v>9999999</v>
      </c>
      <c r="D239" s="28">
        <v>0</v>
      </c>
      <c r="E239" s="586">
        <f t="shared" si="63"/>
        <v>0</v>
      </c>
      <c r="F239" s="586">
        <f t="shared" si="58"/>
        <v>0</v>
      </c>
      <c r="G239" s="344" t="str">
        <f t="shared" si="64"/>
        <v/>
      </c>
      <c r="Q239" s="61" t="s">
        <v>2322</v>
      </c>
      <c r="R239" s="137">
        <f ca="1">IFERROR(_xlfn.XLOOKUP(T239, sortorder!P:P,sortorder!Q:Q),999)</f>
        <v>999</v>
      </c>
      <c r="S239" s="137">
        <f ca="1">IFERROR(_xlfn.XLOOKUP(T239, sortorder!P:P,sortorder!O:O),99)</f>
        <v>99</v>
      </c>
      <c r="T239" s="119" t="s">
        <v>2207</v>
      </c>
      <c r="U239" s="56" t="s">
        <v>2207</v>
      </c>
      <c r="V239" s="142">
        <f ca="1">IFERROR(_xlfn.XLOOKUP(X239, sortorder!E:E,sortorder!D:D),99)</f>
        <v>99</v>
      </c>
      <c r="W239" s="142">
        <f t="shared" ca="1" si="59"/>
        <v>99</v>
      </c>
      <c r="X239" s="130" t="s">
        <v>2826</v>
      </c>
      <c r="Y239" s="132">
        <f t="shared" si="68"/>
        <v>0</v>
      </c>
      <c r="Z239" s="132">
        <f t="shared" si="68"/>
        <v>1</v>
      </c>
      <c r="AA239" s="132">
        <f t="shared" si="68"/>
        <v>1</v>
      </c>
      <c r="AB239" s="132">
        <f t="shared" si="68"/>
        <v>0</v>
      </c>
      <c r="AC239" s="132">
        <f t="shared" si="68"/>
        <v>0</v>
      </c>
      <c r="AD239" s="132">
        <f t="shared" si="68"/>
        <v>0</v>
      </c>
      <c r="AE239" s="132">
        <f t="shared" si="68"/>
        <v>0</v>
      </c>
      <c r="AF239" s="132">
        <f t="shared" si="68"/>
        <v>0</v>
      </c>
      <c r="AG239" s="132">
        <f t="shared" si="68"/>
        <v>0</v>
      </c>
      <c r="AI239" s="132" t="e">
        <f ca="1">_xlfn.XLOOKUP(I239,'api2.3'!B:B,'api2.3'!D:D,"")</f>
        <v>#NAME?</v>
      </c>
      <c r="AJ239" t="s">
        <v>44</v>
      </c>
      <c r="AK239" s="38" t="s">
        <v>44</v>
      </c>
      <c r="AL239" s="195" t="e">
        <f ca="1">_xlfn.XLOOKUP(AK239,sortorder!$I$15:$I$20,sortorder!$J$15:$J$20)</f>
        <v>#NAME?</v>
      </c>
      <c r="AM239" s="633" t="s">
        <v>1742</v>
      </c>
      <c r="AN239" s="633" t="s">
        <v>1742</v>
      </c>
      <c r="AO239" s="633" t="s">
        <v>1743</v>
      </c>
      <c r="AP239" s="637">
        <v>3</v>
      </c>
      <c r="AQ239" t="s">
        <v>1740</v>
      </c>
      <c r="AR239" s="22" t="str">
        <f t="shared" si="60"/>
        <v>pctile</v>
      </c>
      <c r="AS239" t="s">
        <v>1086</v>
      </c>
      <c r="AT239" s="22" t="b">
        <f t="shared" si="61"/>
        <v>1</v>
      </c>
      <c r="AU239" s="633" t="s">
        <v>1077</v>
      </c>
      <c r="AV239" s="633" t="s">
        <v>1086</v>
      </c>
      <c r="AX239" s="596" t="s">
        <v>2798</v>
      </c>
      <c r="AY239" s="479" t="b">
        <v>0</v>
      </c>
      <c r="AZ239" t="s">
        <v>1078</v>
      </c>
      <c r="BA239">
        <v>2</v>
      </c>
      <c r="BB239">
        <v>0</v>
      </c>
      <c r="BC239" t="b">
        <v>0</v>
      </c>
      <c r="BD239" t="b">
        <v>0</v>
      </c>
      <c r="BE239" t="b">
        <v>0</v>
      </c>
      <c r="BG239" s="23" t="b">
        <f t="shared" si="62"/>
        <v>0</v>
      </c>
      <c r="BH239" s="468" t="str">
        <f>CONCATENATE(VLOOKUP(AQ239,named_strings!A:B,2,),VLOOKUP(T239,Q:BH,44,))</f>
        <v>State%ile %AmerIndian/AK NHA</v>
      </c>
      <c r="BI239" t="s">
        <v>4995</v>
      </c>
      <c r="BJ239" s="42" t="s">
        <v>2323</v>
      </c>
      <c r="BK239" s="42" t="s">
        <v>2323</v>
      </c>
      <c r="BL239" s="714">
        <v>0</v>
      </c>
      <c r="BM239" s="561" t="s">
        <v>2798</v>
      </c>
      <c r="BN239" s="479" t="s">
        <v>2798</v>
      </c>
      <c r="BQ239" s="209">
        <v>999</v>
      </c>
    </row>
    <row r="240" spans="1:69">
      <c r="A240">
        <v>239</v>
      </c>
      <c r="B240" s="148" t="str">
        <f t="shared" ca="1" si="56"/>
        <v>999999999</v>
      </c>
      <c r="C240" s="148" t="str">
        <f t="shared" ca="1" si="57"/>
        <v>9999999</v>
      </c>
      <c r="D240" s="28">
        <v>0</v>
      </c>
      <c r="E240" s="586">
        <f t="shared" si="63"/>
        <v>0</v>
      </c>
      <c r="F240" s="586">
        <f t="shared" si="58"/>
        <v>0</v>
      </c>
      <c r="G240" s="344" t="str">
        <f t="shared" si="64"/>
        <v/>
      </c>
      <c r="Q240" s="61" t="s">
        <v>2324</v>
      </c>
      <c r="R240" s="137">
        <f ca="1">IFERROR(_xlfn.XLOOKUP(T240, sortorder!P:P,sortorder!Q:Q),999)</f>
        <v>999</v>
      </c>
      <c r="S240" s="137">
        <f ca="1">IFERROR(_xlfn.XLOOKUP(T240, sortorder!P:P,sortorder!O:O),99)</f>
        <v>99</v>
      </c>
      <c r="T240" s="119" t="s">
        <v>2211</v>
      </c>
      <c r="U240" s="56" t="s">
        <v>2211</v>
      </c>
      <c r="V240" s="142">
        <f ca="1">IFERROR(_xlfn.XLOOKUP(X240, sortorder!E:E,sortorder!D:D),99)</f>
        <v>99</v>
      </c>
      <c r="W240" s="142">
        <f t="shared" ca="1" si="59"/>
        <v>99</v>
      </c>
      <c r="X240" s="130" t="s">
        <v>2826</v>
      </c>
      <c r="Y240" s="132">
        <f t="shared" si="68"/>
        <v>0</v>
      </c>
      <c r="Z240" s="132">
        <f t="shared" si="68"/>
        <v>1</v>
      </c>
      <c r="AA240" s="132">
        <f t="shared" si="68"/>
        <v>1</v>
      </c>
      <c r="AB240" s="132">
        <f t="shared" si="68"/>
        <v>0</v>
      </c>
      <c r="AC240" s="132">
        <f t="shared" si="68"/>
        <v>0</v>
      </c>
      <c r="AD240" s="132">
        <f t="shared" si="68"/>
        <v>0</v>
      </c>
      <c r="AE240" s="132">
        <f t="shared" si="68"/>
        <v>0</v>
      </c>
      <c r="AF240" s="132">
        <f t="shared" si="68"/>
        <v>0</v>
      </c>
      <c r="AG240" s="132">
        <f t="shared" si="68"/>
        <v>0</v>
      </c>
      <c r="AI240" s="132" t="e">
        <f ca="1">_xlfn.XLOOKUP(I240,'api2.3'!B:B,'api2.3'!D:D,"")</f>
        <v>#NAME?</v>
      </c>
      <c r="AJ240" t="s">
        <v>44</v>
      </c>
      <c r="AK240" s="38" t="s">
        <v>44</v>
      </c>
      <c r="AL240" s="195" t="e">
        <f ca="1">_xlfn.XLOOKUP(AK240,sortorder!$I$15:$I$20,sortorder!$J$15:$J$20)</f>
        <v>#NAME?</v>
      </c>
      <c r="AM240" s="633" t="s">
        <v>1742</v>
      </c>
      <c r="AN240" s="633" t="s">
        <v>1742</v>
      </c>
      <c r="AO240" s="633" t="s">
        <v>1743</v>
      </c>
      <c r="AP240" s="637">
        <v>3</v>
      </c>
      <c r="AQ240" t="s">
        <v>1740</v>
      </c>
      <c r="AR240" s="22" t="str">
        <f t="shared" si="60"/>
        <v>pctile</v>
      </c>
      <c r="AS240" t="s">
        <v>1086</v>
      </c>
      <c r="AT240" s="22" t="b">
        <f t="shared" si="61"/>
        <v>1</v>
      </c>
      <c r="AU240" s="633" t="s">
        <v>1077</v>
      </c>
      <c r="AV240" s="633" t="s">
        <v>1086</v>
      </c>
      <c r="AX240" s="596" t="s">
        <v>2798</v>
      </c>
      <c r="AY240" s="479" t="b">
        <v>0</v>
      </c>
      <c r="AZ240" t="s">
        <v>1078</v>
      </c>
      <c r="BA240">
        <v>2</v>
      </c>
      <c r="BB240">
        <v>0</v>
      </c>
      <c r="BC240" t="b">
        <v>0</v>
      </c>
      <c r="BD240" t="b">
        <v>0</v>
      </c>
      <c r="BE240" t="b">
        <v>0</v>
      </c>
      <c r="BG240" s="23" t="b">
        <f t="shared" si="62"/>
        <v>0</v>
      </c>
      <c r="BH240" s="468" t="str">
        <f>CONCATENATE(VLOOKUP(AQ240,named_strings!A:B,2,),VLOOKUP(T240,Q:BH,44,))</f>
        <v>State%ile %Hawaiian/PI NHA</v>
      </c>
      <c r="BI240" t="s">
        <v>5098</v>
      </c>
      <c r="BJ240" s="42" t="s">
        <v>2325</v>
      </c>
      <c r="BK240" s="42" t="s">
        <v>2325</v>
      </c>
      <c r="BL240" s="714">
        <v>0</v>
      </c>
      <c r="BM240" s="561" t="s">
        <v>2798</v>
      </c>
      <c r="BN240" s="479" t="s">
        <v>2798</v>
      </c>
      <c r="BQ240" s="209">
        <v>999</v>
      </c>
    </row>
    <row r="241" spans="1:69">
      <c r="A241">
        <v>240</v>
      </c>
      <c r="B241" s="148" t="str">
        <f t="shared" ca="1" si="56"/>
        <v>999999999</v>
      </c>
      <c r="C241" s="148" t="str">
        <f t="shared" ca="1" si="57"/>
        <v>9999999</v>
      </c>
      <c r="D241" s="28">
        <v>0</v>
      </c>
      <c r="E241" s="586">
        <f t="shared" si="63"/>
        <v>0</v>
      </c>
      <c r="F241" s="586">
        <f t="shared" si="58"/>
        <v>0</v>
      </c>
      <c r="G241" s="344" t="str">
        <f t="shared" si="64"/>
        <v/>
      </c>
      <c r="Q241" s="61" t="s">
        <v>2326</v>
      </c>
      <c r="R241" s="137">
        <f ca="1">IFERROR(_xlfn.XLOOKUP(T241, sortorder!P:P,sortorder!Q:Q),999)</f>
        <v>999</v>
      </c>
      <c r="S241" s="137">
        <f ca="1">IFERROR(_xlfn.XLOOKUP(T241, sortorder!P:P,sortorder!O:O),99)</f>
        <v>99</v>
      </c>
      <c r="T241" s="119" t="s">
        <v>2215</v>
      </c>
      <c r="U241" s="56" t="s">
        <v>2215</v>
      </c>
      <c r="V241" s="142">
        <f ca="1">IFERROR(_xlfn.XLOOKUP(X241, sortorder!E:E,sortorder!D:D),99)</f>
        <v>99</v>
      </c>
      <c r="W241" s="142">
        <f t="shared" ca="1" si="59"/>
        <v>99</v>
      </c>
      <c r="X241" s="130" t="s">
        <v>2826</v>
      </c>
      <c r="Y241" s="132">
        <f t="shared" si="68"/>
        <v>0</v>
      </c>
      <c r="Z241" s="132">
        <f t="shared" si="68"/>
        <v>1</v>
      </c>
      <c r="AA241" s="132">
        <f t="shared" si="68"/>
        <v>1</v>
      </c>
      <c r="AB241" s="132">
        <f t="shared" si="68"/>
        <v>0</v>
      </c>
      <c r="AC241" s="132">
        <f t="shared" si="68"/>
        <v>0</v>
      </c>
      <c r="AD241" s="132">
        <f t="shared" si="68"/>
        <v>0</v>
      </c>
      <c r="AE241" s="132">
        <f t="shared" si="68"/>
        <v>0</v>
      </c>
      <c r="AF241" s="132">
        <f t="shared" si="68"/>
        <v>0</v>
      </c>
      <c r="AG241" s="132">
        <f t="shared" si="68"/>
        <v>0</v>
      </c>
      <c r="AI241" s="132" t="e">
        <f ca="1">_xlfn.XLOOKUP(I241,'api2.3'!B:B,'api2.3'!D:D,"")</f>
        <v>#NAME?</v>
      </c>
      <c r="AJ241" t="s">
        <v>44</v>
      </c>
      <c r="AK241" s="38" t="s">
        <v>44</v>
      </c>
      <c r="AL241" s="195" t="e">
        <f ca="1">_xlfn.XLOOKUP(AK241,sortorder!$I$15:$I$20,sortorder!$J$15:$J$20)</f>
        <v>#NAME?</v>
      </c>
      <c r="AM241" s="633" t="s">
        <v>1742</v>
      </c>
      <c r="AN241" s="633" t="s">
        <v>1742</v>
      </c>
      <c r="AO241" s="633" t="s">
        <v>1743</v>
      </c>
      <c r="AP241" s="637">
        <v>3</v>
      </c>
      <c r="AQ241" t="s">
        <v>1740</v>
      </c>
      <c r="AR241" s="22" t="str">
        <f t="shared" si="60"/>
        <v>pctile</v>
      </c>
      <c r="AS241" t="s">
        <v>1086</v>
      </c>
      <c r="AT241" s="22" t="b">
        <f t="shared" si="61"/>
        <v>1</v>
      </c>
      <c r="AU241" s="633" t="s">
        <v>1077</v>
      </c>
      <c r="AV241" s="633" t="s">
        <v>1086</v>
      </c>
      <c r="AX241" s="596" t="s">
        <v>2798</v>
      </c>
      <c r="AY241" s="479" t="b">
        <v>0</v>
      </c>
      <c r="AZ241" t="s">
        <v>1078</v>
      </c>
      <c r="BA241">
        <v>2</v>
      </c>
      <c r="BB241">
        <v>0</v>
      </c>
      <c r="BC241" t="b">
        <v>0</v>
      </c>
      <c r="BD241" t="b">
        <v>0</v>
      </c>
      <c r="BE241" t="b">
        <v>0</v>
      </c>
      <c r="BG241" s="23" t="b">
        <f t="shared" si="62"/>
        <v>0</v>
      </c>
      <c r="BH241" s="468" t="str">
        <f>CONCATENATE(VLOOKUP(AQ241,named_strings!A:B,2,),VLOOKUP(T241,Q:BH,44,))</f>
        <v>State%ile %Other race NHA</v>
      </c>
      <c r="BI241" t="s">
        <v>4939</v>
      </c>
      <c r="BJ241" s="42" t="s">
        <v>2327</v>
      </c>
      <c r="BK241" s="42" t="s">
        <v>2327</v>
      </c>
      <c r="BL241" s="714">
        <v>0</v>
      </c>
      <c r="BM241" s="561" t="s">
        <v>2798</v>
      </c>
      <c r="BN241" s="479" t="s">
        <v>2798</v>
      </c>
      <c r="BQ241" s="209">
        <v>999</v>
      </c>
    </row>
    <row r="242" spans="1:69">
      <c r="A242">
        <v>241</v>
      </c>
      <c r="B242" s="148" t="str">
        <f t="shared" ca="1" si="56"/>
        <v>999999999</v>
      </c>
      <c r="C242" s="148" t="str">
        <f t="shared" ca="1" si="57"/>
        <v>9999999</v>
      </c>
      <c r="D242" s="28">
        <v>0</v>
      </c>
      <c r="E242" s="586">
        <f t="shared" si="63"/>
        <v>0</v>
      </c>
      <c r="F242" s="586">
        <f t="shared" si="58"/>
        <v>0</v>
      </c>
      <c r="G242" s="344" t="str">
        <f t="shared" si="64"/>
        <v/>
      </c>
      <c r="Q242" s="61" t="s">
        <v>2328</v>
      </c>
      <c r="R242" s="137">
        <f ca="1">IFERROR(_xlfn.XLOOKUP(T242, sortorder!P:P,sortorder!Q:Q),999)</f>
        <v>999</v>
      </c>
      <c r="S242" s="137">
        <f ca="1">IFERROR(_xlfn.XLOOKUP(T242, sortorder!P:P,sortorder!O:O),99)</f>
        <v>99</v>
      </c>
      <c r="T242" s="119" t="s">
        <v>2219</v>
      </c>
      <c r="U242" s="56" t="s">
        <v>2219</v>
      </c>
      <c r="V242" s="142">
        <f ca="1">IFERROR(_xlfn.XLOOKUP(X242, sortorder!E:E,sortorder!D:D),99)</f>
        <v>99</v>
      </c>
      <c r="W242" s="142">
        <f t="shared" ca="1" si="59"/>
        <v>99</v>
      </c>
      <c r="X242" s="130" t="s">
        <v>2826</v>
      </c>
      <c r="Y242" s="132">
        <f t="shared" ref="Y242:AG251" si="69">IF(ISERROR(SEARCH(Y$1,$Q242)),0,1)</f>
        <v>0</v>
      </c>
      <c r="Z242" s="132">
        <f t="shared" si="69"/>
        <v>1</v>
      </c>
      <c r="AA242" s="132">
        <f t="shared" si="69"/>
        <v>1</v>
      </c>
      <c r="AB242" s="132">
        <f t="shared" si="69"/>
        <v>0</v>
      </c>
      <c r="AC242" s="132">
        <f t="shared" si="69"/>
        <v>0</v>
      </c>
      <c r="AD242" s="132">
        <f t="shared" si="69"/>
        <v>0</v>
      </c>
      <c r="AE242" s="132">
        <f t="shared" si="69"/>
        <v>0</v>
      </c>
      <c r="AF242" s="132">
        <f t="shared" si="69"/>
        <v>0</v>
      </c>
      <c r="AG242" s="132">
        <f t="shared" si="69"/>
        <v>0</v>
      </c>
      <c r="AI242" s="132" t="e">
        <f ca="1">_xlfn.XLOOKUP(I242,'api2.3'!B:B,'api2.3'!D:D,"")</f>
        <v>#NAME?</v>
      </c>
      <c r="AJ242" t="s">
        <v>44</v>
      </c>
      <c r="AK242" s="38" t="s">
        <v>44</v>
      </c>
      <c r="AL242" s="195" t="e">
        <f ca="1">_xlfn.XLOOKUP(AK242,sortorder!$I$15:$I$20,sortorder!$J$15:$J$20)</f>
        <v>#NAME?</v>
      </c>
      <c r="AM242" s="633" t="s">
        <v>1742</v>
      </c>
      <c r="AN242" s="633" t="s">
        <v>1742</v>
      </c>
      <c r="AO242" s="633" t="s">
        <v>1743</v>
      </c>
      <c r="AP242" s="637">
        <v>3</v>
      </c>
      <c r="AQ242" t="s">
        <v>1740</v>
      </c>
      <c r="AR242" s="22" t="str">
        <f t="shared" si="60"/>
        <v>pctile</v>
      </c>
      <c r="AS242" t="s">
        <v>1086</v>
      </c>
      <c r="AT242" s="22" t="b">
        <f t="shared" si="61"/>
        <v>1</v>
      </c>
      <c r="AU242" s="633" t="s">
        <v>1077</v>
      </c>
      <c r="AV242" s="633" t="s">
        <v>1086</v>
      </c>
      <c r="AX242" s="596" t="s">
        <v>2798</v>
      </c>
      <c r="AY242" s="479" t="b">
        <v>0</v>
      </c>
      <c r="AZ242" t="s">
        <v>1078</v>
      </c>
      <c r="BA242">
        <v>2</v>
      </c>
      <c r="BB242">
        <v>0</v>
      </c>
      <c r="BC242" t="b">
        <v>0</v>
      </c>
      <c r="BD242" t="b">
        <v>0</v>
      </c>
      <c r="BE242" t="b">
        <v>0</v>
      </c>
      <c r="BG242" s="23" t="b">
        <f t="shared" si="62"/>
        <v>0</v>
      </c>
      <c r="BH242" s="468" t="str">
        <f>CONCATENATE(VLOOKUP(AQ242,named_strings!A:B,2,),VLOOKUP(T242,Q:BH,44,))</f>
        <v>State%ile %multirace NH</v>
      </c>
      <c r="BI242" t="s">
        <v>5183</v>
      </c>
      <c r="BJ242" s="42" t="s">
        <v>2329</v>
      </c>
      <c r="BK242" s="42" t="s">
        <v>2329</v>
      </c>
      <c r="BL242" s="714">
        <v>0</v>
      </c>
      <c r="BM242" s="561" t="s">
        <v>2798</v>
      </c>
      <c r="BN242" s="479">
        <v>0</v>
      </c>
      <c r="BQ242" s="209">
        <v>999</v>
      </c>
    </row>
    <row r="243" spans="1:69">
      <c r="A243">
        <v>242</v>
      </c>
      <c r="B243" s="148" t="str">
        <f t="shared" ca="1" si="56"/>
        <v>999999999</v>
      </c>
      <c r="C243" s="148" t="str">
        <f t="shared" ca="1" si="57"/>
        <v>9999999</v>
      </c>
      <c r="D243" s="28">
        <v>0</v>
      </c>
      <c r="E243" s="586">
        <f t="shared" si="63"/>
        <v>0</v>
      </c>
      <c r="F243" s="586">
        <f t="shared" si="58"/>
        <v>0</v>
      </c>
      <c r="G243" s="344" t="str">
        <f t="shared" si="64"/>
        <v/>
      </c>
      <c r="Q243" s="61" t="s">
        <v>2330</v>
      </c>
      <c r="R243" s="137">
        <f ca="1">IFERROR(_xlfn.XLOOKUP(T243, sortorder!P:P,sortorder!Q:Q),999)</f>
        <v>999</v>
      </c>
      <c r="S243" s="137">
        <f ca="1">IFERROR(_xlfn.XLOOKUP(T243, sortorder!P:P,sortorder!O:O),99)</f>
        <v>99</v>
      </c>
      <c r="T243" s="119" t="s">
        <v>2188</v>
      </c>
      <c r="U243" s="56" t="s">
        <v>2188</v>
      </c>
      <c r="V243" s="142">
        <f ca="1">IFERROR(_xlfn.XLOOKUP(X243, sortorder!E:E,sortorder!D:D),99)</f>
        <v>99</v>
      </c>
      <c r="W243" s="142">
        <f t="shared" ca="1" si="59"/>
        <v>99</v>
      </c>
      <c r="X243" s="130" t="s">
        <v>2826</v>
      </c>
      <c r="Y243" s="132">
        <f t="shared" si="69"/>
        <v>0</v>
      </c>
      <c r="Z243" s="132">
        <f t="shared" si="69"/>
        <v>1</v>
      </c>
      <c r="AA243" s="132">
        <f t="shared" si="69"/>
        <v>1</v>
      </c>
      <c r="AB243" s="132">
        <f t="shared" si="69"/>
        <v>0</v>
      </c>
      <c r="AC243" s="132">
        <f t="shared" si="69"/>
        <v>0</v>
      </c>
      <c r="AD243" s="132">
        <f t="shared" si="69"/>
        <v>0</v>
      </c>
      <c r="AE243" s="132">
        <f t="shared" si="69"/>
        <v>0</v>
      </c>
      <c r="AF243" s="132">
        <f t="shared" si="69"/>
        <v>0</v>
      </c>
      <c r="AG243" s="132">
        <f t="shared" si="69"/>
        <v>0</v>
      </c>
      <c r="AI243" s="132" t="e">
        <f ca="1">_xlfn.XLOOKUP(I243,'api2.3'!B:B,'api2.3'!D:D,"")</f>
        <v>#NAME?</v>
      </c>
      <c r="AJ243" t="s">
        <v>44</v>
      </c>
      <c r="AK243" s="38" t="s">
        <v>44</v>
      </c>
      <c r="AL243" s="195" t="e">
        <f ca="1">_xlfn.XLOOKUP(AK243,sortorder!$I$15:$I$20,sortorder!$J$15:$J$20)</f>
        <v>#NAME?</v>
      </c>
      <c r="AM243" s="633" t="s">
        <v>1742</v>
      </c>
      <c r="AN243" s="633" t="s">
        <v>1742</v>
      </c>
      <c r="AO243" s="633" t="s">
        <v>1743</v>
      </c>
      <c r="AP243" s="637">
        <v>3</v>
      </c>
      <c r="AQ243" t="s">
        <v>1740</v>
      </c>
      <c r="AR243" s="22" t="str">
        <f t="shared" si="60"/>
        <v>pctile</v>
      </c>
      <c r="AS243" t="s">
        <v>1086</v>
      </c>
      <c r="AT243" s="22" t="b">
        <f t="shared" si="61"/>
        <v>1</v>
      </c>
      <c r="AU243" s="633" t="s">
        <v>1077</v>
      </c>
      <c r="AV243" s="633" t="s">
        <v>1086</v>
      </c>
      <c r="AX243" s="596" t="s">
        <v>2798</v>
      </c>
      <c r="AY243" s="479" t="b">
        <v>0</v>
      </c>
      <c r="AZ243" t="s">
        <v>1078</v>
      </c>
      <c r="BA243">
        <v>2</v>
      </c>
      <c r="BB243">
        <v>0</v>
      </c>
      <c r="BC243" t="b">
        <v>0</v>
      </c>
      <c r="BD243" t="b">
        <v>0</v>
      </c>
      <c r="BE243" t="b">
        <v>0</v>
      </c>
      <c r="BG243" s="23" t="b">
        <f t="shared" si="62"/>
        <v>0</v>
      </c>
      <c r="BH243" s="468" t="str">
        <f>CONCATENATE(VLOOKUP(AQ243,named_strings!A:B,2,),VLOOKUP(T243,Q:BH,44,))</f>
        <v>State%ile %White NHA</v>
      </c>
      <c r="BI243" t="s">
        <v>4940</v>
      </c>
      <c r="BJ243" s="42" t="s">
        <v>2331</v>
      </c>
      <c r="BK243" s="42" t="s">
        <v>2331</v>
      </c>
      <c r="BL243" s="714">
        <v>0</v>
      </c>
      <c r="BM243" s="561" t="s">
        <v>2798</v>
      </c>
      <c r="BN243" s="479" t="s">
        <v>2798</v>
      </c>
      <c r="BQ243" s="209">
        <v>999</v>
      </c>
    </row>
    <row r="244" spans="1:69" hidden="1">
      <c r="A244">
        <v>243</v>
      </c>
      <c r="B244" s="148" t="str">
        <f t="shared" ca="1" si="56"/>
        <v>999999999</v>
      </c>
      <c r="C244" s="148" t="str">
        <f t="shared" ca="1" si="57"/>
        <v>9999999</v>
      </c>
      <c r="D244" s="28">
        <v>0</v>
      </c>
      <c r="E244" s="586">
        <f t="shared" si="63"/>
        <v>0</v>
      </c>
      <c r="F244" s="586">
        <f t="shared" si="58"/>
        <v>0</v>
      </c>
      <c r="G244" s="344" t="str">
        <f t="shared" si="64"/>
        <v/>
      </c>
      <c r="K244" s="114"/>
      <c r="L244" s="114"/>
      <c r="M244" s="184"/>
      <c r="N244" s="184"/>
      <c r="O244" s="114"/>
      <c r="P244" s="184"/>
      <c r="Q244" s="115" t="s">
        <v>2264</v>
      </c>
      <c r="R244" s="137">
        <f ca="1">IFERROR(_xlfn.XLOOKUP(T244, sortorder!P:P,sortorder!Q:Q),999)</f>
        <v>999</v>
      </c>
      <c r="S244" s="137">
        <f ca="1">IFERROR(_xlfn.XLOOKUP(T244, sortorder!P:P,sortorder!O:O),99)</f>
        <v>99</v>
      </c>
      <c r="T244" s="183" t="s">
        <v>2202</v>
      </c>
      <c r="U244" s="184" t="s">
        <v>2202</v>
      </c>
      <c r="V244" s="142">
        <f ca="1">IFERROR(_xlfn.XLOOKUP(X244, sortorder!E:E,sortorder!D:D),99)</f>
        <v>99</v>
      </c>
      <c r="W244" s="142">
        <f t="shared" ca="1" si="59"/>
        <v>99</v>
      </c>
      <c r="X244" s="624" t="s">
        <v>2827</v>
      </c>
      <c r="Y244" s="132">
        <f t="shared" si="69"/>
        <v>0</v>
      </c>
      <c r="Z244" s="132">
        <f t="shared" si="69"/>
        <v>0</v>
      </c>
      <c r="AA244" s="132">
        <f t="shared" si="69"/>
        <v>0</v>
      </c>
      <c r="AB244" s="132">
        <f t="shared" si="69"/>
        <v>0</v>
      </c>
      <c r="AC244" s="132">
        <f t="shared" si="69"/>
        <v>1</v>
      </c>
      <c r="AD244" s="132">
        <f t="shared" si="69"/>
        <v>0</v>
      </c>
      <c r="AE244" s="132">
        <f t="shared" si="69"/>
        <v>0</v>
      </c>
      <c r="AF244" s="132">
        <f t="shared" si="69"/>
        <v>0</v>
      </c>
      <c r="AG244" s="132">
        <f t="shared" si="69"/>
        <v>0</v>
      </c>
      <c r="AH244" s="114"/>
      <c r="AI244" s="132" t="e">
        <f ca="1">_xlfn.XLOOKUP(I244,'api2.3'!B:B,'api2.3'!D:D,"")</f>
        <v>#NAME?</v>
      </c>
      <c r="AJ244" s="114" t="s">
        <v>44</v>
      </c>
      <c r="AK244" s="197" t="s">
        <v>44</v>
      </c>
      <c r="AL244" s="195" t="e">
        <f ca="1">_xlfn.XLOOKUP(AK244,sortorder!$I$15:$I$20,sortorder!$J$15:$J$20)</f>
        <v>#NAME?</v>
      </c>
      <c r="AM244" s="635" t="s">
        <v>416</v>
      </c>
      <c r="AN244" s="635" t="s">
        <v>416</v>
      </c>
      <c r="AO244" s="635" t="s">
        <v>417</v>
      </c>
      <c r="AP244" s="639">
        <v>1</v>
      </c>
      <c r="AQ244" s="114" t="s">
        <v>1100</v>
      </c>
      <c r="AR244" s="22" t="str">
        <f t="shared" si="60"/>
        <v>avg</v>
      </c>
      <c r="AS244" s="114" t="s">
        <v>1107</v>
      </c>
      <c r="AT244" s="22" t="b">
        <f t="shared" si="61"/>
        <v>1</v>
      </c>
      <c r="AU244" s="635" t="s">
        <v>1101</v>
      </c>
      <c r="AV244" s="635" t="s">
        <v>1107</v>
      </c>
      <c r="AW244" s="114">
        <v>1</v>
      </c>
      <c r="AX244" s="596" t="s">
        <v>2798</v>
      </c>
      <c r="AY244" s="479" t="b">
        <v>0</v>
      </c>
      <c r="AZ244" s="114" t="s">
        <v>2710</v>
      </c>
      <c r="BA244" s="114">
        <v>2</v>
      </c>
      <c r="BB244" s="114">
        <v>0</v>
      </c>
      <c r="BC244" s="114" t="b">
        <v>0</v>
      </c>
      <c r="BD244" s="114" t="b">
        <v>1</v>
      </c>
      <c r="BE244" s="114" t="b">
        <v>0</v>
      </c>
      <c r="BF244" s="114"/>
      <c r="BG244" s="23" t="b">
        <f t="shared" si="62"/>
        <v>1</v>
      </c>
      <c r="BH244" s="468" t="str">
        <f>CONCATENATE(VLOOKUP(AQ244,named_strings!A:B,2,),VLOOKUP(T244,Q:BH,44,))</f>
        <v>US avg %Hispanic</v>
      </c>
      <c r="BI244" s="114" t="s">
        <v>4941</v>
      </c>
      <c r="BJ244" s="106" t="s">
        <v>2266</v>
      </c>
      <c r="BK244" s="106" t="s">
        <v>2266</v>
      </c>
      <c r="BL244" s="714">
        <v>0</v>
      </c>
      <c r="BM244" s="561" t="s">
        <v>2798</v>
      </c>
      <c r="BN244" s="479" t="s">
        <v>2798</v>
      </c>
      <c r="BO244" s="184"/>
      <c r="BQ244" s="209">
        <v>999</v>
      </c>
    </row>
    <row r="245" spans="1:69" hidden="1">
      <c r="A245">
        <v>244</v>
      </c>
      <c r="B245" s="148" t="str">
        <f t="shared" ca="1" si="56"/>
        <v>999999999</v>
      </c>
      <c r="C245" s="148" t="str">
        <f t="shared" ca="1" si="57"/>
        <v>9999999</v>
      </c>
      <c r="D245" s="28">
        <v>0</v>
      </c>
      <c r="E245" s="586">
        <f t="shared" si="63"/>
        <v>0</v>
      </c>
      <c r="F245" s="586">
        <f t="shared" si="58"/>
        <v>0</v>
      </c>
      <c r="G245" s="344" t="str">
        <f t="shared" si="64"/>
        <v/>
      </c>
      <c r="I245" s="114"/>
      <c r="Q245" s="61" t="s">
        <v>2267</v>
      </c>
      <c r="R245" s="137">
        <f ca="1">IFERROR(_xlfn.XLOOKUP(T245, sortorder!P:P,sortorder!Q:Q),999)</f>
        <v>999</v>
      </c>
      <c r="S245" s="137">
        <f ca="1">IFERROR(_xlfn.XLOOKUP(T245, sortorder!P:P,sortorder!O:O),99)</f>
        <v>99</v>
      </c>
      <c r="T245" s="119" t="s">
        <v>2194</v>
      </c>
      <c r="U245" s="56" t="s">
        <v>2194</v>
      </c>
      <c r="V245" s="142">
        <f ca="1">IFERROR(_xlfn.XLOOKUP(X245, sortorder!E:E,sortorder!D:D),99)</f>
        <v>99</v>
      </c>
      <c r="W245" s="142">
        <f t="shared" ca="1" si="59"/>
        <v>99</v>
      </c>
      <c r="X245" s="354" t="s">
        <v>2827</v>
      </c>
      <c r="Y245" s="132">
        <f t="shared" si="69"/>
        <v>0</v>
      </c>
      <c r="Z245" s="132">
        <f t="shared" si="69"/>
        <v>0</v>
      </c>
      <c r="AA245" s="132">
        <f t="shared" si="69"/>
        <v>0</v>
      </c>
      <c r="AB245" s="132">
        <f t="shared" si="69"/>
        <v>0</v>
      </c>
      <c r="AC245" s="132">
        <f t="shared" si="69"/>
        <v>1</v>
      </c>
      <c r="AD245" s="132">
        <f t="shared" si="69"/>
        <v>0</v>
      </c>
      <c r="AE245" s="132">
        <f t="shared" si="69"/>
        <v>0</v>
      </c>
      <c r="AF245" s="132">
        <f t="shared" si="69"/>
        <v>0</v>
      </c>
      <c r="AG245" s="132">
        <f t="shared" si="69"/>
        <v>0</v>
      </c>
      <c r="AI245" s="132" t="e">
        <f ca="1">_xlfn.XLOOKUP(I245,'api2.3'!B:B,'api2.3'!D:D,"")</f>
        <v>#NAME?</v>
      </c>
      <c r="AJ245" t="s">
        <v>44</v>
      </c>
      <c r="AK245" s="38" t="s">
        <v>44</v>
      </c>
      <c r="AL245" s="195" t="e">
        <f ca="1">_xlfn.XLOOKUP(AK245,sortorder!$I$15:$I$20,sortorder!$J$15:$J$20)</f>
        <v>#NAME?</v>
      </c>
      <c r="AM245" s="633" t="s">
        <v>416</v>
      </c>
      <c r="AN245" s="633" t="s">
        <v>416</v>
      </c>
      <c r="AO245" s="633" t="s">
        <v>417</v>
      </c>
      <c r="AP245" s="637">
        <v>1</v>
      </c>
      <c r="AQ245" t="s">
        <v>1100</v>
      </c>
      <c r="AR245" s="22" t="str">
        <f t="shared" si="60"/>
        <v>avg</v>
      </c>
      <c r="AS245" t="s">
        <v>1107</v>
      </c>
      <c r="AT245" s="22" t="b">
        <f t="shared" si="61"/>
        <v>1</v>
      </c>
      <c r="AU245" s="633" t="s">
        <v>1101</v>
      </c>
      <c r="AV245" s="633" t="s">
        <v>1107</v>
      </c>
      <c r="AW245">
        <v>1</v>
      </c>
      <c r="AX245" s="596" t="s">
        <v>2798</v>
      </c>
      <c r="AY245" s="479" t="b">
        <v>0</v>
      </c>
      <c r="AZ245" t="s">
        <v>2710</v>
      </c>
      <c r="BA245">
        <v>2</v>
      </c>
      <c r="BB245">
        <v>0</v>
      </c>
      <c r="BC245" t="b">
        <v>0</v>
      </c>
      <c r="BD245" t="b">
        <v>1</v>
      </c>
      <c r="BE245" t="b">
        <v>0</v>
      </c>
      <c r="BG245" s="23" t="b">
        <f t="shared" si="62"/>
        <v>1</v>
      </c>
      <c r="BH245" s="468" t="str">
        <f>CONCATENATE(VLOOKUP(AQ245,named_strings!A:B,2,),VLOOKUP(T245,Q:BH,44,))</f>
        <v>US avg %Black NHA</v>
      </c>
      <c r="BI245" t="s">
        <v>4942</v>
      </c>
      <c r="BJ245" s="42" t="s">
        <v>2268</v>
      </c>
      <c r="BK245" s="42" t="s">
        <v>2268</v>
      </c>
      <c r="BL245" s="714">
        <v>0</v>
      </c>
      <c r="BM245" s="561" t="s">
        <v>2798</v>
      </c>
      <c r="BN245" s="479" t="s">
        <v>2798</v>
      </c>
      <c r="BQ245" s="209">
        <v>999</v>
      </c>
    </row>
    <row r="246" spans="1:69" hidden="1">
      <c r="A246">
        <v>245</v>
      </c>
      <c r="B246" s="148" t="str">
        <f t="shared" ca="1" si="56"/>
        <v>999999999</v>
      </c>
      <c r="C246" s="148" t="str">
        <f t="shared" ca="1" si="57"/>
        <v>9999999</v>
      </c>
      <c r="D246" s="28">
        <v>0</v>
      </c>
      <c r="E246" s="586">
        <f t="shared" si="63"/>
        <v>0</v>
      </c>
      <c r="F246" s="586">
        <f t="shared" si="58"/>
        <v>0</v>
      </c>
      <c r="G246" s="344" t="str">
        <f t="shared" si="64"/>
        <v/>
      </c>
      <c r="Q246" s="61" t="s">
        <v>2269</v>
      </c>
      <c r="R246" s="137">
        <f ca="1">IFERROR(_xlfn.XLOOKUP(T246, sortorder!P:P,sortorder!Q:Q),999)</f>
        <v>999</v>
      </c>
      <c r="S246" s="137">
        <f ca="1">IFERROR(_xlfn.XLOOKUP(T246, sortorder!P:P,sortorder!O:O),99)</f>
        <v>99</v>
      </c>
      <c r="T246" s="119" t="s">
        <v>2198</v>
      </c>
      <c r="U246" s="56" t="s">
        <v>2198</v>
      </c>
      <c r="V246" s="142">
        <f ca="1">IFERROR(_xlfn.XLOOKUP(X246, sortorder!E:E,sortorder!D:D),99)</f>
        <v>99</v>
      </c>
      <c r="W246" s="142">
        <f t="shared" ca="1" si="59"/>
        <v>99</v>
      </c>
      <c r="X246" s="354" t="s">
        <v>2827</v>
      </c>
      <c r="Y246" s="132">
        <f t="shared" si="69"/>
        <v>0</v>
      </c>
      <c r="Z246" s="132">
        <f t="shared" si="69"/>
        <v>0</v>
      </c>
      <c r="AA246" s="132">
        <f t="shared" si="69"/>
        <v>0</v>
      </c>
      <c r="AB246" s="132">
        <f t="shared" si="69"/>
        <v>0</v>
      </c>
      <c r="AC246" s="132">
        <f t="shared" si="69"/>
        <v>1</v>
      </c>
      <c r="AD246" s="132">
        <f t="shared" si="69"/>
        <v>0</v>
      </c>
      <c r="AE246" s="132">
        <f t="shared" si="69"/>
        <v>0</v>
      </c>
      <c r="AF246" s="132">
        <f t="shared" si="69"/>
        <v>0</v>
      </c>
      <c r="AG246" s="132">
        <f t="shared" si="69"/>
        <v>0</v>
      </c>
      <c r="AI246" s="132" t="e">
        <f ca="1">_xlfn.XLOOKUP(I246,'api2.3'!B:B,'api2.3'!D:D,"")</f>
        <v>#NAME?</v>
      </c>
      <c r="AJ246" t="s">
        <v>44</v>
      </c>
      <c r="AK246" s="38" t="s">
        <v>44</v>
      </c>
      <c r="AL246" s="195" t="e">
        <f ca="1">_xlfn.XLOOKUP(AK246,sortorder!$I$15:$I$20,sortorder!$J$15:$J$20)</f>
        <v>#NAME?</v>
      </c>
      <c r="AM246" s="633" t="s">
        <v>416</v>
      </c>
      <c r="AN246" s="633" t="s">
        <v>416</v>
      </c>
      <c r="AO246" s="633" t="s">
        <v>417</v>
      </c>
      <c r="AP246" s="637">
        <v>1</v>
      </c>
      <c r="AQ246" t="s">
        <v>1100</v>
      </c>
      <c r="AR246" s="22" t="str">
        <f t="shared" si="60"/>
        <v>avg</v>
      </c>
      <c r="AS246" t="s">
        <v>1107</v>
      </c>
      <c r="AT246" s="22" t="b">
        <f t="shared" si="61"/>
        <v>1</v>
      </c>
      <c r="AU246" s="633" t="s">
        <v>1101</v>
      </c>
      <c r="AV246" s="633" t="s">
        <v>1107</v>
      </c>
      <c r="AW246">
        <v>1</v>
      </c>
      <c r="AX246" s="596" t="s">
        <v>2798</v>
      </c>
      <c r="AY246" s="479" t="b">
        <v>0</v>
      </c>
      <c r="AZ246" t="s">
        <v>2710</v>
      </c>
      <c r="BA246">
        <v>2</v>
      </c>
      <c r="BB246">
        <v>0</v>
      </c>
      <c r="BC246" t="b">
        <v>0</v>
      </c>
      <c r="BD246" t="b">
        <v>1</v>
      </c>
      <c r="BE246" t="b">
        <v>0</v>
      </c>
      <c r="BG246" s="23" t="b">
        <f t="shared" si="62"/>
        <v>1</v>
      </c>
      <c r="BH246" s="468" t="str">
        <f>CONCATENATE(VLOOKUP(AQ246,named_strings!A:B,2,),VLOOKUP(T246,Q:BH,44,))</f>
        <v>US avg %Asian NHA</v>
      </c>
      <c r="BI246" t="s">
        <v>4943</v>
      </c>
      <c r="BJ246" s="42" t="s">
        <v>2270</v>
      </c>
      <c r="BK246" s="42" t="s">
        <v>2270</v>
      </c>
      <c r="BL246" s="714">
        <v>0</v>
      </c>
      <c r="BM246" s="561" t="s">
        <v>2798</v>
      </c>
      <c r="BN246" s="479" t="s">
        <v>2798</v>
      </c>
      <c r="BQ246" s="209">
        <v>999</v>
      </c>
    </row>
    <row r="247" spans="1:69" hidden="1">
      <c r="A247">
        <v>246</v>
      </c>
      <c r="B247" s="148" t="str">
        <f t="shared" ca="1" si="56"/>
        <v>999999999</v>
      </c>
      <c r="C247" s="148" t="str">
        <f t="shared" ca="1" si="57"/>
        <v>9999999</v>
      </c>
      <c r="D247" s="28">
        <v>0</v>
      </c>
      <c r="E247" s="586">
        <f t="shared" si="63"/>
        <v>0</v>
      </c>
      <c r="F247" s="586">
        <f t="shared" si="58"/>
        <v>0</v>
      </c>
      <c r="G247" s="344" t="str">
        <f t="shared" si="64"/>
        <v/>
      </c>
      <c r="Q247" s="61" t="s">
        <v>2271</v>
      </c>
      <c r="R247" s="137">
        <f ca="1">IFERROR(_xlfn.XLOOKUP(T247, sortorder!P:P,sortorder!Q:Q),999)</f>
        <v>999</v>
      </c>
      <c r="S247" s="137">
        <f ca="1">IFERROR(_xlfn.XLOOKUP(T247, sortorder!P:P,sortorder!O:O),99)</f>
        <v>99</v>
      </c>
      <c r="T247" s="119" t="s">
        <v>2207</v>
      </c>
      <c r="U247" s="56" t="s">
        <v>2207</v>
      </c>
      <c r="V247" s="142">
        <f ca="1">IFERROR(_xlfn.XLOOKUP(X247, sortorder!E:E,sortorder!D:D),99)</f>
        <v>99</v>
      </c>
      <c r="W247" s="142">
        <f t="shared" ca="1" si="59"/>
        <v>99</v>
      </c>
      <c r="X247" s="354" t="s">
        <v>2827</v>
      </c>
      <c r="Y247" s="132">
        <f t="shared" si="69"/>
        <v>0</v>
      </c>
      <c r="Z247" s="132">
        <f t="shared" si="69"/>
        <v>0</v>
      </c>
      <c r="AA247" s="132">
        <f t="shared" si="69"/>
        <v>0</v>
      </c>
      <c r="AB247" s="132">
        <f t="shared" si="69"/>
        <v>0</v>
      </c>
      <c r="AC247" s="132">
        <f t="shared" si="69"/>
        <v>1</v>
      </c>
      <c r="AD247" s="132">
        <f t="shared" si="69"/>
        <v>0</v>
      </c>
      <c r="AE247" s="132">
        <f t="shared" si="69"/>
        <v>0</v>
      </c>
      <c r="AF247" s="132">
        <f t="shared" si="69"/>
        <v>0</v>
      </c>
      <c r="AG247" s="132">
        <f t="shared" si="69"/>
        <v>0</v>
      </c>
      <c r="AI247" s="132" t="e">
        <f ca="1">_xlfn.XLOOKUP(I247,'api2.3'!B:B,'api2.3'!D:D,"")</f>
        <v>#NAME?</v>
      </c>
      <c r="AJ247" t="s">
        <v>44</v>
      </c>
      <c r="AK247" s="38" t="s">
        <v>44</v>
      </c>
      <c r="AL247" s="195" t="e">
        <f ca="1">_xlfn.XLOOKUP(AK247,sortorder!$I$15:$I$20,sortorder!$J$15:$J$20)</f>
        <v>#NAME?</v>
      </c>
      <c r="AM247" s="633" t="s">
        <v>416</v>
      </c>
      <c r="AN247" s="633" t="s">
        <v>416</v>
      </c>
      <c r="AO247" s="633" t="s">
        <v>417</v>
      </c>
      <c r="AP247" s="637">
        <v>1</v>
      </c>
      <c r="AQ247" t="s">
        <v>1100</v>
      </c>
      <c r="AR247" s="22" t="str">
        <f t="shared" si="60"/>
        <v>avg</v>
      </c>
      <c r="AS247" t="s">
        <v>1107</v>
      </c>
      <c r="AT247" s="22" t="b">
        <f t="shared" si="61"/>
        <v>1</v>
      </c>
      <c r="AU247" s="633" t="s">
        <v>1101</v>
      </c>
      <c r="AV247" s="633" t="s">
        <v>1107</v>
      </c>
      <c r="AW247">
        <v>1</v>
      </c>
      <c r="AX247" s="596" t="s">
        <v>2798</v>
      </c>
      <c r="AY247" s="479" t="b">
        <v>0</v>
      </c>
      <c r="AZ247" t="s">
        <v>2710</v>
      </c>
      <c r="BA247">
        <v>2</v>
      </c>
      <c r="BB247">
        <v>0</v>
      </c>
      <c r="BC247" t="b">
        <v>0</v>
      </c>
      <c r="BD247" t="b">
        <v>1</v>
      </c>
      <c r="BE247" t="b">
        <v>0</v>
      </c>
      <c r="BG247" s="23" t="b">
        <f t="shared" si="62"/>
        <v>1</v>
      </c>
      <c r="BH247" s="468" t="str">
        <f>CONCATENATE(VLOOKUP(AQ247,named_strings!A:B,2,),VLOOKUP(T247,Q:BH,44,))</f>
        <v>US avg %AmerIndian/AK NHA</v>
      </c>
      <c r="BI247" t="s">
        <v>4996</v>
      </c>
      <c r="BJ247" s="42" t="s">
        <v>2272</v>
      </c>
      <c r="BK247" s="42" t="s">
        <v>2272</v>
      </c>
      <c r="BL247" s="714">
        <v>0</v>
      </c>
      <c r="BM247" s="561" t="s">
        <v>2798</v>
      </c>
      <c r="BN247" s="479">
        <v>0</v>
      </c>
      <c r="BQ247" s="209">
        <v>999</v>
      </c>
    </row>
    <row r="248" spans="1:69" hidden="1">
      <c r="A248">
        <v>247</v>
      </c>
      <c r="B248" s="148" t="str">
        <f t="shared" ca="1" si="56"/>
        <v>999999999</v>
      </c>
      <c r="C248" s="148" t="str">
        <f t="shared" ca="1" si="57"/>
        <v>9999999</v>
      </c>
      <c r="D248" s="28">
        <v>0</v>
      </c>
      <c r="E248" s="586">
        <f t="shared" si="63"/>
        <v>0</v>
      </c>
      <c r="F248" s="586">
        <f t="shared" si="58"/>
        <v>0</v>
      </c>
      <c r="G248" s="344" t="str">
        <f t="shared" si="64"/>
        <v/>
      </c>
      <c r="Q248" s="61" t="s">
        <v>2273</v>
      </c>
      <c r="R248" s="137">
        <f ca="1">IFERROR(_xlfn.XLOOKUP(T248, sortorder!P:P,sortorder!Q:Q),999)</f>
        <v>999</v>
      </c>
      <c r="S248" s="137">
        <f ca="1">IFERROR(_xlfn.XLOOKUP(T248, sortorder!P:P,sortorder!O:O),99)</f>
        <v>99</v>
      </c>
      <c r="T248" s="119" t="s">
        <v>2211</v>
      </c>
      <c r="U248" s="56" t="s">
        <v>2211</v>
      </c>
      <c r="V248" s="142">
        <f ca="1">IFERROR(_xlfn.XLOOKUP(X248, sortorder!E:E,sortorder!D:D),99)</f>
        <v>99</v>
      </c>
      <c r="W248" s="142">
        <f t="shared" ca="1" si="59"/>
        <v>99</v>
      </c>
      <c r="X248" s="624" t="s">
        <v>2827</v>
      </c>
      <c r="Y248" s="132">
        <f t="shared" si="69"/>
        <v>0</v>
      </c>
      <c r="Z248" s="132">
        <f t="shared" si="69"/>
        <v>0</v>
      </c>
      <c r="AA248" s="132">
        <f t="shared" si="69"/>
        <v>0</v>
      </c>
      <c r="AB248" s="132">
        <f t="shared" si="69"/>
        <v>0</v>
      </c>
      <c r="AC248" s="132">
        <f t="shared" si="69"/>
        <v>1</v>
      </c>
      <c r="AD248" s="132">
        <f t="shared" si="69"/>
        <v>0</v>
      </c>
      <c r="AE248" s="132">
        <f t="shared" si="69"/>
        <v>0</v>
      </c>
      <c r="AF248" s="132">
        <f t="shared" si="69"/>
        <v>0</v>
      </c>
      <c r="AG248" s="132">
        <f t="shared" si="69"/>
        <v>0</v>
      </c>
      <c r="AI248" s="132" t="e">
        <f ca="1">_xlfn.XLOOKUP(I248,'api2.3'!B:B,'api2.3'!D:D,"")</f>
        <v>#NAME?</v>
      </c>
      <c r="AJ248" t="s">
        <v>44</v>
      </c>
      <c r="AK248" s="38" t="s">
        <v>44</v>
      </c>
      <c r="AL248" s="195" t="e">
        <f ca="1">_xlfn.XLOOKUP(AK248,sortorder!$I$15:$I$20,sortorder!$J$15:$J$20)</f>
        <v>#NAME?</v>
      </c>
      <c r="AM248" s="633" t="s">
        <v>416</v>
      </c>
      <c r="AN248" s="633" t="s">
        <v>416</v>
      </c>
      <c r="AO248" s="633" t="s">
        <v>417</v>
      </c>
      <c r="AP248" s="637">
        <v>1</v>
      </c>
      <c r="AQ248" t="s">
        <v>1100</v>
      </c>
      <c r="AR248" s="22" t="str">
        <f t="shared" si="60"/>
        <v>avg</v>
      </c>
      <c r="AS248" t="s">
        <v>1107</v>
      </c>
      <c r="AT248" s="22" t="b">
        <f t="shared" si="61"/>
        <v>1</v>
      </c>
      <c r="AU248" s="633" t="s">
        <v>1101</v>
      </c>
      <c r="AV248" s="633" t="s">
        <v>1107</v>
      </c>
      <c r="AW248">
        <v>1</v>
      </c>
      <c r="AX248" s="596" t="s">
        <v>2798</v>
      </c>
      <c r="AY248" s="479" t="b">
        <v>0</v>
      </c>
      <c r="AZ248" t="s">
        <v>2710</v>
      </c>
      <c r="BA248">
        <v>2</v>
      </c>
      <c r="BB248">
        <v>0</v>
      </c>
      <c r="BC248" t="b">
        <v>0</v>
      </c>
      <c r="BD248" t="b">
        <v>1</v>
      </c>
      <c r="BE248" t="b">
        <v>0</v>
      </c>
      <c r="BG248" s="23" t="b">
        <f t="shared" si="62"/>
        <v>1</v>
      </c>
      <c r="BH248" s="468" t="str">
        <f>CONCATENATE(VLOOKUP(AQ248,named_strings!A:B,2,),VLOOKUP(T248,Q:BH,44,))</f>
        <v>US avg %Hawaiian/PI NHA</v>
      </c>
      <c r="BI248" t="s">
        <v>5099</v>
      </c>
      <c r="BJ248" s="42" t="s">
        <v>2274</v>
      </c>
      <c r="BK248" s="42" t="s">
        <v>2274</v>
      </c>
      <c r="BL248" s="714">
        <v>0</v>
      </c>
      <c r="BM248" s="561" t="s">
        <v>2798</v>
      </c>
      <c r="BN248" s="479" t="s">
        <v>2798</v>
      </c>
      <c r="BQ248" s="209">
        <v>999</v>
      </c>
    </row>
    <row r="249" spans="1:69" hidden="1">
      <c r="A249">
        <v>248</v>
      </c>
      <c r="B249" s="148" t="str">
        <f t="shared" ca="1" si="56"/>
        <v>999999999</v>
      </c>
      <c r="C249" s="148" t="str">
        <f t="shared" ca="1" si="57"/>
        <v>9999999</v>
      </c>
      <c r="D249" s="28">
        <v>0</v>
      </c>
      <c r="E249" s="586">
        <f t="shared" si="63"/>
        <v>0</v>
      </c>
      <c r="F249" s="586">
        <f t="shared" si="58"/>
        <v>0</v>
      </c>
      <c r="G249" s="344" t="str">
        <f t="shared" si="64"/>
        <v/>
      </c>
      <c r="Q249" s="61" t="s">
        <v>2275</v>
      </c>
      <c r="R249" s="137">
        <f ca="1">IFERROR(_xlfn.XLOOKUP(T249, sortorder!P:P,sortorder!Q:Q),999)</f>
        <v>999</v>
      </c>
      <c r="S249" s="137">
        <f ca="1">IFERROR(_xlfn.XLOOKUP(T249, sortorder!P:P,sortorder!O:O),99)</f>
        <v>99</v>
      </c>
      <c r="T249" s="119" t="s">
        <v>2215</v>
      </c>
      <c r="U249" s="56" t="s">
        <v>2215</v>
      </c>
      <c r="V249" s="142">
        <f ca="1">IFERROR(_xlfn.XLOOKUP(X249, sortorder!E:E,sortorder!D:D),99)</f>
        <v>99</v>
      </c>
      <c r="W249" s="142">
        <f t="shared" ca="1" si="59"/>
        <v>99</v>
      </c>
      <c r="X249" s="354" t="s">
        <v>2827</v>
      </c>
      <c r="Y249" s="132">
        <f t="shared" si="69"/>
        <v>0</v>
      </c>
      <c r="Z249" s="132">
        <f t="shared" si="69"/>
        <v>0</v>
      </c>
      <c r="AA249" s="132">
        <f t="shared" si="69"/>
        <v>0</v>
      </c>
      <c r="AB249" s="132">
        <f t="shared" si="69"/>
        <v>0</v>
      </c>
      <c r="AC249" s="132">
        <f t="shared" si="69"/>
        <v>1</v>
      </c>
      <c r="AD249" s="132">
        <f t="shared" si="69"/>
        <v>0</v>
      </c>
      <c r="AE249" s="132">
        <f t="shared" si="69"/>
        <v>0</v>
      </c>
      <c r="AF249" s="132">
        <f t="shared" si="69"/>
        <v>0</v>
      </c>
      <c r="AG249" s="132">
        <f t="shared" si="69"/>
        <v>0</v>
      </c>
      <c r="AI249" s="132" t="e">
        <f ca="1">_xlfn.XLOOKUP(I249,'api2.3'!B:B,'api2.3'!D:D,"")</f>
        <v>#NAME?</v>
      </c>
      <c r="AJ249" t="s">
        <v>44</v>
      </c>
      <c r="AK249" s="38" t="s">
        <v>44</v>
      </c>
      <c r="AL249" s="195" t="e">
        <f ca="1">_xlfn.XLOOKUP(AK249,sortorder!$I$15:$I$20,sortorder!$J$15:$J$20)</f>
        <v>#NAME?</v>
      </c>
      <c r="AM249" s="633" t="s">
        <v>416</v>
      </c>
      <c r="AN249" s="633" t="s">
        <v>416</v>
      </c>
      <c r="AO249" s="633" t="s">
        <v>417</v>
      </c>
      <c r="AP249" s="637">
        <v>1</v>
      </c>
      <c r="AQ249" t="s">
        <v>1100</v>
      </c>
      <c r="AR249" s="22" t="str">
        <f t="shared" si="60"/>
        <v>avg</v>
      </c>
      <c r="AS249" t="s">
        <v>1107</v>
      </c>
      <c r="AT249" s="22" t="b">
        <f t="shared" si="61"/>
        <v>1</v>
      </c>
      <c r="AU249" s="633" t="s">
        <v>1101</v>
      </c>
      <c r="AV249" s="633" t="s">
        <v>1107</v>
      </c>
      <c r="AW249">
        <v>1</v>
      </c>
      <c r="AX249" s="596" t="s">
        <v>2798</v>
      </c>
      <c r="AY249" s="479" t="b">
        <v>0</v>
      </c>
      <c r="AZ249" t="s">
        <v>2710</v>
      </c>
      <c r="BA249">
        <v>2</v>
      </c>
      <c r="BB249">
        <v>0</v>
      </c>
      <c r="BC249" t="b">
        <v>0</v>
      </c>
      <c r="BD249" t="b">
        <v>1</v>
      </c>
      <c r="BE249" t="b">
        <v>0</v>
      </c>
      <c r="BG249" s="23" t="b">
        <f t="shared" si="62"/>
        <v>1</v>
      </c>
      <c r="BH249" s="468" t="str">
        <f>CONCATENATE(VLOOKUP(AQ249,named_strings!A:B,2,),VLOOKUP(T249,Q:BH,44,))</f>
        <v>US avg %Other race NHA</v>
      </c>
      <c r="BI249" t="s">
        <v>4944</v>
      </c>
      <c r="BJ249" s="42" t="s">
        <v>2276</v>
      </c>
      <c r="BK249" s="42" t="s">
        <v>2276</v>
      </c>
      <c r="BL249" s="714">
        <v>0</v>
      </c>
      <c r="BM249" s="561" t="s">
        <v>2798</v>
      </c>
      <c r="BN249" s="479">
        <v>0</v>
      </c>
      <c r="BQ249" s="209">
        <v>999</v>
      </c>
    </row>
    <row r="250" spans="1:69" hidden="1">
      <c r="A250">
        <v>249</v>
      </c>
      <c r="B250" s="148" t="str">
        <f t="shared" ca="1" si="56"/>
        <v>999999999</v>
      </c>
      <c r="C250" s="148" t="str">
        <f t="shared" ca="1" si="57"/>
        <v>9999999</v>
      </c>
      <c r="D250" s="28">
        <v>0</v>
      </c>
      <c r="E250" s="586">
        <f t="shared" si="63"/>
        <v>0</v>
      </c>
      <c r="F250" s="586">
        <f t="shared" si="58"/>
        <v>0</v>
      </c>
      <c r="G250" s="344" t="str">
        <f t="shared" si="64"/>
        <v/>
      </c>
      <c r="Q250" s="61" t="s">
        <v>2277</v>
      </c>
      <c r="R250" s="137">
        <f ca="1">IFERROR(_xlfn.XLOOKUP(T250, sortorder!P:P,sortorder!Q:Q),999)</f>
        <v>999</v>
      </c>
      <c r="S250" s="137">
        <f ca="1">IFERROR(_xlfn.XLOOKUP(T250, sortorder!P:P,sortorder!O:O),99)</f>
        <v>99</v>
      </c>
      <c r="T250" s="119" t="s">
        <v>2219</v>
      </c>
      <c r="U250" s="56" t="s">
        <v>2219</v>
      </c>
      <c r="V250" s="142">
        <f ca="1">IFERROR(_xlfn.XLOOKUP(X250, sortorder!E:E,sortorder!D:D),99)</f>
        <v>99</v>
      </c>
      <c r="W250" s="142">
        <f t="shared" ca="1" si="59"/>
        <v>99</v>
      </c>
      <c r="X250" s="354" t="s">
        <v>2827</v>
      </c>
      <c r="Y250" s="132">
        <f t="shared" si="69"/>
        <v>0</v>
      </c>
      <c r="Z250" s="132">
        <f t="shared" si="69"/>
        <v>0</v>
      </c>
      <c r="AA250" s="132">
        <f t="shared" si="69"/>
        <v>0</v>
      </c>
      <c r="AB250" s="132">
        <f t="shared" si="69"/>
        <v>0</v>
      </c>
      <c r="AC250" s="132">
        <f t="shared" si="69"/>
        <v>1</v>
      </c>
      <c r="AD250" s="132">
        <f t="shared" si="69"/>
        <v>0</v>
      </c>
      <c r="AE250" s="132">
        <f t="shared" si="69"/>
        <v>0</v>
      </c>
      <c r="AF250" s="132">
        <f t="shared" si="69"/>
        <v>0</v>
      </c>
      <c r="AG250" s="132">
        <f t="shared" si="69"/>
        <v>0</v>
      </c>
      <c r="AI250" s="132" t="e">
        <f ca="1">_xlfn.XLOOKUP(I250,'api2.3'!B:B,'api2.3'!D:D,"")</f>
        <v>#NAME?</v>
      </c>
      <c r="AJ250" t="s">
        <v>44</v>
      </c>
      <c r="AK250" s="38" t="s">
        <v>44</v>
      </c>
      <c r="AL250" s="195" t="e">
        <f ca="1">_xlfn.XLOOKUP(AK250,sortorder!$I$15:$I$20,sortorder!$J$15:$J$20)</f>
        <v>#NAME?</v>
      </c>
      <c r="AM250" s="633" t="s">
        <v>416</v>
      </c>
      <c r="AN250" s="633" t="s">
        <v>416</v>
      </c>
      <c r="AO250" s="633" t="s">
        <v>417</v>
      </c>
      <c r="AP250" s="637">
        <v>1</v>
      </c>
      <c r="AQ250" t="s">
        <v>1100</v>
      </c>
      <c r="AR250" s="22" t="str">
        <f t="shared" si="60"/>
        <v>avg</v>
      </c>
      <c r="AS250" t="s">
        <v>1107</v>
      </c>
      <c r="AT250" s="22" t="b">
        <f t="shared" si="61"/>
        <v>1</v>
      </c>
      <c r="AU250" s="633" t="s">
        <v>1101</v>
      </c>
      <c r="AV250" s="633" t="s">
        <v>1107</v>
      </c>
      <c r="AW250">
        <v>1</v>
      </c>
      <c r="AX250" s="596" t="s">
        <v>2798</v>
      </c>
      <c r="AY250" s="479" t="b">
        <v>0</v>
      </c>
      <c r="AZ250" t="s">
        <v>2710</v>
      </c>
      <c r="BA250">
        <v>2</v>
      </c>
      <c r="BB250">
        <v>0</v>
      </c>
      <c r="BC250" t="b">
        <v>0</v>
      </c>
      <c r="BD250" t="b">
        <v>1</v>
      </c>
      <c r="BE250" t="b">
        <v>0</v>
      </c>
      <c r="BG250" s="23" t="b">
        <f t="shared" si="62"/>
        <v>1</v>
      </c>
      <c r="BH250" s="468" t="str">
        <f>CONCATENATE(VLOOKUP(AQ250,named_strings!A:B,2,),VLOOKUP(T250,Q:BH,44,))</f>
        <v>US avg %multirace NH</v>
      </c>
      <c r="BI250" t="s">
        <v>5184</v>
      </c>
      <c r="BJ250" s="42" t="s">
        <v>2278</v>
      </c>
      <c r="BK250" s="42" t="s">
        <v>2278</v>
      </c>
      <c r="BL250" s="714">
        <v>0</v>
      </c>
      <c r="BM250" s="561" t="s">
        <v>2798</v>
      </c>
      <c r="BN250" s="479">
        <v>0</v>
      </c>
      <c r="BQ250" s="209">
        <v>999</v>
      </c>
    </row>
    <row r="251" spans="1:69" hidden="1">
      <c r="A251">
        <v>250</v>
      </c>
      <c r="B251" s="148" t="str">
        <f t="shared" ca="1" si="56"/>
        <v>999999999</v>
      </c>
      <c r="C251" s="148" t="str">
        <f t="shared" ca="1" si="57"/>
        <v>9999999</v>
      </c>
      <c r="D251" s="28">
        <v>0</v>
      </c>
      <c r="E251" s="586">
        <f t="shared" si="63"/>
        <v>0</v>
      </c>
      <c r="F251" s="586">
        <f t="shared" si="58"/>
        <v>0</v>
      </c>
      <c r="G251" s="344" t="str">
        <f t="shared" si="64"/>
        <v/>
      </c>
      <c r="Q251" s="61" t="s">
        <v>2279</v>
      </c>
      <c r="R251" s="137">
        <f ca="1">IFERROR(_xlfn.XLOOKUP(T251, sortorder!P:P,sortorder!Q:Q),999)</f>
        <v>999</v>
      </c>
      <c r="S251" s="137">
        <f ca="1">IFERROR(_xlfn.XLOOKUP(T251, sortorder!P:P,sortorder!O:O),99)</f>
        <v>99</v>
      </c>
      <c r="T251" s="119" t="s">
        <v>2188</v>
      </c>
      <c r="U251" s="56" t="s">
        <v>2188</v>
      </c>
      <c r="V251" s="142">
        <f ca="1">IFERROR(_xlfn.XLOOKUP(X251, sortorder!E:E,sortorder!D:D),99)</f>
        <v>99</v>
      </c>
      <c r="W251" s="142">
        <f t="shared" ca="1" si="59"/>
        <v>99</v>
      </c>
      <c r="X251" s="354" t="s">
        <v>2827</v>
      </c>
      <c r="Y251" s="132">
        <f t="shared" si="69"/>
        <v>0</v>
      </c>
      <c r="Z251" s="132">
        <f t="shared" si="69"/>
        <v>0</v>
      </c>
      <c r="AA251" s="132">
        <f t="shared" si="69"/>
        <v>0</v>
      </c>
      <c r="AB251" s="132">
        <f t="shared" si="69"/>
        <v>0</v>
      </c>
      <c r="AC251" s="132">
        <f t="shared" si="69"/>
        <v>1</v>
      </c>
      <c r="AD251" s="132">
        <f t="shared" si="69"/>
        <v>0</v>
      </c>
      <c r="AE251" s="132">
        <f t="shared" si="69"/>
        <v>0</v>
      </c>
      <c r="AF251" s="132">
        <f t="shared" si="69"/>
        <v>0</v>
      </c>
      <c r="AG251" s="132">
        <f t="shared" si="69"/>
        <v>0</v>
      </c>
      <c r="AI251" s="132" t="e">
        <f ca="1">_xlfn.XLOOKUP(I251,'api2.3'!B:B,'api2.3'!D:D,"")</f>
        <v>#NAME?</v>
      </c>
      <c r="AJ251" t="s">
        <v>44</v>
      </c>
      <c r="AK251" s="38" t="s">
        <v>44</v>
      </c>
      <c r="AL251" s="195" t="e">
        <f ca="1">_xlfn.XLOOKUP(AK251,sortorder!$I$15:$I$20,sortorder!$J$15:$J$20)</f>
        <v>#NAME?</v>
      </c>
      <c r="AM251" s="633" t="s">
        <v>416</v>
      </c>
      <c r="AN251" s="633" t="s">
        <v>416</v>
      </c>
      <c r="AO251" s="633" t="s">
        <v>417</v>
      </c>
      <c r="AP251" s="637">
        <v>1</v>
      </c>
      <c r="AQ251" t="s">
        <v>1100</v>
      </c>
      <c r="AR251" s="22" t="str">
        <f t="shared" si="60"/>
        <v>avg</v>
      </c>
      <c r="AS251" t="s">
        <v>1107</v>
      </c>
      <c r="AT251" s="22" t="b">
        <f t="shared" si="61"/>
        <v>1</v>
      </c>
      <c r="AU251" s="633" t="s">
        <v>1101</v>
      </c>
      <c r="AV251" s="633" t="s">
        <v>1107</v>
      </c>
      <c r="AW251">
        <v>1</v>
      </c>
      <c r="AX251" s="596" t="s">
        <v>2798</v>
      </c>
      <c r="AY251" s="479" t="b">
        <v>0</v>
      </c>
      <c r="AZ251" t="s">
        <v>2710</v>
      </c>
      <c r="BA251">
        <v>2</v>
      </c>
      <c r="BB251">
        <v>0</v>
      </c>
      <c r="BC251" t="b">
        <v>0</v>
      </c>
      <c r="BD251" t="b">
        <v>1</v>
      </c>
      <c r="BE251" t="b">
        <v>0</v>
      </c>
      <c r="BG251" s="23" t="b">
        <f t="shared" si="62"/>
        <v>1</v>
      </c>
      <c r="BH251" s="468" t="str">
        <f>CONCATENATE(VLOOKUP(AQ251,named_strings!A:B,2,),VLOOKUP(T251,Q:BH,44,))</f>
        <v>US avg %White NHA</v>
      </c>
      <c r="BI251" t="s">
        <v>4945</v>
      </c>
      <c r="BJ251" s="42" t="s">
        <v>2280</v>
      </c>
      <c r="BK251" s="42" t="s">
        <v>2280</v>
      </c>
      <c r="BL251" s="714">
        <v>0</v>
      </c>
      <c r="BM251" s="561" t="s">
        <v>2798</v>
      </c>
      <c r="BN251" s="479" t="s">
        <v>2798</v>
      </c>
      <c r="BQ251" s="209">
        <v>999</v>
      </c>
    </row>
    <row r="252" spans="1:69" hidden="1">
      <c r="A252">
        <v>251</v>
      </c>
      <c r="B252" s="148" t="str">
        <f t="shared" ca="1" si="56"/>
        <v>999999999</v>
      </c>
      <c r="C252" s="148" t="str">
        <f t="shared" ca="1" si="57"/>
        <v>9999999</v>
      </c>
      <c r="D252" s="28">
        <v>0</v>
      </c>
      <c r="E252" s="586">
        <f t="shared" si="63"/>
        <v>0</v>
      </c>
      <c r="F252" s="586">
        <f t="shared" si="58"/>
        <v>0</v>
      </c>
      <c r="G252" s="344" t="str">
        <f t="shared" si="64"/>
        <v/>
      </c>
      <c r="Q252" s="61" t="s">
        <v>2281</v>
      </c>
      <c r="R252" s="137">
        <f ca="1">IFERROR(_xlfn.XLOOKUP(T252, sortorder!P:P,sortorder!Q:Q),999)</f>
        <v>999</v>
      </c>
      <c r="S252" s="137">
        <f ca="1">IFERROR(_xlfn.XLOOKUP(T252, sortorder!P:P,sortorder!O:O),99)</f>
        <v>99</v>
      </c>
      <c r="T252" s="119" t="s">
        <v>2202</v>
      </c>
      <c r="U252" s="56" t="s">
        <v>2202</v>
      </c>
      <c r="V252" s="142">
        <f ca="1">IFERROR(_xlfn.XLOOKUP(X252, sortorder!E:E,sortorder!D:D),99)</f>
        <v>99</v>
      </c>
      <c r="W252" s="142">
        <f t="shared" ca="1" si="59"/>
        <v>99</v>
      </c>
      <c r="X252" s="354" t="s">
        <v>2828</v>
      </c>
      <c r="Y252" s="132">
        <f t="shared" ref="Y252:AG261" si="70">IF(ISERROR(SEARCH(Y$1,$Q252)),0,1)</f>
        <v>0</v>
      </c>
      <c r="Z252" s="132">
        <f t="shared" si="70"/>
        <v>1</v>
      </c>
      <c r="AA252" s="132">
        <f t="shared" si="70"/>
        <v>0</v>
      </c>
      <c r="AB252" s="132">
        <f t="shared" si="70"/>
        <v>0</v>
      </c>
      <c r="AC252" s="132">
        <f t="shared" si="70"/>
        <v>1</v>
      </c>
      <c r="AD252" s="132">
        <f t="shared" si="70"/>
        <v>0</v>
      </c>
      <c r="AE252" s="132">
        <f t="shared" si="70"/>
        <v>0</v>
      </c>
      <c r="AF252" s="132">
        <f t="shared" si="70"/>
        <v>0</v>
      </c>
      <c r="AG252" s="132">
        <f t="shared" si="70"/>
        <v>0</v>
      </c>
      <c r="AH252" t="s">
        <v>1051</v>
      </c>
      <c r="AI252" s="132" t="e">
        <f ca="1">_xlfn.XLOOKUP(I252,'api2.3'!B:B,'api2.3'!D:D,"")</f>
        <v>#NAME?</v>
      </c>
      <c r="AJ252" t="s">
        <v>44</v>
      </c>
      <c r="AK252" s="38" t="s">
        <v>44</v>
      </c>
      <c r="AL252" s="195" t="e">
        <f ca="1">_xlfn.XLOOKUP(AK252,sortorder!$I$15:$I$20,sortorder!$J$15:$J$20)</f>
        <v>#NAME?</v>
      </c>
      <c r="AM252" s="633" t="s">
        <v>1742</v>
      </c>
      <c r="AN252" s="633" t="s">
        <v>1742</v>
      </c>
      <c r="AO252" s="633" t="s">
        <v>1743</v>
      </c>
      <c r="AP252" s="637">
        <v>3</v>
      </c>
      <c r="AQ252" t="s">
        <v>1751</v>
      </c>
      <c r="AR252" s="22" t="str">
        <f t="shared" si="60"/>
        <v>avg</v>
      </c>
      <c r="AS252" t="s">
        <v>1107</v>
      </c>
      <c r="AT252" s="22" t="b">
        <f t="shared" si="61"/>
        <v>1</v>
      </c>
      <c r="AU252" s="633" t="s">
        <v>1101</v>
      </c>
      <c r="AV252" s="633" t="s">
        <v>1107</v>
      </c>
      <c r="AW252">
        <v>1</v>
      </c>
      <c r="AX252" s="596" t="s">
        <v>2798</v>
      </c>
      <c r="AY252" s="479" t="b">
        <v>0</v>
      </c>
      <c r="AZ252" t="s">
        <v>2710</v>
      </c>
      <c r="BA252">
        <v>2</v>
      </c>
      <c r="BB252">
        <v>0</v>
      </c>
      <c r="BC252" t="b">
        <v>0</v>
      </c>
      <c r="BD252" t="b">
        <v>1</v>
      </c>
      <c r="BE252" t="b">
        <v>0</v>
      </c>
      <c r="BG252" s="23" t="b">
        <f t="shared" si="62"/>
        <v>1</v>
      </c>
      <c r="BH252" s="468" t="str">
        <f>CONCATENATE(VLOOKUP(AQ252,named_strings!A:B,2,),VLOOKUP(T252,Q:BH,44,))</f>
        <v>State avg %Hispanic</v>
      </c>
      <c r="BI252" t="s">
        <v>4946</v>
      </c>
      <c r="BJ252" s="42" t="s">
        <v>2283</v>
      </c>
      <c r="BK252" s="42" t="s">
        <v>2283</v>
      </c>
      <c r="BL252" s="714" t="e">
        <v>#N/A</v>
      </c>
      <c r="BM252" s="561" t="s">
        <v>2798</v>
      </c>
      <c r="BN252" s="479">
        <v>0</v>
      </c>
      <c r="BQ252" s="209">
        <v>999</v>
      </c>
    </row>
    <row r="253" spans="1:69" hidden="1">
      <c r="A253">
        <v>252</v>
      </c>
      <c r="B253" s="148" t="str">
        <f t="shared" ca="1" si="56"/>
        <v>999999999</v>
      </c>
      <c r="C253" s="148" t="str">
        <f t="shared" ca="1" si="57"/>
        <v>9999999</v>
      </c>
      <c r="D253" s="28">
        <v>0</v>
      </c>
      <c r="E253" s="586">
        <f t="shared" si="63"/>
        <v>0</v>
      </c>
      <c r="F253" s="586">
        <f t="shared" si="58"/>
        <v>0</v>
      </c>
      <c r="G253" s="344" t="str">
        <f t="shared" si="64"/>
        <v/>
      </c>
      <c r="Q253" s="61" t="s">
        <v>2284</v>
      </c>
      <c r="R253" s="137">
        <f ca="1">IFERROR(_xlfn.XLOOKUP(T253, sortorder!P:P,sortorder!Q:Q),999)</f>
        <v>999</v>
      </c>
      <c r="S253" s="137">
        <f ca="1">IFERROR(_xlfn.XLOOKUP(T253, sortorder!P:P,sortorder!O:O),99)</f>
        <v>99</v>
      </c>
      <c r="T253" s="119" t="s">
        <v>2194</v>
      </c>
      <c r="U253" s="56" t="s">
        <v>2194</v>
      </c>
      <c r="V253" s="142">
        <f ca="1">IFERROR(_xlfn.XLOOKUP(X253, sortorder!E:E,sortorder!D:D),99)</f>
        <v>99</v>
      </c>
      <c r="W253" s="142">
        <f t="shared" ca="1" si="59"/>
        <v>99</v>
      </c>
      <c r="X253" s="354" t="s">
        <v>2828</v>
      </c>
      <c r="Y253" s="132">
        <f t="shared" si="70"/>
        <v>0</v>
      </c>
      <c r="Z253" s="132">
        <f t="shared" si="70"/>
        <v>1</v>
      </c>
      <c r="AA253" s="132">
        <f t="shared" si="70"/>
        <v>0</v>
      </c>
      <c r="AB253" s="132">
        <f t="shared" si="70"/>
        <v>0</v>
      </c>
      <c r="AC253" s="132">
        <f t="shared" si="70"/>
        <v>1</v>
      </c>
      <c r="AD253" s="132">
        <f t="shared" si="70"/>
        <v>0</v>
      </c>
      <c r="AE253" s="132">
        <f t="shared" si="70"/>
        <v>0</v>
      </c>
      <c r="AF253" s="132">
        <f t="shared" si="70"/>
        <v>0</v>
      </c>
      <c r="AG253" s="132">
        <f t="shared" si="70"/>
        <v>0</v>
      </c>
      <c r="AH253" t="s">
        <v>1051</v>
      </c>
      <c r="AI253" s="132" t="e">
        <f ca="1">_xlfn.XLOOKUP(I253,'api2.3'!B:B,'api2.3'!D:D,"")</f>
        <v>#NAME?</v>
      </c>
      <c r="AJ253" t="s">
        <v>44</v>
      </c>
      <c r="AK253" s="38" t="s">
        <v>44</v>
      </c>
      <c r="AL253" s="195" t="e">
        <f ca="1">_xlfn.XLOOKUP(AK253,sortorder!$I$15:$I$20,sortorder!$J$15:$J$20)</f>
        <v>#NAME?</v>
      </c>
      <c r="AM253" s="633" t="s">
        <v>1742</v>
      </c>
      <c r="AN253" s="633" t="s">
        <v>1742</v>
      </c>
      <c r="AO253" s="633" t="s">
        <v>1743</v>
      </c>
      <c r="AP253" s="637">
        <v>3</v>
      </c>
      <c r="AQ253" t="s">
        <v>1751</v>
      </c>
      <c r="AR253" s="22" t="str">
        <f t="shared" si="60"/>
        <v>avg</v>
      </c>
      <c r="AS253" t="s">
        <v>1107</v>
      </c>
      <c r="AT253" s="22" t="b">
        <f t="shared" si="61"/>
        <v>1</v>
      </c>
      <c r="AU253" s="633" t="s">
        <v>1101</v>
      </c>
      <c r="AV253" s="633" t="s">
        <v>1107</v>
      </c>
      <c r="AW253">
        <v>1</v>
      </c>
      <c r="AX253" s="596" t="s">
        <v>2798</v>
      </c>
      <c r="AY253" s="479" t="b">
        <v>0</v>
      </c>
      <c r="AZ253" t="s">
        <v>2710</v>
      </c>
      <c r="BA253">
        <v>2</v>
      </c>
      <c r="BB253">
        <v>0</v>
      </c>
      <c r="BC253" t="b">
        <v>0</v>
      </c>
      <c r="BD253" t="b">
        <v>1</v>
      </c>
      <c r="BE253" t="b">
        <v>0</v>
      </c>
      <c r="BG253" s="23" t="b">
        <f t="shared" si="62"/>
        <v>1</v>
      </c>
      <c r="BH253" s="468" t="str">
        <f>CONCATENATE(VLOOKUP(AQ253,named_strings!A:B,2,),VLOOKUP(T253,Q:BH,44,))</f>
        <v>State avg %Black NHA</v>
      </c>
      <c r="BI253" t="s">
        <v>4947</v>
      </c>
      <c r="BJ253" s="42" t="s">
        <v>2285</v>
      </c>
      <c r="BK253" s="42" t="s">
        <v>2285</v>
      </c>
      <c r="BL253" s="714" t="e">
        <v>#N/A</v>
      </c>
      <c r="BM253" s="561" t="s">
        <v>2798</v>
      </c>
      <c r="BN253" s="479" t="s">
        <v>2798</v>
      </c>
      <c r="BQ253" s="209">
        <v>999</v>
      </c>
    </row>
    <row r="254" spans="1:69" hidden="1">
      <c r="A254">
        <v>253</v>
      </c>
      <c r="B254" s="148" t="str">
        <f t="shared" ca="1" si="56"/>
        <v>999999999</v>
      </c>
      <c r="C254" s="148" t="str">
        <f t="shared" ca="1" si="57"/>
        <v>9999999</v>
      </c>
      <c r="D254" s="28">
        <v>0</v>
      </c>
      <c r="E254" s="586">
        <f t="shared" si="63"/>
        <v>0</v>
      </c>
      <c r="F254" s="586">
        <f t="shared" si="58"/>
        <v>0</v>
      </c>
      <c r="G254" s="344" t="str">
        <f t="shared" si="64"/>
        <v/>
      </c>
      <c r="Q254" s="61" t="s">
        <v>2286</v>
      </c>
      <c r="R254" s="137">
        <f ca="1">IFERROR(_xlfn.XLOOKUP(T254, sortorder!P:P,sortorder!Q:Q),999)</f>
        <v>999</v>
      </c>
      <c r="S254" s="137">
        <f ca="1">IFERROR(_xlfn.XLOOKUP(T254, sortorder!P:P,sortorder!O:O),99)</f>
        <v>99</v>
      </c>
      <c r="T254" s="119" t="s">
        <v>2198</v>
      </c>
      <c r="U254" s="56" t="s">
        <v>2198</v>
      </c>
      <c r="V254" s="142">
        <f ca="1">IFERROR(_xlfn.XLOOKUP(X254, sortorder!E:E,sortorder!D:D),99)</f>
        <v>99</v>
      </c>
      <c r="W254" s="142">
        <f t="shared" ca="1" si="59"/>
        <v>99</v>
      </c>
      <c r="X254" s="354" t="s">
        <v>2828</v>
      </c>
      <c r="Y254" s="132">
        <f t="shared" si="70"/>
        <v>0</v>
      </c>
      <c r="Z254" s="132">
        <f t="shared" si="70"/>
        <v>1</v>
      </c>
      <c r="AA254" s="132">
        <f t="shared" si="70"/>
        <v>0</v>
      </c>
      <c r="AB254" s="132">
        <f t="shared" si="70"/>
        <v>0</v>
      </c>
      <c r="AC254" s="132">
        <f t="shared" si="70"/>
        <v>1</v>
      </c>
      <c r="AD254" s="132">
        <f t="shared" si="70"/>
        <v>0</v>
      </c>
      <c r="AE254" s="132">
        <f t="shared" si="70"/>
        <v>0</v>
      </c>
      <c r="AF254" s="132">
        <f t="shared" si="70"/>
        <v>0</v>
      </c>
      <c r="AG254" s="132">
        <f t="shared" si="70"/>
        <v>0</v>
      </c>
      <c r="AH254" t="s">
        <v>1051</v>
      </c>
      <c r="AI254" s="132" t="e">
        <f ca="1">_xlfn.XLOOKUP(I254,'api2.3'!B:B,'api2.3'!D:D,"")</f>
        <v>#NAME?</v>
      </c>
      <c r="AJ254" t="s">
        <v>44</v>
      </c>
      <c r="AK254" s="38" t="s">
        <v>44</v>
      </c>
      <c r="AL254" s="195" t="e">
        <f ca="1">_xlfn.XLOOKUP(AK254,sortorder!$I$15:$I$20,sortorder!$J$15:$J$20)</f>
        <v>#NAME?</v>
      </c>
      <c r="AM254" s="633" t="s">
        <v>1742</v>
      </c>
      <c r="AN254" s="633" t="s">
        <v>1742</v>
      </c>
      <c r="AO254" s="633" t="s">
        <v>1743</v>
      </c>
      <c r="AP254" s="637">
        <v>3</v>
      </c>
      <c r="AQ254" t="s">
        <v>1751</v>
      </c>
      <c r="AR254" s="22" t="str">
        <f t="shared" si="60"/>
        <v>avg</v>
      </c>
      <c r="AS254" t="s">
        <v>1107</v>
      </c>
      <c r="AT254" s="22" t="b">
        <f t="shared" si="61"/>
        <v>1</v>
      </c>
      <c r="AU254" s="633" t="s">
        <v>1101</v>
      </c>
      <c r="AV254" s="633" t="s">
        <v>1107</v>
      </c>
      <c r="AW254">
        <v>1</v>
      </c>
      <c r="AX254" s="596" t="s">
        <v>2798</v>
      </c>
      <c r="AY254" s="479" t="b">
        <v>0</v>
      </c>
      <c r="AZ254" t="s">
        <v>2710</v>
      </c>
      <c r="BA254">
        <v>2</v>
      </c>
      <c r="BB254">
        <v>0</v>
      </c>
      <c r="BC254" t="b">
        <v>0</v>
      </c>
      <c r="BD254" t="b">
        <v>1</v>
      </c>
      <c r="BE254" t="b">
        <v>0</v>
      </c>
      <c r="BG254" s="23" t="b">
        <f t="shared" si="62"/>
        <v>1</v>
      </c>
      <c r="BH254" s="468" t="str">
        <f>CONCATENATE(VLOOKUP(AQ254,named_strings!A:B,2,),VLOOKUP(T254,Q:BH,44,))</f>
        <v>State avg %Asian NHA</v>
      </c>
      <c r="BI254" t="s">
        <v>4948</v>
      </c>
      <c r="BJ254" s="42" t="s">
        <v>2287</v>
      </c>
      <c r="BK254" s="42" t="s">
        <v>2287</v>
      </c>
      <c r="BL254" s="714">
        <v>0</v>
      </c>
      <c r="BM254" s="561" t="s">
        <v>2798</v>
      </c>
      <c r="BN254" s="479" t="s">
        <v>2798</v>
      </c>
      <c r="BQ254" s="209">
        <v>999</v>
      </c>
    </row>
    <row r="255" spans="1:69" hidden="1">
      <c r="A255">
        <v>254</v>
      </c>
      <c r="B255" s="148" t="str">
        <f t="shared" ca="1" si="56"/>
        <v>999999999</v>
      </c>
      <c r="C255" s="148" t="str">
        <f t="shared" ca="1" si="57"/>
        <v>9999999</v>
      </c>
      <c r="D255" s="28">
        <v>0</v>
      </c>
      <c r="E255" s="586">
        <f t="shared" si="63"/>
        <v>0</v>
      </c>
      <c r="F255" s="586">
        <f t="shared" si="58"/>
        <v>0</v>
      </c>
      <c r="G255" s="344" t="str">
        <f t="shared" si="64"/>
        <v/>
      </c>
      <c r="Q255" s="61" t="s">
        <v>2288</v>
      </c>
      <c r="R255" s="137">
        <f ca="1">IFERROR(_xlfn.XLOOKUP(T255, sortorder!P:P,sortorder!Q:Q),999)</f>
        <v>999</v>
      </c>
      <c r="S255" s="137">
        <f ca="1">IFERROR(_xlfn.XLOOKUP(T255, sortorder!P:P,sortorder!O:O),99)</f>
        <v>99</v>
      </c>
      <c r="T255" s="119" t="s">
        <v>2207</v>
      </c>
      <c r="U255" s="56" t="s">
        <v>2207</v>
      </c>
      <c r="V255" s="142">
        <f ca="1">IFERROR(_xlfn.XLOOKUP(X255, sortorder!E:E,sortorder!D:D),99)</f>
        <v>99</v>
      </c>
      <c r="W255" s="142">
        <f t="shared" ca="1" si="59"/>
        <v>99</v>
      </c>
      <c r="X255" s="354" t="s">
        <v>2828</v>
      </c>
      <c r="Y255" s="132">
        <f t="shared" si="70"/>
        <v>0</v>
      </c>
      <c r="Z255" s="132">
        <f t="shared" si="70"/>
        <v>1</v>
      </c>
      <c r="AA255" s="132">
        <f t="shared" si="70"/>
        <v>0</v>
      </c>
      <c r="AB255" s="132">
        <f t="shared" si="70"/>
        <v>0</v>
      </c>
      <c r="AC255" s="132">
        <f t="shared" si="70"/>
        <v>1</v>
      </c>
      <c r="AD255" s="132">
        <f t="shared" si="70"/>
        <v>0</v>
      </c>
      <c r="AE255" s="132">
        <f t="shared" si="70"/>
        <v>0</v>
      </c>
      <c r="AF255" s="132">
        <f t="shared" si="70"/>
        <v>0</v>
      </c>
      <c r="AG255" s="132">
        <f t="shared" si="70"/>
        <v>0</v>
      </c>
      <c r="AH255" t="s">
        <v>1051</v>
      </c>
      <c r="AI255" s="132" t="e">
        <f ca="1">_xlfn.XLOOKUP(I255,'api2.3'!B:B,'api2.3'!D:D,"")</f>
        <v>#NAME?</v>
      </c>
      <c r="AJ255" t="s">
        <v>44</v>
      </c>
      <c r="AK255" s="38" t="s">
        <v>44</v>
      </c>
      <c r="AL255" s="195" t="e">
        <f ca="1">_xlfn.XLOOKUP(AK255,sortorder!$I$15:$I$20,sortorder!$J$15:$J$20)</f>
        <v>#NAME?</v>
      </c>
      <c r="AM255" s="633" t="s">
        <v>1742</v>
      </c>
      <c r="AN255" s="633" t="s">
        <v>1742</v>
      </c>
      <c r="AO255" s="633" t="s">
        <v>1743</v>
      </c>
      <c r="AP255" s="637">
        <v>3</v>
      </c>
      <c r="AQ255" t="s">
        <v>1751</v>
      </c>
      <c r="AR255" s="22" t="str">
        <f t="shared" si="60"/>
        <v>avg</v>
      </c>
      <c r="AS255" t="s">
        <v>1107</v>
      </c>
      <c r="AT255" s="22" t="b">
        <f t="shared" si="61"/>
        <v>1</v>
      </c>
      <c r="AU255" s="633" t="s">
        <v>1101</v>
      </c>
      <c r="AV255" s="633" t="s">
        <v>1107</v>
      </c>
      <c r="AW255">
        <v>1</v>
      </c>
      <c r="AX255" s="596" t="s">
        <v>2798</v>
      </c>
      <c r="AY255" s="479" t="b">
        <v>0</v>
      </c>
      <c r="AZ255" t="s">
        <v>2710</v>
      </c>
      <c r="BA255">
        <v>2</v>
      </c>
      <c r="BB255">
        <v>0</v>
      </c>
      <c r="BC255" t="b">
        <v>0</v>
      </c>
      <c r="BD255" t="b">
        <v>1</v>
      </c>
      <c r="BE255" t="b">
        <v>0</v>
      </c>
      <c r="BG255" s="23" t="b">
        <f t="shared" si="62"/>
        <v>1</v>
      </c>
      <c r="BH255" s="468" t="str">
        <f>CONCATENATE(VLOOKUP(AQ255,named_strings!A:B,2,),VLOOKUP(T255,Q:BH,44,))</f>
        <v>State avg %AmerIndian/AK NHA</v>
      </c>
      <c r="BI255" t="s">
        <v>4997</v>
      </c>
      <c r="BJ255" s="42" t="s">
        <v>2289</v>
      </c>
      <c r="BK255" s="42" t="s">
        <v>2289</v>
      </c>
      <c r="BL255" s="714">
        <v>0</v>
      </c>
      <c r="BM255" s="561" t="s">
        <v>2798</v>
      </c>
      <c r="BN255" s="479" t="s">
        <v>2798</v>
      </c>
      <c r="BQ255" s="209">
        <v>999</v>
      </c>
    </row>
    <row r="256" spans="1:69" hidden="1">
      <c r="A256">
        <v>255</v>
      </c>
      <c r="B256" s="148" t="str">
        <f t="shared" ca="1" si="56"/>
        <v>999999999</v>
      </c>
      <c r="C256" s="148" t="str">
        <f t="shared" ca="1" si="57"/>
        <v>9999999</v>
      </c>
      <c r="D256" s="28">
        <v>0</v>
      </c>
      <c r="E256" s="586">
        <f t="shared" si="63"/>
        <v>0</v>
      </c>
      <c r="F256" s="586">
        <f t="shared" si="58"/>
        <v>0</v>
      </c>
      <c r="G256" s="344" t="str">
        <f t="shared" si="64"/>
        <v/>
      </c>
      <c r="Q256" s="61" t="s">
        <v>2290</v>
      </c>
      <c r="R256" s="137">
        <f ca="1">IFERROR(_xlfn.XLOOKUP(T256, sortorder!P:P,sortorder!Q:Q),999)</f>
        <v>999</v>
      </c>
      <c r="S256" s="137">
        <f ca="1">IFERROR(_xlfn.XLOOKUP(T256, sortorder!P:P,sortorder!O:O),99)</f>
        <v>99</v>
      </c>
      <c r="T256" s="119" t="s">
        <v>2211</v>
      </c>
      <c r="U256" s="56" t="s">
        <v>2211</v>
      </c>
      <c r="V256" s="142">
        <f ca="1">IFERROR(_xlfn.XLOOKUP(X256, sortorder!E:E,sortorder!D:D),99)</f>
        <v>99</v>
      </c>
      <c r="W256" s="142">
        <f t="shared" ca="1" si="59"/>
        <v>99</v>
      </c>
      <c r="X256" s="354" t="s">
        <v>2828</v>
      </c>
      <c r="Y256" s="132">
        <f t="shared" si="70"/>
        <v>0</v>
      </c>
      <c r="Z256" s="132">
        <f t="shared" si="70"/>
        <v>1</v>
      </c>
      <c r="AA256" s="132">
        <f t="shared" si="70"/>
        <v>0</v>
      </c>
      <c r="AB256" s="132">
        <f t="shared" si="70"/>
        <v>0</v>
      </c>
      <c r="AC256" s="132">
        <f t="shared" si="70"/>
        <v>1</v>
      </c>
      <c r="AD256" s="132">
        <f t="shared" si="70"/>
        <v>0</v>
      </c>
      <c r="AE256" s="132">
        <f t="shared" si="70"/>
        <v>0</v>
      </c>
      <c r="AF256" s="132">
        <f t="shared" si="70"/>
        <v>0</v>
      </c>
      <c r="AG256" s="132">
        <f t="shared" si="70"/>
        <v>0</v>
      </c>
      <c r="AH256" t="s">
        <v>1051</v>
      </c>
      <c r="AI256" s="132" t="e">
        <f ca="1">_xlfn.XLOOKUP(I256,'api2.3'!B:B,'api2.3'!D:D,"")</f>
        <v>#NAME?</v>
      </c>
      <c r="AJ256" t="s">
        <v>44</v>
      </c>
      <c r="AK256" s="38" t="s">
        <v>44</v>
      </c>
      <c r="AL256" s="195" t="e">
        <f ca="1">_xlfn.XLOOKUP(AK256,sortorder!$I$15:$I$20,sortorder!$J$15:$J$20)</f>
        <v>#NAME?</v>
      </c>
      <c r="AM256" s="633" t="s">
        <v>1742</v>
      </c>
      <c r="AN256" s="633" t="s">
        <v>1742</v>
      </c>
      <c r="AO256" s="633" t="s">
        <v>1743</v>
      </c>
      <c r="AP256" s="637">
        <v>3</v>
      </c>
      <c r="AQ256" t="s">
        <v>1751</v>
      </c>
      <c r="AR256" s="22" t="str">
        <f t="shared" si="60"/>
        <v>avg</v>
      </c>
      <c r="AS256" t="s">
        <v>1107</v>
      </c>
      <c r="AT256" s="22" t="b">
        <f t="shared" si="61"/>
        <v>1</v>
      </c>
      <c r="AU256" s="633" t="s">
        <v>1101</v>
      </c>
      <c r="AV256" s="633" t="s">
        <v>1107</v>
      </c>
      <c r="AW256">
        <v>1</v>
      </c>
      <c r="AX256" s="596" t="s">
        <v>2798</v>
      </c>
      <c r="AY256" s="479" t="b">
        <v>0</v>
      </c>
      <c r="AZ256" t="s">
        <v>2710</v>
      </c>
      <c r="BA256">
        <v>2</v>
      </c>
      <c r="BB256">
        <v>0</v>
      </c>
      <c r="BC256" t="b">
        <v>0</v>
      </c>
      <c r="BD256" t="b">
        <v>1</v>
      </c>
      <c r="BE256" t="b">
        <v>0</v>
      </c>
      <c r="BG256" s="23" t="b">
        <f t="shared" si="62"/>
        <v>1</v>
      </c>
      <c r="BH256" s="468" t="str">
        <f>CONCATENATE(VLOOKUP(AQ256,named_strings!A:B,2,),VLOOKUP(T256,Q:BH,44,))</f>
        <v>State avg %Hawaiian/PI NHA</v>
      </c>
      <c r="BI256" t="s">
        <v>5100</v>
      </c>
      <c r="BJ256" s="42" t="s">
        <v>2291</v>
      </c>
      <c r="BK256" s="42" t="s">
        <v>2291</v>
      </c>
      <c r="BL256" s="714">
        <v>0</v>
      </c>
      <c r="BM256" s="561" t="s">
        <v>2798</v>
      </c>
      <c r="BN256" s="479" t="s">
        <v>2798</v>
      </c>
      <c r="BQ256" s="209">
        <v>999</v>
      </c>
    </row>
    <row r="257" spans="1:75" hidden="1">
      <c r="A257">
        <v>256</v>
      </c>
      <c r="B257" s="148" t="str">
        <f t="shared" ca="1" si="56"/>
        <v>999999999</v>
      </c>
      <c r="C257" s="148" t="str">
        <f t="shared" ca="1" si="57"/>
        <v>9999999</v>
      </c>
      <c r="D257" s="28">
        <v>0</v>
      </c>
      <c r="E257" s="586">
        <f t="shared" si="63"/>
        <v>0</v>
      </c>
      <c r="F257" s="586">
        <f t="shared" si="58"/>
        <v>0</v>
      </c>
      <c r="G257" s="344" t="str">
        <f t="shared" si="64"/>
        <v/>
      </c>
      <c r="Q257" s="61" t="s">
        <v>2292</v>
      </c>
      <c r="R257" s="137">
        <f ca="1">IFERROR(_xlfn.XLOOKUP(T257, sortorder!P:P,sortorder!Q:Q),999)</f>
        <v>999</v>
      </c>
      <c r="S257" s="137">
        <f ca="1">IFERROR(_xlfn.XLOOKUP(T257, sortorder!P:P,sortorder!O:O),99)</f>
        <v>99</v>
      </c>
      <c r="T257" s="119" t="s">
        <v>2215</v>
      </c>
      <c r="U257" s="56" t="s">
        <v>2215</v>
      </c>
      <c r="V257" s="142">
        <f ca="1">IFERROR(_xlfn.XLOOKUP(X257, sortorder!E:E,sortorder!D:D),99)</f>
        <v>99</v>
      </c>
      <c r="W257" s="142">
        <f t="shared" ca="1" si="59"/>
        <v>99</v>
      </c>
      <c r="X257" s="354" t="s">
        <v>2828</v>
      </c>
      <c r="Y257" s="132">
        <f t="shared" si="70"/>
        <v>0</v>
      </c>
      <c r="Z257" s="132">
        <f t="shared" si="70"/>
        <v>1</v>
      </c>
      <c r="AA257" s="132">
        <f t="shared" si="70"/>
        <v>0</v>
      </c>
      <c r="AB257" s="132">
        <f t="shared" si="70"/>
        <v>0</v>
      </c>
      <c r="AC257" s="132">
        <f t="shared" si="70"/>
        <v>1</v>
      </c>
      <c r="AD257" s="132">
        <f t="shared" si="70"/>
        <v>0</v>
      </c>
      <c r="AE257" s="132">
        <f t="shared" si="70"/>
        <v>0</v>
      </c>
      <c r="AF257" s="132">
        <f t="shared" si="70"/>
        <v>0</v>
      </c>
      <c r="AG257" s="132">
        <f t="shared" si="70"/>
        <v>0</v>
      </c>
      <c r="AH257" t="s">
        <v>1051</v>
      </c>
      <c r="AI257" s="132" t="e">
        <f ca="1">_xlfn.XLOOKUP(I257,'api2.3'!B:B,'api2.3'!D:D,"")</f>
        <v>#NAME?</v>
      </c>
      <c r="AJ257" t="s">
        <v>44</v>
      </c>
      <c r="AK257" s="38" t="s">
        <v>44</v>
      </c>
      <c r="AL257" s="195" t="e">
        <f ca="1">_xlfn.XLOOKUP(AK257,sortorder!$I$15:$I$20,sortorder!$J$15:$J$20)</f>
        <v>#NAME?</v>
      </c>
      <c r="AM257" s="633" t="s">
        <v>1742</v>
      </c>
      <c r="AN257" s="633" t="s">
        <v>1742</v>
      </c>
      <c r="AO257" s="633" t="s">
        <v>1743</v>
      </c>
      <c r="AP257" s="637">
        <v>3</v>
      </c>
      <c r="AQ257" t="s">
        <v>1751</v>
      </c>
      <c r="AR257" s="22" t="str">
        <f t="shared" si="60"/>
        <v>avg</v>
      </c>
      <c r="AS257" t="s">
        <v>1107</v>
      </c>
      <c r="AT257" s="22" t="b">
        <f t="shared" si="61"/>
        <v>1</v>
      </c>
      <c r="AU257" s="633" t="s">
        <v>1101</v>
      </c>
      <c r="AV257" s="633" t="s">
        <v>1107</v>
      </c>
      <c r="AW257">
        <v>1</v>
      </c>
      <c r="AX257" s="596" t="s">
        <v>2798</v>
      </c>
      <c r="AY257" s="479" t="b">
        <v>0</v>
      </c>
      <c r="AZ257" t="s">
        <v>2710</v>
      </c>
      <c r="BA257">
        <v>2</v>
      </c>
      <c r="BB257">
        <v>0</v>
      </c>
      <c r="BC257" t="b">
        <v>0</v>
      </c>
      <c r="BD257" t="b">
        <v>1</v>
      </c>
      <c r="BE257" t="b">
        <v>0</v>
      </c>
      <c r="BG257" s="23" t="b">
        <f t="shared" si="62"/>
        <v>1</v>
      </c>
      <c r="BH257" s="468" t="str">
        <f>CONCATENATE(VLOOKUP(AQ257,named_strings!A:B,2,),VLOOKUP(T257,Q:BH,44,))</f>
        <v>State avg %Other race NHA</v>
      </c>
      <c r="BI257" t="s">
        <v>4949</v>
      </c>
      <c r="BJ257" s="42" t="s">
        <v>2293</v>
      </c>
      <c r="BK257" s="42" t="s">
        <v>2293</v>
      </c>
      <c r="BL257" s="714">
        <v>0</v>
      </c>
      <c r="BM257" s="561" t="s">
        <v>2798</v>
      </c>
      <c r="BN257" s="479" t="s">
        <v>2798</v>
      </c>
      <c r="BQ257" s="209">
        <v>999</v>
      </c>
    </row>
    <row r="258" spans="1:75" hidden="1">
      <c r="A258">
        <v>257</v>
      </c>
      <c r="B258" s="148" t="str">
        <f t="shared" ref="B258:B321" ca="1" si="71">IFERROR(TEXT(AL258,"00"),"99")&amp;IFERROR(TEXT(W258,"00"),"99")&amp;IFERROR(TEXT(S258,"00"),"99")&amp;IFERROR(TEXT(BQ258,"000"),"999")</f>
        <v>999999999</v>
      </c>
      <c r="C258" s="148" t="str">
        <f t="shared" ref="C258:C321" ca="1" si="72">IFERROR(TEXT(AL258,"00"),"99")&amp;IFERROR(TEXT(V258,"00"),"99")&amp;IFERROR(TEXT(R258,"000"),"999")</f>
        <v>9999999</v>
      </c>
      <c r="D258" s="28">
        <v>0</v>
      </c>
      <c r="E258" s="586">
        <f t="shared" si="63"/>
        <v>0</v>
      </c>
      <c r="F258" s="586">
        <f t="shared" ref="F258:F321" si="73">IF(NOT(ISBLANK(O258)),1,0)</f>
        <v>0</v>
      </c>
      <c r="G258" s="344" t="str">
        <f t="shared" si="64"/>
        <v/>
      </c>
      <c r="I258" s="173"/>
      <c r="Q258" s="61" t="s">
        <v>2294</v>
      </c>
      <c r="R258" s="137">
        <f ca="1">IFERROR(_xlfn.XLOOKUP(T258, sortorder!P:P,sortorder!Q:Q),999)</f>
        <v>999</v>
      </c>
      <c r="S258" s="137">
        <f ca="1">IFERROR(_xlfn.XLOOKUP(T258, sortorder!P:P,sortorder!O:O),99)</f>
        <v>99</v>
      </c>
      <c r="T258" s="119" t="s">
        <v>2219</v>
      </c>
      <c r="U258" s="56" t="s">
        <v>2219</v>
      </c>
      <c r="V258" s="142">
        <f ca="1">IFERROR(_xlfn.XLOOKUP(X258, sortorder!E:E,sortorder!D:D),99)</f>
        <v>99</v>
      </c>
      <c r="W258" s="142">
        <f t="shared" ref="W258:W321" ca="1" si="74">V258</f>
        <v>99</v>
      </c>
      <c r="X258" s="354" t="s">
        <v>2828</v>
      </c>
      <c r="Y258" s="132">
        <f t="shared" si="70"/>
        <v>0</v>
      </c>
      <c r="Z258" s="132">
        <f t="shared" si="70"/>
        <v>1</v>
      </c>
      <c r="AA258" s="132">
        <f t="shared" si="70"/>
        <v>0</v>
      </c>
      <c r="AB258" s="132">
        <f t="shared" si="70"/>
        <v>0</v>
      </c>
      <c r="AC258" s="132">
        <f t="shared" si="70"/>
        <v>1</v>
      </c>
      <c r="AD258" s="132">
        <f t="shared" si="70"/>
        <v>0</v>
      </c>
      <c r="AE258" s="132">
        <f t="shared" si="70"/>
        <v>0</v>
      </c>
      <c r="AF258" s="132">
        <f t="shared" si="70"/>
        <v>0</v>
      </c>
      <c r="AG258" s="132">
        <f t="shared" si="70"/>
        <v>0</v>
      </c>
      <c r="AH258" t="s">
        <v>1051</v>
      </c>
      <c r="AI258" s="132" t="e">
        <f ca="1">_xlfn.XLOOKUP(I258,'api2.3'!B:B,'api2.3'!D:D,"")</f>
        <v>#NAME?</v>
      </c>
      <c r="AJ258" t="s">
        <v>44</v>
      </c>
      <c r="AK258" s="38" t="s">
        <v>44</v>
      </c>
      <c r="AL258" s="195" t="e">
        <f ca="1">_xlfn.XLOOKUP(AK258,sortorder!$I$15:$I$20,sortorder!$J$15:$J$20)</f>
        <v>#NAME?</v>
      </c>
      <c r="AM258" s="633" t="s">
        <v>1742</v>
      </c>
      <c r="AN258" s="633" t="s">
        <v>1742</v>
      </c>
      <c r="AO258" s="633" t="s">
        <v>1743</v>
      </c>
      <c r="AP258" s="637">
        <v>3</v>
      </c>
      <c r="AQ258" t="s">
        <v>1751</v>
      </c>
      <c r="AR258" s="22" t="str">
        <f t="shared" ref="AR258:AR321" si="75">IF(AA258=1,"pctile",IF(Y258=1,"ratio",IF(AC258=1,"avg","raw")))</f>
        <v>avg</v>
      </c>
      <c r="AS258" t="s">
        <v>1107</v>
      </c>
      <c r="AT258" s="22" t="b">
        <f t="shared" ref="AT258:AT321" si="76">AR258=AS258</f>
        <v>1</v>
      </c>
      <c r="AU258" s="633" t="s">
        <v>1101</v>
      </c>
      <c r="AV258" s="633" t="s">
        <v>1107</v>
      </c>
      <c r="AW258">
        <v>1</v>
      </c>
      <c r="AX258" s="596" t="s">
        <v>2798</v>
      </c>
      <c r="AY258" s="479" t="b">
        <v>0</v>
      </c>
      <c r="AZ258" t="s">
        <v>2710</v>
      </c>
      <c r="BA258">
        <v>2</v>
      </c>
      <c r="BB258">
        <v>0</v>
      </c>
      <c r="BC258" t="b">
        <v>0</v>
      </c>
      <c r="BD258" t="b">
        <v>1</v>
      </c>
      <c r="BE258" t="b">
        <v>0</v>
      </c>
      <c r="BG258" s="23" t="b">
        <f t="shared" si="62"/>
        <v>1</v>
      </c>
      <c r="BH258" s="468" t="str">
        <f>CONCATENATE(VLOOKUP(AQ258,named_strings!A:B,2,),VLOOKUP(T258,Q:BH,44,))</f>
        <v>State avg %multirace NH</v>
      </c>
      <c r="BI258" t="s">
        <v>5185</v>
      </c>
      <c r="BJ258" s="42" t="s">
        <v>2295</v>
      </c>
      <c r="BK258" s="42" t="s">
        <v>2295</v>
      </c>
      <c r="BL258" s="714">
        <v>0</v>
      </c>
      <c r="BM258" s="561" t="s">
        <v>2798</v>
      </c>
      <c r="BN258" s="479" t="s">
        <v>2798</v>
      </c>
      <c r="BQ258" s="209">
        <v>999</v>
      </c>
    </row>
    <row r="259" spans="1:75" hidden="1">
      <c r="A259">
        <v>258</v>
      </c>
      <c r="B259" s="148" t="str">
        <f t="shared" ca="1" si="71"/>
        <v>999999999</v>
      </c>
      <c r="C259" s="148" t="str">
        <f t="shared" ca="1" si="72"/>
        <v>9999999</v>
      </c>
      <c r="D259" s="28">
        <v>0</v>
      </c>
      <c r="E259" s="586">
        <f t="shared" si="63"/>
        <v>0</v>
      </c>
      <c r="F259" s="586">
        <f t="shared" si="73"/>
        <v>0</v>
      </c>
      <c r="G259" s="344" t="str">
        <f t="shared" si="64"/>
        <v/>
      </c>
      <c r="Q259" s="61" t="s">
        <v>2296</v>
      </c>
      <c r="R259" s="137">
        <f ca="1">IFERROR(_xlfn.XLOOKUP(T259, sortorder!P:P,sortorder!Q:Q),999)</f>
        <v>999</v>
      </c>
      <c r="S259" s="137">
        <f ca="1">IFERROR(_xlfn.XLOOKUP(T259, sortorder!P:P,sortorder!O:O),99)</f>
        <v>99</v>
      </c>
      <c r="T259" s="119" t="s">
        <v>2188</v>
      </c>
      <c r="U259" s="56" t="s">
        <v>2188</v>
      </c>
      <c r="V259" s="142">
        <f ca="1">IFERROR(_xlfn.XLOOKUP(X259, sortorder!E:E,sortorder!D:D),99)</f>
        <v>99</v>
      </c>
      <c r="W259" s="142">
        <f t="shared" ca="1" si="74"/>
        <v>99</v>
      </c>
      <c r="X259" s="354" t="s">
        <v>2828</v>
      </c>
      <c r="Y259" s="132">
        <f t="shared" si="70"/>
        <v>0</v>
      </c>
      <c r="Z259" s="132">
        <f t="shared" si="70"/>
        <v>1</v>
      </c>
      <c r="AA259" s="132">
        <f t="shared" si="70"/>
        <v>0</v>
      </c>
      <c r="AB259" s="132">
        <f t="shared" si="70"/>
        <v>0</v>
      </c>
      <c r="AC259" s="132">
        <f t="shared" si="70"/>
        <v>1</v>
      </c>
      <c r="AD259" s="132">
        <f t="shared" si="70"/>
        <v>0</v>
      </c>
      <c r="AE259" s="132">
        <f t="shared" si="70"/>
        <v>0</v>
      </c>
      <c r="AF259" s="132">
        <f t="shared" si="70"/>
        <v>0</v>
      </c>
      <c r="AG259" s="132">
        <f t="shared" si="70"/>
        <v>0</v>
      </c>
      <c r="AH259" t="s">
        <v>1051</v>
      </c>
      <c r="AI259" s="132" t="e">
        <f ca="1">_xlfn.XLOOKUP(I259,'api2.3'!B:B,'api2.3'!D:D,"")</f>
        <v>#NAME?</v>
      </c>
      <c r="AJ259" t="s">
        <v>44</v>
      </c>
      <c r="AK259" s="38" t="s">
        <v>44</v>
      </c>
      <c r="AL259" s="195" t="e">
        <f ca="1">_xlfn.XLOOKUP(AK259,sortorder!$I$15:$I$20,sortorder!$J$15:$J$20)</f>
        <v>#NAME?</v>
      </c>
      <c r="AM259" s="633" t="s">
        <v>1742</v>
      </c>
      <c r="AN259" s="633" t="s">
        <v>1742</v>
      </c>
      <c r="AO259" s="633" t="s">
        <v>1743</v>
      </c>
      <c r="AP259" s="637">
        <v>3</v>
      </c>
      <c r="AQ259" t="s">
        <v>1751</v>
      </c>
      <c r="AR259" s="22" t="str">
        <f t="shared" si="75"/>
        <v>avg</v>
      </c>
      <c r="AS259" t="s">
        <v>1107</v>
      </c>
      <c r="AT259" s="22" t="b">
        <f t="shared" si="76"/>
        <v>1</v>
      </c>
      <c r="AU259" s="633" t="s">
        <v>1101</v>
      </c>
      <c r="AV259" s="633" t="s">
        <v>1107</v>
      </c>
      <c r="AW259">
        <v>1</v>
      </c>
      <c r="AX259" s="596" t="s">
        <v>2798</v>
      </c>
      <c r="AY259" s="479" t="b">
        <v>0</v>
      </c>
      <c r="AZ259" t="s">
        <v>2710</v>
      </c>
      <c r="BA259">
        <v>2</v>
      </c>
      <c r="BB259">
        <v>0</v>
      </c>
      <c r="BC259" t="b">
        <v>0</v>
      </c>
      <c r="BD259" t="b">
        <v>1</v>
      </c>
      <c r="BE259" t="b">
        <v>0</v>
      </c>
      <c r="BG259" s="23" t="b">
        <f t="shared" si="62"/>
        <v>1</v>
      </c>
      <c r="BH259" s="468" t="str">
        <f>CONCATENATE(VLOOKUP(AQ259,named_strings!A:B,2,),VLOOKUP(T259,Q:BH,44,))</f>
        <v>State avg %White NHA</v>
      </c>
      <c r="BI259" t="s">
        <v>4950</v>
      </c>
      <c r="BJ259" s="42" t="s">
        <v>2297</v>
      </c>
      <c r="BK259" s="42" t="s">
        <v>2297</v>
      </c>
      <c r="BL259" s="714">
        <v>0</v>
      </c>
      <c r="BM259" s="561" t="s">
        <v>2798</v>
      </c>
      <c r="BN259" s="479" t="s">
        <v>2798</v>
      </c>
      <c r="BQ259" s="209">
        <v>999</v>
      </c>
    </row>
    <row r="260" spans="1:75" hidden="1">
      <c r="A260">
        <v>259</v>
      </c>
      <c r="B260" s="148" t="str">
        <f t="shared" ca="1" si="71"/>
        <v>999999999</v>
      </c>
      <c r="C260" s="148" t="str">
        <f t="shared" ca="1" si="72"/>
        <v>9999999</v>
      </c>
      <c r="D260" s="28">
        <v>0</v>
      </c>
      <c r="E260" s="586">
        <f t="shared" si="63"/>
        <v>1</v>
      </c>
      <c r="F260" s="586">
        <f t="shared" si="73"/>
        <v>0</v>
      </c>
      <c r="G260" s="344" t="str">
        <f t="shared" si="64"/>
        <v>no match or acs</v>
      </c>
      <c r="H260" s="6" t="s">
        <v>2988</v>
      </c>
      <c r="I260" s="173"/>
      <c r="L260" s="6" t="s">
        <v>2988</v>
      </c>
      <c r="M260" s="56" t="s">
        <v>2988</v>
      </c>
      <c r="O260" s="23"/>
      <c r="Q260" s="61" t="s">
        <v>2247</v>
      </c>
      <c r="R260" s="137">
        <f ca="1">IFERROR(_xlfn.XLOOKUP(T260, sortorder!P:P,sortorder!Q:Q),999)</f>
        <v>999</v>
      </c>
      <c r="S260" s="137">
        <f ca="1">IFERROR(_xlfn.XLOOKUP(T260, sortorder!P:P,sortorder!O:O),99)</f>
        <v>99</v>
      </c>
      <c r="T260" s="119" t="s">
        <v>2202</v>
      </c>
      <c r="U260" s="56" t="s">
        <v>2247</v>
      </c>
      <c r="V260" s="142">
        <f ca="1">IFERROR(_xlfn.XLOOKUP(X260, sortorder!E:E,sortorder!D:D),99)</f>
        <v>99</v>
      </c>
      <c r="W260" s="142">
        <f t="shared" ca="1" si="74"/>
        <v>99</v>
      </c>
      <c r="X260" s="130" t="s">
        <v>2721</v>
      </c>
      <c r="Y260" s="132">
        <f t="shared" si="70"/>
        <v>0</v>
      </c>
      <c r="Z260" s="132">
        <f t="shared" si="70"/>
        <v>0</v>
      </c>
      <c r="AA260" s="132">
        <f t="shared" si="70"/>
        <v>0</v>
      </c>
      <c r="AB260" s="132">
        <f t="shared" si="70"/>
        <v>0</v>
      </c>
      <c r="AC260" s="132">
        <f t="shared" si="70"/>
        <v>0</v>
      </c>
      <c r="AD260" s="132">
        <f t="shared" si="70"/>
        <v>0</v>
      </c>
      <c r="AE260" s="132">
        <f t="shared" si="70"/>
        <v>0</v>
      </c>
      <c r="AF260" s="132">
        <f t="shared" si="70"/>
        <v>0</v>
      </c>
      <c r="AG260" s="132">
        <f t="shared" si="70"/>
        <v>0</v>
      </c>
      <c r="AI260" s="132" t="e">
        <f ca="1">_xlfn.XLOOKUP(I260,'api2.3'!B:B,'api2.3'!D:D,"")</f>
        <v>#NAME?</v>
      </c>
      <c r="AJ260" t="s">
        <v>44</v>
      </c>
      <c r="AK260" s="38" t="s">
        <v>44</v>
      </c>
      <c r="AL260" s="195" t="e">
        <f ca="1">_xlfn.XLOOKUP(AK260,sortorder!$I$15:$I$20,sortorder!$J$15:$J$20)</f>
        <v>#NAME?</v>
      </c>
      <c r="AP260" s="634">
        <v>0</v>
      </c>
      <c r="AQ260" t="s">
        <v>43</v>
      </c>
      <c r="AR260" s="22" t="str">
        <f t="shared" si="75"/>
        <v>raw</v>
      </c>
      <c r="AS260" t="s">
        <v>43</v>
      </c>
      <c r="AT260" s="22" t="b">
        <f t="shared" si="76"/>
        <v>1</v>
      </c>
      <c r="AU260" s="633" t="s">
        <v>52</v>
      </c>
      <c r="AV260" s="633" t="s">
        <v>43</v>
      </c>
      <c r="AX260" s="596" t="s">
        <v>2798</v>
      </c>
      <c r="AY260" s="479" t="b">
        <v>0</v>
      </c>
      <c r="AZ260" t="s">
        <v>45</v>
      </c>
      <c r="BA260">
        <v>0</v>
      </c>
      <c r="BB260">
        <v>0</v>
      </c>
      <c r="BC260" t="b">
        <v>0</v>
      </c>
      <c r="BD260" t="b">
        <v>0</v>
      </c>
      <c r="BE260" t="b">
        <v>0</v>
      </c>
      <c r="BG260" s="23" t="b">
        <f t="shared" ref="BG260:BG270" si="77">BH260=BI260</f>
        <v>1</v>
      </c>
      <c r="BH260" s="739" t="s">
        <v>4811</v>
      </c>
      <c r="BI260" t="s">
        <v>4811</v>
      </c>
      <c r="BJ260" s="42" t="s">
        <v>2249</v>
      </c>
      <c r="BK260" s="42" t="s">
        <v>2249</v>
      </c>
      <c r="BL260" s="714">
        <v>0</v>
      </c>
      <c r="BM260" s="561" t="s">
        <v>5808</v>
      </c>
      <c r="BN260" s="479" t="s">
        <v>2798</v>
      </c>
      <c r="BQ260" s="209">
        <v>999</v>
      </c>
    </row>
    <row r="261" spans="1:75" hidden="1">
      <c r="A261">
        <v>260</v>
      </c>
      <c r="B261" s="148" t="str">
        <f t="shared" ca="1" si="71"/>
        <v>999999999</v>
      </c>
      <c r="C261" s="148" t="str">
        <f t="shared" ca="1" si="72"/>
        <v>9999999</v>
      </c>
      <c r="D261" s="28">
        <v>0</v>
      </c>
      <c r="E261" s="586">
        <f t="shared" si="63"/>
        <v>1</v>
      </c>
      <c r="F261" s="586">
        <f t="shared" si="73"/>
        <v>0</v>
      </c>
      <c r="G261" s="344" t="str">
        <f t="shared" si="64"/>
        <v>no match or acs</v>
      </c>
      <c r="H261" s="6" t="s">
        <v>2999</v>
      </c>
      <c r="I261" s="173"/>
      <c r="L261" s="620" t="s">
        <v>2999</v>
      </c>
      <c r="M261" s="184" t="s">
        <v>2999</v>
      </c>
      <c r="O261" s="23"/>
      <c r="Q261" s="115" t="s">
        <v>2250</v>
      </c>
      <c r="R261" s="137">
        <f ca="1">IFERROR(_xlfn.XLOOKUP(T261, sortorder!P:P,sortorder!Q:Q),999)</f>
        <v>999</v>
      </c>
      <c r="S261" s="137">
        <f ca="1">IFERROR(_xlfn.XLOOKUP(T261, sortorder!P:P,sortorder!O:O),99)</f>
        <v>99</v>
      </c>
      <c r="T261" s="119" t="s">
        <v>2194</v>
      </c>
      <c r="U261" s="56" t="s">
        <v>2250</v>
      </c>
      <c r="V261" s="142">
        <f ca="1">IFERROR(_xlfn.XLOOKUP(X261, sortorder!E:E,sortorder!D:D),99)</f>
        <v>99</v>
      </c>
      <c r="W261" s="142">
        <f t="shared" ca="1" si="74"/>
        <v>99</v>
      </c>
      <c r="X261" s="130" t="s">
        <v>2721</v>
      </c>
      <c r="Y261" s="132">
        <f t="shared" si="70"/>
        <v>0</v>
      </c>
      <c r="Z261" s="132">
        <f t="shared" si="70"/>
        <v>0</v>
      </c>
      <c r="AA261" s="132">
        <f t="shared" si="70"/>
        <v>0</v>
      </c>
      <c r="AB261" s="132">
        <f t="shared" si="70"/>
        <v>0</v>
      </c>
      <c r="AC261" s="132">
        <f t="shared" si="70"/>
        <v>0</v>
      </c>
      <c r="AD261" s="132">
        <f t="shared" si="70"/>
        <v>0</v>
      </c>
      <c r="AE261" s="132">
        <f t="shared" si="70"/>
        <v>0</v>
      </c>
      <c r="AF261" s="132">
        <f t="shared" si="70"/>
        <v>0</v>
      </c>
      <c r="AG261" s="132">
        <f t="shared" si="70"/>
        <v>0</v>
      </c>
      <c r="AI261" s="132" t="e">
        <f ca="1">_xlfn.XLOOKUP(I261,'api2.3'!B:B,'api2.3'!D:D,"")</f>
        <v>#NAME?</v>
      </c>
      <c r="AJ261" t="s">
        <v>44</v>
      </c>
      <c r="AK261" s="38" t="s">
        <v>44</v>
      </c>
      <c r="AL261" s="195" t="e">
        <f ca="1">_xlfn.XLOOKUP(AK261,sortorder!$I$15:$I$20,sortorder!$J$15:$J$20)</f>
        <v>#NAME?</v>
      </c>
      <c r="AP261" s="634">
        <v>0</v>
      </c>
      <c r="AQ261" t="s">
        <v>43</v>
      </c>
      <c r="AR261" s="22" t="str">
        <f t="shared" si="75"/>
        <v>raw</v>
      </c>
      <c r="AS261" t="s">
        <v>43</v>
      </c>
      <c r="AT261" s="22" t="b">
        <f t="shared" si="76"/>
        <v>1</v>
      </c>
      <c r="AU261" s="633" t="s">
        <v>52</v>
      </c>
      <c r="AV261" s="633" t="s">
        <v>43</v>
      </c>
      <c r="AX261" s="596" t="s">
        <v>2798</v>
      </c>
      <c r="AY261" s="479" t="b">
        <v>0</v>
      </c>
      <c r="AZ261" t="s">
        <v>45</v>
      </c>
      <c r="BA261">
        <v>0</v>
      </c>
      <c r="BB261">
        <v>0</v>
      </c>
      <c r="BC261" t="b">
        <v>0</v>
      </c>
      <c r="BD261" t="b">
        <v>0</v>
      </c>
      <c r="BE261" t="b">
        <v>0</v>
      </c>
      <c r="BG261" s="23" t="b">
        <f t="shared" si="77"/>
        <v>1</v>
      </c>
      <c r="BH261" s="739" t="s">
        <v>4866</v>
      </c>
      <c r="BI261" t="s">
        <v>4866</v>
      </c>
      <c r="BJ261" s="42" t="s">
        <v>2251</v>
      </c>
      <c r="BK261" s="42" t="s">
        <v>2251</v>
      </c>
      <c r="BL261" s="714">
        <v>0</v>
      </c>
      <c r="BM261" s="561" t="s">
        <v>5822</v>
      </c>
      <c r="BN261" s="479" t="s">
        <v>2798</v>
      </c>
      <c r="BQ261" s="209">
        <v>999</v>
      </c>
    </row>
    <row r="262" spans="1:75" hidden="1">
      <c r="A262">
        <v>261</v>
      </c>
      <c r="B262" s="148" t="str">
        <f t="shared" ca="1" si="71"/>
        <v>999999999</v>
      </c>
      <c r="C262" s="148" t="str">
        <f t="shared" ca="1" si="72"/>
        <v>9999999</v>
      </c>
      <c r="D262" s="28">
        <v>0</v>
      </c>
      <c r="E262" s="586">
        <f t="shared" ref="E262:E325" si="78">IF(NOT(ISBLANK(L262)),1,0)</f>
        <v>1</v>
      </c>
      <c r="F262" s="586">
        <f t="shared" si="73"/>
        <v>0</v>
      </c>
      <c r="G262" s="344" t="str">
        <f t="shared" ref="G262:G325" si="79">IF(ISBLANK(H262), IF(OR(NOT(ISBLANK(L262)),NOT(ISBLANK(I262)), NOT(ISBLANK(O262))),"no oldname but should be",""),IF(H262=I262,"api",IF(H262=O262,"csv","no match or acs")))</f>
        <v>no match or acs</v>
      </c>
      <c r="H262" s="6" t="s">
        <v>3000</v>
      </c>
      <c r="I262" s="114"/>
      <c r="L262" s="620" t="s">
        <v>3000</v>
      </c>
      <c r="M262" s="184" t="s">
        <v>3000</v>
      </c>
      <c r="O262" s="23"/>
      <c r="Q262" s="115" t="s">
        <v>2252</v>
      </c>
      <c r="R262" s="137">
        <f ca="1">IFERROR(_xlfn.XLOOKUP(T262, sortorder!P:P,sortorder!Q:Q),999)</f>
        <v>999</v>
      </c>
      <c r="S262" s="137">
        <f ca="1">IFERROR(_xlfn.XLOOKUP(T262, sortorder!P:P,sortorder!O:O),99)</f>
        <v>99</v>
      </c>
      <c r="T262" s="119" t="s">
        <v>2198</v>
      </c>
      <c r="U262" s="56" t="s">
        <v>2252</v>
      </c>
      <c r="V262" s="142">
        <f ca="1">IFERROR(_xlfn.XLOOKUP(X262, sortorder!E:E,sortorder!D:D),99)</f>
        <v>99</v>
      </c>
      <c r="W262" s="142">
        <f t="shared" ca="1" si="74"/>
        <v>99</v>
      </c>
      <c r="X262" s="130" t="s">
        <v>2721</v>
      </c>
      <c r="Y262" s="132">
        <f t="shared" ref="Y262:AG271" si="80">IF(ISERROR(SEARCH(Y$1,$Q262)),0,1)</f>
        <v>0</v>
      </c>
      <c r="Z262" s="132">
        <f t="shared" si="80"/>
        <v>0</v>
      </c>
      <c r="AA262" s="132">
        <f t="shared" si="80"/>
        <v>0</v>
      </c>
      <c r="AB262" s="132">
        <f t="shared" si="80"/>
        <v>0</v>
      </c>
      <c r="AC262" s="132">
        <f t="shared" si="80"/>
        <v>0</v>
      </c>
      <c r="AD262" s="132">
        <f t="shared" si="80"/>
        <v>0</v>
      </c>
      <c r="AE262" s="132">
        <f t="shared" si="80"/>
        <v>0</v>
      </c>
      <c r="AF262" s="132">
        <f t="shared" si="80"/>
        <v>0</v>
      </c>
      <c r="AG262" s="132">
        <f t="shared" si="80"/>
        <v>0</v>
      </c>
      <c r="AI262" s="132" t="e">
        <f ca="1">_xlfn.XLOOKUP(I262,'api2.3'!B:B,'api2.3'!D:D,"")</f>
        <v>#NAME?</v>
      </c>
      <c r="AJ262" t="s">
        <v>44</v>
      </c>
      <c r="AK262" s="38" t="s">
        <v>44</v>
      </c>
      <c r="AL262" s="195" t="e">
        <f ca="1">_xlfn.XLOOKUP(AK262,sortorder!$I$15:$I$20,sortorder!$J$15:$J$20)</f>
        <v>#NAME?</v>
      </c>
      <c r="AP262" s="634">
        <v>0</v>
      </c>
      <c r="AQ262" t="s">
        <v>43</v>
      </c>
      <c r="AR262" s="22" t="str">
        <f t="shared" si="75"/>
        <v>raw</v>
      </c>
      <c r="AS262" t="s">
        <v>43</v>
      </c>
      <c r="AT262" s="22" t="b">
        <f t="shared" si="76"/>
        <v>1</v>
      </c>
      <c r="AU262" s="633" t="s">
        <v>52</v>
      </c>
      <c r="AV262" s="633" t="s">
        <v>43</v>
      </c>
      <c r="AX262" s="596" t="s">
        <v>2798</v>
      </c>
      <c r="AY262" s="479" t="b">
        <v>0</v>
      </c>
      <c r="AZ262" t="s">
        <v>45</v>
      </c>
      <c r="BA262">
        <v>0</v>
      </c>
      <c r="BB262">
        <v>0</v>
      </c>
      <c r="BC262" t="b">
        <v>0</v>
      </c>
      <c r="BD262" t="b">
        <v>0</v>
      </c>
      <c r="BE262" t="b">
        <v>0</v>
      </c>
      <c r="BG262" s="23" t="b">
        <f t="shared" si="77"/>
        <v>1</v>
      </c>
      <c r="BH262" s="739" t="s">
        <v>4867</v>
      </c>
      <c r="BI262" t="s">
        <v>4867</v>
      </c>
      <c r="BJ262" s="42" t="s">
        <v>2253</v>
      </c>
      <c r="BK262" s="42" t="s">
        <v>2253</v>
      </c>
      <c r="BL262" s="714">
        <v>0</v>
      </c>
      <c r="BM262" s="561" t="s">
        <v>5824</v>
      </c>
      <c r="BN262" s="479" t="s">
        <v>2798</v>
      </c>
      <c r="BQ262" s="209">
        <v>999</v>
      </c>
    </row>
    <row r="263" spans="1:75" hidden="1">
      <c r="A263">
        <v>262</v>
      </c>
      <c r="B263" s="148" t="str">
        <f t="shared" ca="1" si="71"/>
        <v>999999999</v>
      </c>
      <c r="C263" s="148" t="str">
        <f t="shared" ca="1" si="72"/>
        <v>9999999</v>
      </c>
      <c r="D263" s="28">
        <v>0</v>
      </c>
      <c r="E263" s="586">
        <f t="shared" si="78"/>
        <v>1</v>
      </c>
      <c r="F263" s="586">
        <f t="shared" si="73"/>
        <v>0</v>
      </c>
      <c r="G263" s="344" t="str">
        <f t="shared" si="79"/>
        <v>no match or acs</v>
      </c>
      <c r="H263" s="6" t="s">
        <v>3001</v>
      </c>
      <c r="I263" s="114"/>
      <c r="L263" s="620" t="s">
        <v>3001</v>
      </c>
      <c r="M263" s="184" t="s">
        <v>3001</v>
      </c>
      <c r="O263" s="23"/>
      <c r="Q263" s="115" t="s">
        <v>2254</v>
      </c>
      <c r="R263" s="137">
        <f ca="1">IFERROR(_xlfn.XLOOKUP(T263, sortorder!P:P,sortorder!Q:Q),999)</f>
        <v>999</v>
      </c>
      <c r="S263" s="137">
        <f ca="1">IFERROR(_xlfn.XLOOKUP(T263, sortorder!P:P,sortorder!O:O),99)</f>
        <v>99</v>
      </c>
      <c r="T263" s="119" t="s">
        <v>2207</v>
      </c>
      <c r="U263" s="56" t="s">
        <v>2254</v>
      </c>
      <c r="V263" s="142">
        <f ca="1">IFERROR(_xlfn.XLOOKUP(X263, sortorder!E:E,sortorder!D:D),99)</f>
        <v>99</v>
      </c>
      <c r="W263" s="142">
        <f t="shared" ca="1" si="74"/>
        <v>99</v>
      </c>
      <c r="X263" s="130" t="s">
        <v>2721</v>
      </c>
      <c r="Y263" s="132">
        <f t="shared" si="80"/>
        <v>0</v>
      </c>
      <c r="Z263" s="132">
        <f t="shared" si="80"/>
        <v>0</v>
      </c>
      <c r="AA263" s="132">
        <f t="shared" si="80"/>
        <v>0</v>
      </c>
      <c r="AB263" s="132">
        <f t="shared" si="80"/>
        <v>0</v>
      </c>
      <c r="AC263" s="132">
        <f t="shared" si="80"/>
        <v>0</v>
      </c>
      <c r="AD263" s="132">
        <f t="shared" si="80"/>
        <v>0</v>
      </c>
      <c r="AE263" s="132">
        <f t="shared" si="80"/>
        <v>0</v>
      </c>
      <c r="AF263" s="132">
        <f t="shared" si="80"/>
        <v>0</v>
      </c>
      <c r="AG263" s="132">
        <f t="shared" si="80"/>
        <v>0</v>
      </c>
      <c r="AI263" s="132" t="e">
        <f ca="1">_xlfn.XLOOKUP(I263,'api2.3'!B:B,'api2.3'!D:D,"")</f>
        <v>#NAME?</v>
      </c>
      <c r="AJ263" t="s">
        <v>44</v>
      </c>
      <c r="AK263" s="38" t="s">
        <v>44</v>
      </c>
      <c r="AL263" s="195" t="e">
        <f ca="1">_xlfn.XLOOKUP(AK263,sortorder!$I$15:$I$20,sortorder!$J$15:$J$20)</f>
        <v>#NAME?</v>
      </c>
      <c r="AP263" s="634">
        <v>0</v>
      </c>
      <c r="AQ263" t="s">
        <v>43</v>
      </c>
      <c r="AR263" s="22" t="str">
        <f t="shared" si="75"/>
        <v>raw</v>
      </c>
      <c r="AS263" t="s">
        <v>43</v>
      </c>
      <c r="AT263" s="22" t="b">
        <f t="shared" si="76"/>
        <v>1</v>
      </c>
      <c r="AU263" s="633" t="s">
        <v>52</v>
      </c>
      <c r="AV263" s="633" t="s">
        <v>43</v>
      </c>
      <c r="AX263" s="596" t="s">
        <v>2798</v>
      </c>
      <c r="AY263" s="479" t="b">
        <v>0</v>
      </c>
      <c r="AZ263" t="s">
        <v>45</v>
      </c>
      <c r="BA263">
        <v>0</v>
      </c>
      <c r="BB263">
        <v>0</v>
      </c>
      <c r="BC263" t="b">
        <v>0</v>
      </c>
      <c r="BD263" t="b">
        <v>0</v>
      </c>
      <c r="BE263" t="b">
        <v>0</v>
      </c>
      <c r="BG263" s="23" t="b">
        <f t="shared" si="77"/>
        <v>1</v>
      </c>
      <c r="BH263" s="739" t="s">
        <v>4998</v>
      </c>
      <c r="BI263" t="s">
        <v>4998</v>
      </c>
      <c r="BJ263" s="42" t="s">
        <v>2255</v>
      </c>
      <c r="BK263" s="42" t="s">
        <v>2255</v>
      </c>
      <c r="BL263" s="714">
        <v>0</v>
      </c>
      <c r="BM263" s="561" t="s">
        <v>5826</v>
      </c>
      <c r="BN263" s="479" t="s">
        <v>2798</v>
      </c>
      <c r="BQ263" s="209">
        <v>999</v>
      </c>
    </row>
    <row r="264" spans="1:75" s="62" customFormat="1" hidden="1">
      <c r="A264">
        <v>263</v>
      </c>
      <c r="B264" s="148" t="str">
        <f t="shared" ca="1" si="71"/>
        <v>999999999</v>
      </c>
      <c r="C264" s="148" t="str">
        <f t="shared" ca="1" si="72"/>
        <v>9999999</v>
      </c>
      <c r="D264" s="28">
        <v>0</v>
      </c>
      <c r="E264" s="586">
        <f t="shared" si="78"/>
        <v>1</v>
      </c>
      <c r="F264" s="586">
        <f t="shared" si="73"/>
        <v>0</v>
      </c>
      <c r="G264" s="344" t="str">
        <f t="shared" si="79"/>
        <v>no match or acs</v>
      </c>
      <c r="H264" s="6" t="s">
        <v>3002</v>
      </c>
      <c r="I264"/>
      <c r="J264" s="56"/>
      <c r="K264"/>
      <c r="L264" s="620" t="s">
        <v>3002</v>
      </c>
      <c r="M264" s="184" t="s">
        <v>3002</v>
      </c>
      <c r="N264" s="56"/>
      <c r="O264" s="23"/>
      <c r="P264" s="56"/>
      <c r="Q264" s="115" t="s">
        <v>2256</v>
      </c>
      <c r="R264" s="137">
        <f ca="1">IFERROR(_xlfn.XLOOKUP(T264, sortorder!P:P,sortorder!Q:Q),999)</f>
        <v>999</v>
      </c>
      <c r="S264" s="137">
        <f ca="1">IFERROR(_xlfn.XLOOKUP(T264, sortorder!P:P,sortorder!O:O),99)</f>
        <v>99</v>
      </c>
      <c r="T264" s="119" t="s">
        <v>2211</v>
      </c>
      <c r="U264" s="56" t="s">
        <v>2256</v>
      </c>
      <c r="V264" s="142">
        <f ca="1">IFERROR(_xlfn.XLOOKUP(X264, sortorder!E:E,sortorder!D:D),99)</f>
        <v>99</v>
      </c>
      <c r="W264" s="142">
        <f t="shared" ca="1" si="74"/>
        <v>99</v>
      </c>
      <c r="X264" s="130" t="s">
        <v>2721</v>
      </c>
      <c r="Y264" s="132">
        <f t="shared" si="80"/>
        <v>0</v>
      </c>
      <c r="Z264" s="132">
        <f t="shared" si="80"/>
        <v>0</v>
      </c>
      <c r="AA264" s="132">
        <f t="shared" si="80"/>
        <v>0</v>
      </c>
      <c r="AB264" s="132">
        <f t="shared" si="80"/>
        <v>0</v>
      </c>
      <c r="AC264" s="132">
        <f t="shared" si="80"/>
        <v>0</v>
      </c>
      <c r="AD264" s="132">
        <f t="shared" si="80"/>
        <v>0</v>
      </c>
      <c r="AE264" s="132">
        <f t="shared" si="80"/>
        <v>0</v>
      </c>
      <c r="AF264" s="132">
        <f t="shared" si="80"/>
        <v>0</v>
      </c>
      <c r="AG264" s="132">
        <f t="shared" si="80"/>
        <v>0</v>
      </c>
      <c r="AH264"/>
      <c r="AI264" s="132" t="e">
        <f ca="1">_xlfn.XLOOKUP(I264,'api2.3'!B:B,'api2.3'!D:D,"")</f>
        <v>#NAME?</v>
      </c>
      <c r="AJ264" t="s">
        <v>44</v>
      </c>
      <c r="AK264" s="38" t="s">
        <v>44</v>
      </c>
      <c r="AL264" s="195" t="e">
        <f ca="1">_xlfn.XLOOKUP(AK264,sortorder!$I$15:$I$20,sortorder!$J$15:$J$20)</f>
        <v>#NAME?</v>
      </c>
      <c r="AM264" s="633"/>
      <c r="AN264" s="633"/>
      <c r="AO264" s="633"/>
      <c r="AP264" s="634">
        <v>0</v>
      </c>
      <c r="AQ264" t="s">
        <v>43</v>
      </c>
      <c r="AR264" s="22" t="str">
        <f t="shared" si="75"/>
        <v>raw</v>
      </c>
      <c r="AS264" t="s">
        <v>43</v>
      </c>
      <c r="AT264" s="22" t="b">
        <f t="shared" si="76"/>
        <v>1</v>
      </c>
      <c r="AU264" s="633" t="s">
        <v>52</v>
      </c>
      <c r="AV264" s="633" t="s">
        <v>43</v>
      </c>
      <c r="AW264"/>
      <c r="AX264" s="596" t="s">
        <v>2798</v>
      </c>
      <c r="AY264" s="479" t="b">
        <v>0</v>
      </c>
      <c r="AZ264" t="s">
        <v>45</v>
      </c>
      <c r="BA264">
        <v>0</v>
      </c>
      <c r="BB264">
        <v>0</v>
      </c>
      <c r="BC264" t="b">
        <v>0</v>
      </c>
      <c r="BD264" t="b">
        <v>0</v>
      </c>
      <c r="BE264" t="b">
        <v>0</v>
      </c>
      <c r="BF264"/>
      <c r="BG264" s="23" t="b">
        <f t="shared" si="77"/>
        <v>1</v>
      </c>
      <c r="BH264" s="739" t="s">
        <v>5101</v>
      </c>
      <c r="BI264" t="s">
        <v>5101</v>
      </c>
      <c r="BJ264" s="106" t="s">
        <v>2257</v>
      </c>
      <c r="BK264" s="42" t="s">
        <v>2257</v>
      </c>
      <c r="BL264" s="714">
        <v>0</v>
      </c>
      <c r="BM264" s="561" t="s">
        <v>5828</v>
      </c>
      <c r="BN264" s="479" t="s">
        <v>2798</v>
      </c>
      <c r="BO264" s="56"/>
      <c r="BP264" s="56"/>
      <c r="BQ264" s="209">
        <v>999</v>
      </c>
      <c r="BR264"/>
      <c r="BS264" s="580"/>
      <c r="BT264" s="580"/>
      <c r="BU264" s="580"/>
      <c r="BV264" s="580"/>
      <c r="BW264" s="580"/>
    </row>
    <row r="265" spans="1:75" s="62" customFormat="1" hidden="1">
      <c r="A265">
        <v>264</v>
      </c>
      <c r="B265" s="148" t="str">
        <f t="shared" ca="1" si="71"/>
        <v>999999999</v>
      </c>
      <c r="C265" s="148" t="str">
        <f t="shared" ca="1" si="72"/>
        <v>9999999</v>
      </c>
      <c r="D265" s="28">
        <v>0</v>
      </c>
      <c r="E265" s="586">
        <f t="shared" si="78"/>
        <v>1</v>
      </c>
      <c r="F265" s="586">
        <f t="shared" si="73"/>
        <v>0</v>
      </c>
      <c r="G265" s="344" t="str">
        <f t="shared" si="79"/>
        <v>no match or acs</v>
      </c>
      <c r="H265" s="6" t="s">
        <v>3003</v>
      </c>
      <c r="I265"/>
      <c r="J265" s="56"/>
      <c r="K265"/>
      <c r="L265" s="620" t="s">
        <v>3003</v>
      </c>
      <c r="M265" s="184" t="s">
        <v>3003</v>
      </c>
      <c r="N265" s="56"/>
      <c r="O265" s="23"/>
      <c r="P265" s="56"/>
      <c r="Q265" s="115" t="s">
        <v>2258</v>
      </c>
      <c r="R265" s="137">
        <f ca="1">IFERROR(_xlfn.XLOOKUP(T265, sortorder!P:P,sortorder!Q:Q),999)</f>
        <v>999</v>
      </c>
      <c r="S265" s="137">
        <f ca="1">IFERROR(_xlfn.XLOOKUP(T265, sortorder!P:P,sortorder!O:O),99)</f>
        <v>99</v>
      </c>
      <c r="T265" s="119" t="s">
        <v>2215</v>
      </c>
      <c r="U265" s="56" t="s">
        <v>2258</v>
      </c>
      <c r="V265" s="142">
        <f ca="1">IFERROR(_xlfn.XLOOKUP(X265, sortorder!E:E,sortorder!D:D),99)</f>
        <v>99</v>
      </c>
      <c r="W265" s="142">
        <f t="shared" ca="1" si="74"/>
        <v>99</v>
      </c>
      <c r="X265" s="130" t="s">
        <v>2721</v>
      </c>
      <c r="Y265" s="132">
        <f t="shared" si="80"/>
        <v>0</v>
      </c>
      <c r="Z265" s="132">
        <f t="shared" si="80"/>
        <v>0</v>
      </c>
      <c r="AA265" s="132">
        <f t="shared" si="80"/>
        <v>0</v>
      </c>
      <c r="AB265" s="132">
        <f t="shared" si="80"/>
        <v>0</v>
      </c>
      <c r="AC265" s="132">
        <f t="shared" si="80"/>
        <v>0</v>
      </c>
      <c r="AD265" s="132">
        <f t="shared" si="80"/>
        <v>0</v>
      </c>
      <c r="AE265" s="132">
        <f t="shared" si="80"/>
        <v>0</v>
      </c>
      <c r="AF265" s="132">
        <f t="shared" si="80"/>
        <v>0</v>
      </c>
      <c r="AG265" s="132">
        <f t="shared" si="80"/>
        <v>0</v>
      </c>
      <c r="AH265"/>
      <c r="AI265" s="132" t="e">
        <f ca="1">_xlfn.XLOOKUP(I265,'api2.3'!B:B,'api2.3'!D:D,"")</f>
        <v>#NAME?</v>
      </c>
      <c r="AJ265" t="s">
        <v>44</v>
      </c>
      <c r="AK265" s="38" t="s">
        <v>44</v>
      </c>
      <c r="AL265" s="195" t="e">
        <f ca="1">_xlfn.XLOOKUP(AK265,sortorder!$I$15:$I$20,sortorder!$J$15:$J$20)</f>
        <v>#NAME?</v>
      </c>
      <c r="AM265" s="633"/>
      <c r="AN265" s="633"/>
      <c r="AO265" s="633"/>
      <c r="AP265" s="634">
        <v>0</v>
      </c>
      <c r="AQ265" t="s">
        <v>43</v>
      </c>
      <c r="AR265" s="22" t="str">
        <f t="shared" si="75"/>
        <v>raw</v>
      </c>
      <c r="AS265" t="s">
        <v>43</v>
      </c>
      <c r="AT265" s="22" t="b">
        <f t="shared" si="76"/>
        <v>1</v>
      </c>
      <c r="AU265" s="633" t="s">
        <v>52</v>
      </c>
      <c r="AV265" s="633" t="s">
        <v>43</v>
      </c>
      <c r="AW265"/>
      <c r="AX265" s="596" t="s">
        <v>2798</v>
      </c>
      <c r="AY265" s="479" t="b">
        <v>0</v>
      </c>
      <c r="AZ265" t="s">
        <v>45</v>
      </c>
      <c r="BA265">
        <v>0</v>
      </c>
      <c r="BB265">
        <v>0</v>
      </c>
      <c r="BC265" t="b">
        <v>0</v>
      </c>
      <c r="BD265" t="b">
        <v>0</v>
      </c>
      <c r="BE265" t="b">
        <v>0</v>
      </c>
      <c r="BF265"/>
      <c r="BG265" s="23" t="b">
        <f t="shared" si="77"/>
        <v>1</v>
      </c>
      <c r="BH265" s="739" t="s">
        <v>4868</v>
      </c>
      <c r="BI265" t="s">
        <v>4868</v>
      </c>
      <c r="BJ265" s="42" t="s">
        <v>2259</v>
      </c>
      <c r="BK265" s="42" t="s">
        <v>2259</v>
      </c>
      <c r="BL265" s="714">
        <v>0</v>
      </c>
      <c r="BM265" s="561" t="s">
        <v>5830</v>
      </c>
      <c r="BN265" s="479">
        <v>0</v>
      </c>
      <c r="BO265" s="56"/>
      <c r="BP265" s="56"/>
      <c r="BQ265" s="209">
        <v>999</v>
      </c>
      <c r="BR265"/>
      <c r="BS265" s="580"/>
      <c r="BT265" s="580"/>
      <c r="BU265" s="580"/>
      <c r="BV265" s="580"/>
      <c r="BW265" s="580"/>
    </row>
    <row r="266" spans="1:75" s="62" customFormat="1" hidden="1">
      <c r="A266">
        <v>265</v>
      </c>
      <c r="B266" s="148" t="str">
        <f t="shared" ca="1" si="71"/>
        <v>999999999</v>
      </c>
      <c r="C266" s="148" t="str">
        <f t="shared" ca="1" si="72"/>
        <v>9999999</v>
      </c>
      <c r="D266" s="28">
        <v>0</v>
      </c>
      <c r="E266" s="586">
        <f t="shared" si="78"/>
        <v>1</v>
      </c>
      <c r="F266" s="586">
        <f t="shared" si="73"/>
        <v>0</v>
      </c>
      <c r="G266" s="344" t="str">
        <f t="shared" si="79"/>
        <v>no match or acs</v>
      </c>
      <c r="H266" s="6" t="s">
        <v>3004</v>
      </c>
      <c r="I266"/>
      <c r="J266" s="56"/>
      <c r="K266"/>
      <c r="L266" s="620" t="s">
        <v>3004</v>
      </c>
      <c r="M266" s="184" t="s">
        <v>3004</v>
      </c>
      <c r="N266" s="56"/>
      <c r="O266" s="23"/>
      <c r="P266" s="56"/>
      <c r="Q266" s="115" t="s">
        <v>2260</v>
      </c>
      <c r="R266" s="137">
        <f ca="1">IFERROR(_xlfn.XLOOKUP(T266, sortorder!P:P,sortorder!Q:Q),999)</f>
        <v>999</v>
      </c>
      <c r="S266" s="137">
        <f ca="1">IFERROR(_xlfn.XLOOKUP(T266, sortorder!P:P,sortorder!O:O),99)</f>
        <v>99</v>
      </c>
      <c r="T266" s="119" t="s">
        <v>2219</v>
      </c>
      <c r="U266" s="56" t="s">
        <v>2260</v>
      </c>
      <c r="V266" s="142">
        <f ca="1">IFERROR(_xlfn.XLOOKUP(X266, sortorder!E:E,sortorder!D:D),99)</f>
        <v>99</v>
      </c>
      <c r="W266" s="142">
        <f t="shared" ca="1" si="74"/>
        <v>99</v>
      </c>
      <c r="X266" s="130" t="s">
        <v>2721</v>
      </c>
      <c r="Y266" s="132">
        <f t="shared" si="80"/>
        <v>0</v>
      </c>
      <c r="Z266" s="132">
        <f t="shared" si="80"/>
        <v>0</v>
      </c>
      <c r="AA266" s="132">
        <f t="shared" si="80"/>
        <v>0</v>
      </c>
      <c r="AB266" s="132">
        <f t="shared" si="80"/>
        <v>0</v>
      </c>
      <c r="AC266" s="132">
        <f t="shared" si="80"/>
        <v>0</v>
      </c>
      <c r="AD266" s="132">
        <f t="shared" si="80"/>
        <v>0</v>
      </c>
      <c r="AE266" s="132">
        <f t="shared" si="80"/>
        <v>0</v>
      </c>
      <c r="AF266" s="132">
        <f t="shared" si="80"/>
        <v>0</v>
      </c>
      <c r="AG266" s="132">
        <f t="shared" si="80"/>
        <v>0</v>
      </c>
      <c r="AH266"/>
      <c r="AI266" s="132" t="e">
        <f ca="1">_xlfn.XLOOKUP(I266,'api2.3'!B:B,'api2.3'!D:D,"")</f>
        <v>#NAME?</v>
      </c>
      <c r="AJ266" t="s">
        <v>44</v>
      </c>
      <c r="AK266" s="38" t="s">
        <v>44</v>
      </c>
      <c r="AL266" s="195" t="e">
        <f ca="1">_xlfn.XLOOKUP(AK266,sortorder!$I$15:$I$20,sortorder!$J$15:$J$20)</f>
        <v>#NAME?</v>
      </c>
      <c r="AM266" s="633"/>
      <c r="AN266" s="633"/>
      <c r="AO266" s="633"/>
      <c r="AP266" s="634">
        <v>0</v>
      </c>
      <c r="AQ266" t="s">
        <v>43</v>
      </c>
      <c r="AR266" s="22" t="str">
        <f t="shared" si="75"/>
        <v>raw</v>
      </c>
      <c r="AS266" t="s">
        <v>43</v>
      </c>
      <c r="AT266" s="22" t="b">
        <f t="shared" si="76"/>
        <v>1</v>
      </c>
      <c r="AU266" s="633" t="s">
        <v>52</v>
      </c>
      <c r="AV266" s="633" t="s">
        <v>43</v>
      </c>
      <c r="AW266"/>
      <c r="AX266" s="596" t="s">
        <v>2798</v>
      </c>
      <c r="AY266" s="479" t="b">
        <v>0</v>
      </c>
      <c r="AZ266" t="s">
        <v>45</v>
      </c>
      <c r="BA266">
        <v>0</v>
      </c>
      <c r="BB266">
        <v>0</v>
      </c>
      <c r="BC266" t="b">
        <v>0</v>
      </c>
      <c r="BD266" t="b">
        <v>0</v>
      </c>
      <c r="BE266" t="b">
        <v>0</v>
      </c>
      <c r="BF266"/>
      <c r="BG266" s="23" t="b">
        <f t="shared" si="77"/>
        <v>1</v>
      </c>
      <c r="BH266" s="739" t="s">
        <v>5186</v>
      </c>
      <c r="BI266" t="s">
        <v>5186</v>
      </c>
      <c r="BJ266" s="42" t="s">
        <v>2261</v>
      </c>
      <c r="BK266" s="42" t="s">
        <v>2261</v>
      </c>
      <c r="BL266" s="714" t="e">
        <v>#N/A</v>
      </c>
      <c r="BM266" s="561" t="s">
        <v>5832</v>
      </c>
      <c r="BN266" s="479">
        <v>0</v>
      </c>
      <c r="BO266" s="56"/>
      <c r="BP266" s="56"/>
      <c r="BQ266" s="209">
        <v>999</v>
      </c>
      <c r="BR266"/>
      <c r="BS266" s="580"/>
      <c r="BT266" s="580"/>
      <c r="BU266" s="580"/>
      <c r="BV266" s="580"/>
      <c r="BW266" s="580"/>
    </row>
    <row r="267" spans="1:75" s="62" customFormat="1" hidden="1">
      <c r="A267">
        <v>266</v>
      </c>
      <c r="B267" s="148" t="str">
        <f t="shared" ca="1" si="71"/>
        <v>999999999</v>
      </c>
      <c r="C267" s="148" t="str">
        <f t="shared" ca="1" si="72"/>
        <v>9999999</v>
      </c>
      <c r="D267" s="28">
        <v>0</v>
      </c>
      <c r="E267" s="586">
        <f t="shared" si="78"/>
        <v>1</v>
      </c>
      <c r="F267" s="586">
        <f t="shared" si="73"/>
        <v>0</v>
      </c>
      <c r="G267" s="344" t="str">
        <f t="shared" si="79"/>
        <v>no match or acs</v>
      </c>
      <c r="H267" s="6" t="s">
        <v>3005</v>
      </c>
      <c r="I267" s="114"/>
      <c r="J267" s="56"/>
      <c r="K267"/>
      <c r="L267" s="620" t="s">
        <v>3005</v>
      </c>
      <c r="M267" s="184" t="s">
        <v>3005</v>
      </c>
      <c r="N267" s="56"/>
      <c r="O267" s="23"/>
      <c r="P267" s="56"/>
      <c r="Q267" s="115" t="s">
        <v>2262</v>
      </c>
      <c r="R267" s="137">
        <f ca="1">IFERROR(_xlfn.XLOOKUP(T267, sortorder!P:P,sortorder!Q:Q),999)</f>
        <v>999</v>
      </c>
      <c r="S267" s="137">
        <f ca="1">IFERROR(_xlfn.XLOOKUP(T267, sortorder!P:P,sortorder!O:O),99)</f>
        <v>99</v>
      </c>
      <c r="T267" s="183" t="s">
        <v>2188</v>
      </c>
      <c r="U267" s="56" t="s">
        <v>2262</v>
      </c>
      <c r="V267" s="142">
        <f ca="1">IFERROR(_xlfn.XLOOKUP(X267, sortorder!E:E,sortorder!D:D),99)</f>
        <v>99</v>
      </c>
      <c r="W267" s="142">
        <f t="shared" ca="1" si="74"/>
        <v>99</v>
      </c>
      <c r="X267" s="130" t="s">
        <v>2721</v>
      </c>
      <c r="Y267" s="132">
        <f t="shared" si="80"/>
        <v>0</v>
      </c>
      <c r="Z267" s="132">
        <f t="shared" si="80"/>
        <v>0</v>
      </c>
      <c r="AA267" s="132">
        <f t="shared" si="80"/>
        <v>0</v>
      </c>
      <c r="AB267" s="132">
        <f t="shared" si="80"/>
        <v>0</v>
      </c>
      <c r="AC267" s="132">
        <f t="shared" si="80"/>
        <v>0</v>
      </c>
      <c r="AD267" s="132">
        <f t="shared" si="80"/>
        <v>0</v>
      </c>
      <c r="AE267" s="132">
        <f t="shared" si="80"/>
        <v>0</v>
      </c>
      <c r="AF267" s="132">
        <f t="shared" si="80"/>
        <v>0</v>
      </c>
      <c r="AG267" s="132">
        <f t="shared" si="80"/>
        <v>0</v>
      </c>
      <c r="AH267"/>
      <c r="AI267" s="132" t="e">
        <f ca="1">_xlfn.XLOOKUP(I267,'api2.3'!B:B,'api2.3'!D:D,"")</f>
        <v>#NAME?</v>
      </c>
      <c r="AJ267" t="s">
        <v>44</v>
      </c>
      <c r="AK267" s="38" t="s">
        <v>44</v>
      </c>
      <c r="AL267" s="195" t="e">
        <f ca="1">_xlfn.XLOOKUP(AK267,sortorder!$I$15:$I$20,sortorder!$J$15:$J$20)</f>
        <v>#NAME?</v>
      </c>
      <c r="AM267" s="633"/>
      <c r="AN267" s="633"/>
      <c r="AO267" s="633"/>
      <c r="AP267" s="634">
        <v>0</v>
      </c>
      <c r="AQ267" t="s">
        <v>43</v>
      </c>
      <c r="AR267" s="22" t="str">
        <f t="shared" si="75"/>
        <v>raw</v>
      </c>
      <c r="AS267" t="s">
        <v>43</v>
      </c>
      <c r="AT267" s="22" t="b">
        <f t="shared" si="76"/>
        <v>1</v>
      </c>
      <c r="AU267" s="633" t="s">
        <v>52</v>
      </c>
      <c r="AV267" s="633" t="s">
        <v>43</v>
      </c>
      <c r="AW267"/>
      <c r="AX267" s="596" t="s">
        <v>2798</v>
      </c>
      <c r="AY267" s="479" t="b">
        <v>0</v>
      </c>
      <c r="AZ267" t="s">
        <v>45</v>
      </c>
      <c r="BA267">
        <v>0</v>
      </c>
      <c r="BB267">
        <v>0</v>
      </c>
      <c r="BC267" t="b">
        <v>0</v>
      </c>
      <c r="BD267" t="b">
        <v>0</v>
      </c>
      <c r="BE267" t="b">
        <v>0</v>
      </c>
      <c r="BF267"/>
      <c r="BG267" s="23" t="b">
        <f t="shared" si="77"/>
        <v>1</v>
      </c>
      <c r="BH267" s="739" t="s">
        <v>4869</v>
      </c>
      <c r="BI267" t="s">
        <v>4869</v>
      </c>
      <c r="BJ267" s="42" t="s">
        <v>2263</v>
      </c>
      <c r="BK267" s="42" t="s">
        <v>2263</v>
      </c>
      <c r="BL267" s="714" t="e">
        <v>#N/A</v>
      </c>
      <c r="BM267" s="561" t="s">
        <v>5820</v>
      </c>
      <c r="BN267" s="479" t="s">
        <v>2798</v>
      </c>
      <c r="BO267" s="56"/>
      <c r="BP267" s="56"/>
      <c r="BQ267" s="209">
        <v>999</v>
      </c>
      <c r="BR267"/>
      <c r="BS267" s="580"/>
      <c r="BT267" s="580"/>
      <c r="BU267" s="580"/>
      <c r="BV267" s="580"/>
      <c r="BW267" s="580"/>
    </row>
    <row r="268" spans="1:75" s="383" customFormat="1" hidden="1">
      <c r="A268">
        <v>267</v>
      </c>
      <c r="B268" s="148" t="str">
        <f t="shared" ca="1" si="71"/>
        <v>999999042</v>
      </c>
      <c r="C268" s="148" t="str">
        <f t="shared" ca="1" si="72"/>
        <v>9999999</v>
      </c>
      <c r="D268" s="234">
        <v>1</v>
      </c>
      <c r="E268" s="586">
        <f t="shared" si="78"/>
        <v>1</v>
      </c>
      <c r="F268" s="586">
        <f t="shared" si="73"/>
        <v>0</v>
      </c>
      <c r="G268" s="344" t="str">
        <f t="shared" si="79"/>
        <v>no match or acs</v>
      </c>
      <c r="H268" s="114" t="s">
        <v>3624</v>
      </c>
      <c r="I268" s="185"/>
      <c r="J268" s="184"/>
      <c r="K268" s="172"/>
      <c r="L268" s="114" t="s">
        <v>3624</v>
      </c>
      <c r="M268" s="566"/>
      <c r="N268" s="566"/>
      <c r="O268" s="172"/>
      <c r="P268" s="566"/>
      <c r="Q268" s="172" t="s">
        <v>6561</v>
      </c>
      <c r="R268" s="137">
        <f ca="1">IFERROR(_xlfn.XLOOKUP(T268, sortorder!P:P,sortorder!Q:Q),999)</f>
        <v>999</v>
      </c>
      <c r="S268" s="137">
        <f ca="1">IFERROR(_xlfn.XLOOKUP(T268, sortorder!P:P,sortorder!O:O),99)</f>
        <v>99</v>
      </c>
      <c r="T268" s="172" t="s">
        <v>6561</v>
      </c>
      <c r="U268" s="172"/>
      <c r="V268" s="142">
        <f ca="1">IFERROR(_xlfn.XLOOKUP(X268, sortorder!E:E,sortorder!D:D),99)</f>
        <v>99</v>
      </c>
      <c r="W268" s="142">
        <f t="shared" ca="1" si="74"/>
        <v>99</v>
      </c>
      <c r="X268" s="172" t="s">
        <v>6511</v>
      </c>
      <c r="Y268" s="132">
        <f t="shared" si="80"/>
        <v>0</v>
      </c>
      <c r="Z268" s="132">
        <f t="shared" si="80"/>
        <v>0</v>
      </c>
      <c r="AA268" s="132">
        <f t="shared" si="80"/>
        <v>0</v>
      </c>
      <c r="AB268" s="132">
        <f t="shared" si="80"/>
        <v>0</v>
      </c>
      <c r="AC268" s="132">
        <f t="shared" si="80"/>
        <v>0</v>
      </c>
      <c r="AD268" s="132">
        <f t="shared" si="80"/>
        <v>0</v>
      </c>
      <c r="AE268" s="132">
        <f t="shared" si="80"/>
        <v>0</v>
      </c>
      <c r="AF268" s="132">
        <f t="shared" si="80"/>
        <v>0</v>
      </c>
      <c r="AG268" s="132">
        <f t="shared" si="80"/>
        <v>0</v>
      </c>
      <c r="AH268" s="172"/>
      <c r="AI268" s="132" t="e">
        <f ca="1">_xlfn.XLOOKUP(I268,'api2.3'!B:B,'api2.3'!D:D,"")</f>
        <v>#NAME?</v>
      </c>
      <c r="AJ268" s="616" t="s">
        <v>44</v>
      </c>
      <c r="AK268" s="616" t="s">
        <v>44</v>
      </c>
      <c r="AL268" s="371" t="e">
        <f ca="1">_xlfn.XLOOKUP(AK268,sortorder!$I$15:$I$20,sortorder!$J$15:$J$20)</f>
        <v>#NAME?</v>
      </c>
      <c r="AM268" s="640"/>
      <c r="AN268" s="640"/>
      <c r="AO268" s="640"/>
      <c r="AP268" s="640"/>
      <c r="AQ268" s="172"/>
      <c r="AR268" s="22" t="str">
        <f t="shared" si="75"/>
        <v>raw</v>
      </c>
      <c r="AS268" s="172" t="s">
        <v>43</v>
      </c>
      <c r="AT268" s="22" t="b">
        <f t="shared" si="76"/>
        <v>1</v>
      </c>
      <c r="AU268" s="640"/>
      <c r="AV268" s="640"/>
      <c r="AW268" s="172">
        <v>1</v>
      </c>
      <c r="AX268" s="596" t="s">
        <v>5311</v>
      </c>
      <c r="AY268" s="479" t="b">
        <v>1</v>
      </c>
      <c r="AZ268" s="219" t="s">
        <v>5629</v>
      </c>
      <c r="BA268" s="172">
        <v>2</v>
      </c>
      <c r="BB268" s="172">
        <v>0</v>
      </c>
      <c r="BC268" s="172" t="b">
        <v>0</v>
      </c>
      <c r="BD268" s="172" t="b">
        <v>1</v>
      </c>
      <c r="BE268" s="172" t="b">
        <v>1</v>
      </c>
      <c r="BF268" s="172"/>
      <c r="BG268" s="23" t="b">
        <f t="shared" si="77"/>
        <v>1</v>
      </c>
      <c r="BH268" s="742" t="s">
        <v>7199</v>
      </c>
      <c r="BI268" s="172" t="s">
        <v>7199</v>
      </c>
      <c r="BJ268" s="172" t="s">
        <v>7200</v>
      </c>
      <c r="BK268" s="172" t="s">
        <v>7200</v>
      </c>
      <c r="BL268" s="714" t="e">
        <v>#N/A</v>
      </c>
      <c r="BM268" s="561" t="s">
        <v>6035</v>
      </c>
      <c r="BN268" s="479"/>
      <c r="BO268" s="566"/>
      <c r="BP268" s="184"/>
      <c r="BQ268" s="243">
        <v>42</v>
      </c>
      <c r="BR268" s="114"/>
      <c r="BS268" s="582"/>
      <c r="BT268" s="582"/>
      <c r="BU268" s="582"/>
      <c r="BV268" s="582"/>
      <c r="BW268" s="582"/>
    </row>
    <row r="269" spans="1:75" s="383" customFormat="1" hidden="1">
      <c r="A269">
        <v>268</v>
      </c>
      <c r="B269" s="148" t="str">
        <f t="shared" ca="1" si="71"/>
        <v>999999042</v>
      </c>
      <c r="C269" s="148" t="str">
        <f t="shared" ca="1" si="72"/>
        <v>9999999</v>
      </c>
      <c r="D269" s="28">
        <v>1</v>
      </c>
      <c r="E269" s="586">
        <f t="shared" si="78"/>
        <v>1</v>
      </c>
      <c r="F269" s="586">
        <f t="shared" si="73"/>
        <v>0</v>
      </c>
      <c r="G269" s="344" t="str">
        <f t="shared" si="79"/>
        <v>no match or acs</v>
      </c>
      <c r="H269" s="114" t="s">
        <v>3684</v>
      </c>
      <c r="I269" s="185"/>
      <c r="J269" s="184"/>
      <c r="K269" s="172"/>
      <c r="L269" s="1" t="s">
        <v>3684</v>
      </c>
      <c r="M269" s="566"/>
      <c r="N269" s="566"/>
      <c r="O269" s="172"/>
      <c r="P269" s="566"/>
      <c r="Q269" s="172" t="s">
        <v>6562</v>
      </c>
      <c r="R269" s="137">
        <f ca="1">IFERROR(_xlfn.XLOOKUP(T269, sortorder!P:P,sortorder!Q:Q),999)</f>
        <v>999</v>
      </c>
      <c r="S269" s="137">
        <f ca="1">IFERROR(_xlfn.XLOOKUP(T269, sortorder!P:P,sortorder!O:O),99)</f>
        <v>99</v>
      </c>
      <c r="T269" s="172" t="s">
        <v>6562</v>
      </c>
      <c r="U269" s="172"/>
      <c r="V269" s="142">
        <f ca="1">IFERROR(_xlfn.XLOOKUP(X269, sortorder!E:E,sortorder!D:D),99)</f>
        <v>99</v>
      </c>
      <c r="W269" s="142">
        <f t="shared" ca="1" si="74"/>
        <v>99</v>
      </c>
      <c r="X269" s="172" t="s">
        <v>6511</v>
      </c>
      <c r="Y269" s="132">
        <f t="shared" si="80"/>
        <v>0</v>
      </c>
      <c r="Z269" s="132">
        <f t="shared" si="80"/>
        <v>0</v>
      </c>
      <c r="AA269" s="132">
        <f t="shared" si="80"/>
        <v>0</v>
      </c>
      <c r="AB269" s="132">
        <f t="shared" si="80"/>
        <v>0</v>
      </c>
      <c r="AC269" s="132">
        <f t="shared" si="80"/>
        <v>0</v>
      </c>
      <c r="AD269" s="132">
        <f t="shared" si="80"/>
        <v>0</v>
      </c>
      <c r="AE269" s="132">
        <f t="shared" si="80"/>
        <v>0</v>
      </c>
      <c r="AF269" s="132">
        <f t="shared" si="80"/>
        <v>0</v>
      </c>
      <c r="AG269" s="132">
        <f t="shared" si="80"/>
        <v>0</v>
      </c>
      <c r="AH269" s="172"/>
      <c r="AI269" s="132" t="e">
        <f ca="1">_xlfn.XLOOKUP(I269,'api2.3'!B:B,'api2.3'!D:D,"")</f>
        <v>#NAME?</v>
      </c>
      <c r="AJ269" s="22" t="s">
        <v>44</v>
      </c>
      <c r="AK269" s="22" t="s">
        <v>44</v>
      </c>
      <c r="AL269" s="371" t="e">
        <f ca="1">_xlfn.XLOOKUP(AK269,sortorder!$I$15:$I$20,sortorder!$J$15:$J$20)</f>
        <v>#NAME?</v>
      </c>
      <c r="AM269" s="640"/>
      <c r="AN269" s="640"/>
      <c r="AO269" s="640"/>
      <c r="AP269" s="640"/>
      <c r="AQ269" s="172"/>
      <c r="AR269" s="22" t="str">
        <f t="shared" si="75"/>
        <v>raw</v>
      </c>
      <c r="AS269" s="172" t="s">
        <v>43</v>
      </c>
      <c r="AT269" s="22" t="b">
        <f t="shared" si="76"/>
        <v>1</v>
      </c>
      <c r="AU269" s="640"/>
      <c r="AV269" s="640"/>
      <c r="AW269" s="172">
        <v>1</v>
      </c>
      <c r="AX269" s="596" t="s">
        <v>5311</v>
      </c>
      <c r="AY269" s="479" t="b">
        <v>1</v>
      </c>
      <c r="AZ269" s="217" t="s">
        <v>5629</v>
      </c>
      <c r="BA269" s="172">
        <v>2</v>
      </c>
      <c r="BB269" s="172">
        <v>0</v>
      </c>
      <c r="BC269" s="172" t="b">
        <v>0</v>
      </c>
      <c r="BD269" s="172" t="b">
        <v>1</v>
      </c>
      <c r="BE269" s="172" t="b">
        <v>1</v>
      </c>
      <c r="BF269" s="172"/>
      <c r="BG269" s="23" t="b">
        <f t="shared" si="77"/>
        <v>1</v>
      </c>
      <c r="BH269" s="742" t="s">
        <v>7201</v>
      </c>
      <c r="BI269" s="172" t="s">
        <v>7201</v>
      </c>
      <c r="BJ269" s="172" t="s">
        <v>7202</v>
      </c>
      <c r="BK269" s="172" t="s">
        <v>7202</v>
      </c>
      <c r="BL269" s="714" t="e">
        <v>#N/A</v>
      </c>
      <c r="BM269" s="561" t="s">
        <v>6059</v>
      </c>
      <c r="BN269" s="479"/>
      <c r="BO269" s="566"/>
      <c r="BP269" s="56"/>
      <c r="BQ269" s="206">
        <v>42</v>
      </c>
      <c r="BR269"/>
      <c r="BS269" s="580"/>
      <c r="BT269" s="580"/>
      <c r="BU269" s="580"/>
      <c r="BV269" s="580"/>
      <c r="BW269" s="580"/>
    </row>
    <row r="270" spans="1:75" s="383" customFormat="1" hidden="1">
      <c r="A270">
        <v>269</v>
      </c>
      <c r="B270" s="148" t="str">
        <f t="shared" ca="1" si="71"/>
        <v>999999042</v>
      </c>
      <c r="C270" s="148" t="str">
        <f t="shared" ca="1" si="72"/>
        <v>9999999</v>
      </c>
      <c r="D270" s="28">
        <v>1</v>
      </c>
      <c r="E270" s="586">
        <f t="shared" si="78"/>
        <v>1</v>
      </c>
      <c r="F270" s="586">
        <f t="shared" si="73"/>
        <v>0</v>
      </c>
      <c r="G270" s="344" t="str">
        <f t="shared" si="79"/>
        <v>no match or acs</v>
      </c>
      <c r="H270" s="114" t="s">
        <v>3709</v>
      </c>
      <c r="I270" s="185"/>
      <c r="J270" s="56"/>
      <c r="K270" s="172"/>
      <c r="L270" s="1" t="s">
        <v>3709</v>
      </c>
      <c r="M270" s="566"/>
      <c r="N270" s="566"/>
      <c r="O270" s="172"/>
      <c r="P270" s="566"/>
      <c r="Q270" s="172" t="s">
        <v>6563</v>
      </c>
      <c r="R270" s="137">
        <f ca="1">IFERROR(_xlfn.XLOOKUP(T270, sortorder!P:P,sortorder!Q:Q),999)</f>
        <v>999</v>
      </c>
      <c r="S270" s="137">
        <f ca="1">IFERROR(_xlfn.XLOOKUP(T270, sortorder!P:P,sortorder!O:O),99)</f>
        <v>99</v>
      </c>
      <c r="T270" s="172" t="s">
        <v>6563</v>
      </c>
      <c r="U270" s="172"/>
      <c r="V270" s="142">
        <f ca="1">IFERROR(_xlfn.XLOOKUP(X270, sortorder!E:E,sortorder!D:D),99)</f>
        <v>99</v>
      </c>
      <c r="W270" s="142">
        <f t="shared" ca="1" si="74"/>
        <v>99</v>
      </c>
      <c r="X270" s="172" t="s">
        <v>6511</v>
      </c>
      <c r="Y270" s="132">
        <f t="shared" si="80"/>
        <v>0</v>
      </c>
      <c r="Z270" s="132">
        <f t="shared" si="80"/>
        <v>0</v>
      </c>
      <c r="AA270" s="132">
        <f t="shared" si="80"/>
        <v>0</v>
      </c>
      <c r="AB270" s="132">
        <f t="shared" si="80"/>
        <v>0</v>
      </c>
      <c r="AC270" s="132">
        <f t="shared" si="80"/>
        <v>0</v>
      </c>
      <c r="AD270" s="132">
        <f t="shared" si="80"/>
        <v>0</v>
      </c>
      <c r="AE270" s="132">
        <f t="shared" si="80"/>
        <v>0</v>
      </c>
      <c r="AF270" s="132">
        <f t="shared" si="80"/>
        <v>0</v>
      </c>
      <c r="AG270" s="132">
        <f t="shared" si="80"/>
        <v>0</v>
      </c>
      <c r="AH270" s="172"/>
      <c r="AI270" s="132" t="e">
        <f ca="1">_xlfn.XLOOKUP(I270,'api2.3'!B:B,'api2.3'!D:D,"")</f>
        <v>#NAME?</v>
      </c>
      <c r="AJ270" s="22" t="s">
        <v>44</v>
      </c>
      <c r="AK270" s="22" t="s">
        <v>44</v>
      </c>
      <c r="AL270" s="371" t="e">
        <f ca="1">_xlfn.XLOOKUP(AK270,sortorder!$I$15:$I$20,sortorder!$J$15:$J$20)</f>
        <v>#NAME?</v>
      </c>
      <c r="AM270" s="640"/>
      <c r="AN270" s="640"/>
      <c r="AO270" s="640"/>
      <c r="AP270" s="640"/>
      <c r="AQ270" s="172"/>
      <c r="AR270" s="22" t="str">
        <f t="shared" si="75"/>
        <v>raw</v>
      </c>
      <c r="AS270" s="172" t="s">
        <v>43</v>
      </c>
      <c r="AT270" s="22" t="b">
        <f t="shared" si="76"/>
        <v>1</v>
      </c>
      <c r="AU270" s="640"/>
      <c r="AV270" s="640"/>
      <c r="AW270" s="172">
        <v>1</v>
      </c>
      <c r="AX270" s="596" t="s">
        <v>5311</v>
      </c>
      <c r="AY270" s="479" t="b">
        <v>1</v>
      </c>
      <c r="AZ270" s="217" t="s">
        <v>5629</v>
      </c>
      <c r="BA270" s="172">
        <v>2</v>
      </c>
      <c r="BB270" s="172">
        <v>0</v>
      </c>
      <c r="BC270" s="172" t="b">
        <v>0</v>
      </c>
      <c r="BD270" s="172" t="b">
        <v>1</v>
      </c>
      <c r="BE270" s="172" t="b">
        <v>1</v>
      </c>
      <c r="BF270" s="172"/>
      <c r="BG270" s="23" t="b">
        <f t="shared" si="77"/>
        <v>1</v>
      </c>
      <c r="BH270" s="742" t="s">
        <v>7203</v>
      </c>
      <c r="BI270" s="172" t="s">
        <v>7203</v>
      </c>
      <c r="BJ270" s="172" t="s">
        <v>7204</v>
      </c>
      <c r="BK270" s="172" t="s">
        <v>7204</v>
      </c>
      <c r="BL270" s="714" t="e">
        <v>#N/A</v>
      </c>
      <c r="BM270" s="561" t="s">
        <v>6069</v>
      </c>
      <c r="BN270" s="479"/>
      <c r="BO270" s="566"/>
      <c r="BP270" s="56"/>
      <c r="BQ270" s="206">
        <v>42</v>
      </c>
      <c r="BR270"/>
      <c r="BS270" s="580"/>
      <c r="BT270" s="580"/>
      <c r="BU270" s="580"/>
      <c r="BV270" s="580"/>
      <c r="BW270" s="580"/>
    </row>
    <row r="271" spans="1:75" s="383" customFormat="1" hidden="1">
      <c r="A271">
        <v>270</v>
      </c>
      <c r="B271" s="148" t="str">
        <f t="shared" ca="1" si="71"/>
        <v>999999042</v>
      </c>
      <c r="C271" s="148" t="str">
        <f t="shared" ca="1" si="72"/>
        <v>9999999</v>
      </c>
      <c r="D271" s="28">
        <v>1</v>
      </c>
      <c r="E271" s="586">
        <f t="shared" si="78"/>
        <v>1</v>
      </c>
      <c r="F271" s="586">
        <f t="shared" si="73"/>
        <v>0</v>
      </c>
      <c r="G271" s="344" t="str">
        <f t="shared" si="79"/>
        <v>api</v>
      </c>
      <c r="H271" s="21" t="s">
        <v>2509</v>
      </c>
      <c r="I271" s="54" t="s">
        <v>2509</v>
      </c>
      <c r="J271" s="54"/>
      <c r="K271" s="700"/>
      <c r="L271" s="700" t="s">
        <v>3733</v>
      </c>
      <c r="M271" s="566"/>
      <c r="N271" s="566"/>
      <c r="O271" s="172"/>
      <c r="P271" s="566"/>
      <c r="Q271" s="700" t="s">
        <v>6564</v>
      </c>
      <c r="R271" s="137">
        <f ca="1">IFERROR(_xlfn.XLOOKUP(T271, sortorder!P:P,sortorder!Q:Q),999)</f>
        <v>999</v>
      </c>
      <c r="S271" s="137">
        <f ca="1">IFERROR(_xlfn.XLOOKUP(T271, sortorder!P:P,sortorder!O:O),99)</f>
        <v>99</v>
      </c>
      <c r="T271" s="700" t="s">
        <v>6564</v>
      </c>
      <c r="U271" s="172"/>
      <c r="V271" s="142">
        <f ca="1">IFERROR(_xlfn.XLOOKUP(X271, sortorder!E:E,sortorder!D:D),99)</f>
        <v>99</v>
      </c>
      <c r="W271" s="142">
        <f t="shared" ca="1" si="74"/>
        <v>99</v>
      </c>
      <c r="X271" s="700" t="s">
        <v>6511</v>
      </c>
      <c r="Y271" s="132">
        <f t="shared" si="80"/>
        <v>0</v>
      </c>
      <c r="Z271" s="132">
        <f t="shared" si="80"/>
        <v>0</v>
      </c>
      <c r="AA271" s="132">
        <f t="shared" si="80"/>
        <v>0</v>
      </c>
      <c r="AB271" s="132">
        <f t="shared" si="80"/>
        <v>0</v>
      </c>
      <c r="AC271" s="132">
        <f t="shared" si="80"/>
        <v>0</v>
      </c>
      <c r="AD271" s="132">
        <f t="shared" si="80"/>
        <v>0</v>
      </c>
      <c r="AE271" s="132">
        <f t="shared" si="80"/>
        <v>0</v>
      </c>
      <c r="AF271" s="132">
        <f t="shared" si="80"/>
        <v>0</v>
      </c>
      <c r="AG271" s="132">
        <f t="shared" si="80"/>
        <v>0</v>
      </c>
      <c r="AH271" s="172" t="s">
        <v>1058</v>
      </c>
      <c r="AI271" s="132" t="e">
        <f ca="1">_xlfn.XLOOKUP(I271,'api2.3'!B:B,'api2.3'!D:D,"")</f>
        <v>#NAME?</v>
      </c>
      <c r="AJ271" s="172" t="s">
        <v>60</v>
      </c>
      <c r="AK271" s="197" t="s">
        <v>44</v>
      </c>
      <c r="AL271" s="195" t="e">
        <f ca="1">_xlfn.XLOOKUP(AK271,sortorder!$I$15:$I$20,sortorder!$J$15:$J$20)</f>
        <v>#NAME?</v>
      </c>
      <c r="AM271" s="640"/>
      <c r="AN271" s="640"/>
      <c r="AO271" s="640"/>
      <c r="AP271" s="640">
        <v>0</v>
      </c>
      <c r="AQ271" s="172" t="s">
        <v>43</v>
      </c>
      <c r="AR271" s="22" t="str">
        <f t="shared" si="75"/>
        <v>raw</v>
      </c>
      <c r="AS271" s="172" t="s">
        <v>43</v>
      </c>
      <c r="AT271" s="22" t="b">
        <f t="shared" si="76"/>
        <v>1</v>
      </c>
      <c r="AU271" s="640" t="s">
        <v>286</v>
      </c>
      <c r="AV271" s="640"/>
      <c r="AW271" s="172">
        <v>1</v>
      </c>
      <c r="AX271" s="596" t="s">
        <v>5311</v>
      </c>
      <c r="AY271" s="479" t="b">
        <v>1</v>
      </c>
      <c r="AZ271" s="219" t="s">
        <v>5629</v>
      </c>
      <c r="BA271" s="172">
        <v>2</v>
      </c>
      <c r="BB271" s="172">
        <v>0</v>
      </c>
      <c r="BC271" s="172" t="b">
        <v>0</v>
      </c>
      <c r="BD271" s="172" t="b">
        <v>1</v>
      </c>
      <c r="BE271" s="172" t="b">
        <v>1</v>
      </c>
      <c r="BF271" s="172"/>
      <c r="BG271" s="23" t="b">
        <f t="shared" ref="BG271:BG334" si="81">BH271=BI271</f>
        <v>1</v>
      </c>
      <c r="BH271" s="742" t="s">
        <v>5354</v>
      </c>
      <c r="BI271" s="172" t="s">
        <v>5354</v>
      </c>
      <c r="BJ271" s="172" t="s">
        <v>2510</v>
      </c>
      <c r="BK271" s="172" t="s">
        <v>2510</v>
      </c>
      <c r="BL271" s="714" t="e">
        <v>#N/A</v>
      </c>
      <c r="BM271" s="561" t="s">
        <v>6079</v>
      </c>
      <c r="BN271" s="479" t="s">
        <v>2510</v>
      </c>
      <c r="BO271" s="566" t="s">
        <v>5344</v>
      </c>
      <c r="BP271" s="56"/>
      <c r="BQ271" s="206">
        <v>42</v>
      </c>
      <c r="BR271" t="s">
        <v>5345</v>
      </c>
      <c r="BS271" s="580" t="s">
        <v>55</v>
      </c>
      <c r="BT271" s="580"/>
      <c r="BU271" s="580"/>
      <c r="BV271" s="580"/>
      <c r="BW271" s="580"/>
    </row>
    <row r="272" spans="1:75" hidden="1">
      <c r="A272">
        <v>271</v>
      </c>
      <c r="B272" s="148" t="str">
        <f t="shared" ca="1" si="71"/>
        <v>999999034</v>
      </c>
      <c r="C272" s="148" t="str">
        <f t="shared" ca="1" si="72"/>
        <v>9999999</v>
      </c>
      <c r="D272" s="28">
        <v>1</v>
      </c>
      <c r="E272" s="586">
        <f t="shared" si="78"/>
        <v>1</v>
      </c>
      <c r="F272" s="586">
        <f t="shared" si="73"/>
        <v>0</v>
      </c>
      <c r="G272" s="344" t="str">
        <f t="shared" si="79"/>
        <v>api</v>
      </c>
      <c r="H272" s="21" t="s">
        <v>2489</v>
      </c>
      <c r="I272" s="54" t="s">
        <v>2489</v>
      </c>
      <c r="J272" s="54"/>
      <c r="K272" s="700"/>
      <c r="L272" s="700" t="s">
        <v>7190</v>
      </c>
      <c r="M272" s="566"/>
      <c r="N272" s="566"/>
      <c r="O272" s="172"/>
      <c r="P272" s="566"/>
      <c r="Q272" s="700" t="s">
        <v>6566</v>
      </c>
      <c r="R272" s="137">
        <f ca="1">IFERROR(_xlfn.XLOOKUP(T272, sortorder!P:P,sortorder!Q:Q),999)</f>
        <v>999</v>
      </c>
      <c r="S272" s="137">
        <f ca="1">IFERROR(_xlfn.XLOOKUP(T272, sortorder!P:P,sortorder!O:O),99)</f>
        <v>99</v>
      </c>
      <c r="T272" s="700" t="s">
        <v>6566</v>
      </c>
      <c r="U272" s="172"/>
      <c r="V272" s="142">
        <f ca="1">IFERROR(_xlfn.XLOOKUP(X272, sortorder!E:E,sortorder!D:D),99)</f>
        <v>99</v>
      </c>
      <c r="W272" s="142">
        <f t="shared" ca="1" si="74"/>
        <v>99</v>
      </c>
      <c r="X272" s="700" t="s">
        <v>6511</v>
      </c>
      <c r="Y272" s="132">
        <f t="shared" ref="Y272:AG281" si="82">IF(ISERROR(SEARCH(Y$1,$Q272)),0,1)</f>
        <v>0</v>
      </c>
      <c r="Z272" s="132">
        <f t="shared" si="82"/>
        <v>0</v>
      </c>
      <c r="AA272" s="132">
        <f t="shared" si="82"/>
        <v>0</v>
      </c>
      <c r="AB272" s="132">
        <f t="shared" si="82"/>
        <v>0</v>
      </c>
      <c r="AC272" s="132">
        <f t="shared" si="82"/>
        <v>0</v>
      </c>
      <c r="AD272" s="132">
        <f t="shared" si="82"/>
        <v>0</v>
      </c>
      <c r="AE272" s="132">
        <f t="shared" si="82"/>
        <v>0</v>
      </c>
      <c r="AF272" s="132">
        <f t="shared" si="82"/>
        <v>0</v>
      </c>
      <c r="AG272" s="132">
        <f t="shared" si="82"/>
        <v>0</v>
      </c>
      <c r="AH272" s="172" t="s">
        <v>1058</v>
      </c>
      <c r="AI272" s="132" t="e">
        <f ca="1">_xlfn.XLOOKUP(I272,'api2.3'!B:B,'api2.3'!D:D,"")</f>
        <v>#NAME?</v>
      </c>
      <c r="AJ272" s="172" t="s">
        <v>60</v>
      </c>
      <c r="AK272" s="197" t="s">
        <v>44</v>
      </c>
      <c r="AL272" s="195" t="e">
        <f ca="1">_xlfn.XLOOKUP(AK272,sortorder!$I$15:$I$20,sortorder!$J$15:$J$20)</f>
        <v>#NAME?</v>
      </c>
      <c r="AM272" s="640"/>
      <c r="AN272" s="640"/>
      <c r="AO272" s="640"/>
      <c r="AP272" s="640">
        <v>0</v>
      </c>
      <c r="AQ272" s="172" t="s">
        <v>43</v>
      </c>
      <c r="AR272" s="22" t="str">
        <f t="shared" si="75"/>
        <v>raw</v>
      </c>
      <c r="AS272" s="172" t="s">
        <v>43</v>
      </c>
      <c r="AT272" s="22" t="b">
        <f t="shared" si="76"/>
        <v>1</v>
      </c>
      <c r="AU272" s="640" t="s">
        <v>286</v>
      </c>
      <c r="AV272" s="640"/>
      <c r="AW272" s="172">
        <v>1</v>
      </c>
      <c r="AX272" s="596" t="s">
        <v>5311</v>
      </c>
      <c r="AY272" s="479" t="b">
        <v>1</v>
      </c>
      <c r="AZ272" s="219" t="s">
        <v>5629</v>
      </c>
      <c r="BA272" s="172">
        <v>2</v>
      </c>
      <c r="BB272" s="172">
        <v>0</v>
      </c>
      <c r="BC272" s="172" t="b">
        <v>0</v>
      </c>
      <c r="BD272" s="172" t="b">
        <v>1</v>
      </c>
      <c r="BE272" s="172" t="b">
        <v>1</v>
      </c>
      <c r="BF272" s="172"/>
      <c r="BG272" s="23" t="b">
        <f t="shared" si="81"/>
        <v>1</v>
      </c>
      <c r="BH272" s="742" t="s">
        <v>5346</v>
      </c>
      <c r="BI272" s="172" t="s">
        <v>5346</v>
      </c>
      <c r="BJ272" s="172" t="s">
        <v>2491</v>
      </c>
      <c r="BK272" s="172" t="s">
        <v>2491</v>
      </c>
      <c r="BL272" s="714" t="e">
        <v>#N/A</v>
      </c>
      <c r="BM272" s="561" t="s">
        <v>7198</v>
      </c>
      <c r="BN272" s="479" t="s">
        <v>2491</v>
      </c>
      <c r="BO272" s="566" t="s">
        <v>2492</v>
      </c>
      <c r="BQ272" s="206">
        <v>34</v>
      </c>
      <c r="BR272" t="s">
        <v>2493</v>
      </c>
      <c r="BS272" s="580" t="s">
        <v>1692</v>
      </c>
    </row>
    <row r="273" spans="1:75" hidden="1">
      <c r="A273">
        <v>272</v>
      </c>
      <c r="B273" s="148" t="str">
        <f t="shared" ca="1" si="71"/>
        <v>999999035</v>
      </c>
      <c r="C273" s="148" t="str">
        <f t="shared" ca="1" si="72"/>
        <v>9999999</v>
      </c>
      <c r="D273" s="28">
        <v>1</v>
      </c>
      <c r="E273" s="586">
        <f t="shared" si="78"/>
        <v>1</v>
      </c>
      <c r="F273" s="586">
        <f t="shared" si="73"/>
        <v>0</v>
      </c>
      <c r="G273" s="344" t="str">
        <f t="shared" si="79"/>
        <v>api</v>
      </c>
      <c r="H273" s="21" t="s">
        <v>2494</v>
      </c>
      <c r="I273" s="699" t="s">
        <v>2494</v>
      </c>
      <c r="J273" s="54"/>
      <c r="K273" s="700"/>
      <c r="L273" s="700" t="s">
        <v>3659</v>
      </c>
      <c r="M273" s="566"/>
      <c r="N273" s="566"/>
      <c r="O273" s="172"/>
      <c r="P273" s="566"/>
      <c r="Q273" s="700" t="s">
        <v>6494</v>
      </c>
      <c r="R273" s="137">
        <f ca="1">IFERROR(_xlfn.XLOOKUP(T273, sortorder!P:P,sortorder!Q:Q),999)</f>
        <v>999</v>
      </c>
      <c r="S273" s="137">
        <f ca="1">IFERROR(_xlfn.XLOOKUP(T273, sortorder!P:P,sortorder!O:O),99)</f>
        <v>99</v>
      </c>
      <c r="T273" s="700" t="s">
        <v>6494</v>
      </c>
      <c r="U273" s="172"/>
      <c r="V273" s="142">
        <f ca="1">IFERROR(_xlfn.XLOOKUP(X273, sortorder!E:E,sortorder!D:D),99)</f>
        <v>99</v>
      </c>
      <c r="W273" s="142">
        <f t="shared" ca="1" si="74"/>
        <v>99</v>
      </c>
      <c r="X273" s="661" t="s">
        <v>6511</v>
      </c>
      <c r="Y273" s="132">
        <f t="shared" si="82"/>
        <v>0</v>
      </c>
      <c r="Z273" s="132">
        <f t="shared" si="82"/>
        <v>0</v>
      </c>
      <c r="AA273" s="132">
        <f t="shared" si="82"/>
        <v>0</v>
      </c>
      <c r="AB273" s="132">
        <f t="shared" si="82"/>
        <v>0</v>
      </c>
      <c r="AC273" s="132">
        <f t="shared" si="82"/>
        <v>0</v>
      </c>
      <c r="AD273" s="132">
        <f t="shared" si="82"/>
        <v>0</v>
      </c>
      <c r="AE273" s="132">
        <f t="shared" si="82"/>
        <v>0</v>
      </c>
      <c r="AF273" s="132">
        <f t="shared" si="82"/>
        <v>0</v>
      </c>
      <c r="AG273" s="132">
        <f t="shared" si="82"/>
        <v>0</v>
      </c>
      <c r="AH273" s="172" t="s">
        <v>1058</v>
      </c>
      <c r="AI273" s="132" t="e">
        <f ca="1">_xlfn.XLOOKUP(I273,'api2.3'!B:B,'api2.3'!D:D,"")</f>
        <v>#NAME?</v>
      </c>
      <c r="AJ273" s="172" t="s">
        <v>60</v>
      </c>
      <c r="AK273" s="197" t="s">
        <v>44</v>
      </c>
      <c r="AL273" s="195" t="e">
        <f ca="1">_xlfn.XLOOKUP(AK273,sortorder!$I$15:$I$20,sortorder!$J$15:$J$20)</f>
        <v>#NAME?</v>
      </c>
      <c r="AM273" s="640"/>
      <c r="AN273" s="640"/>
      <c r="AO273" s="640"/>
      <c r="AP273" s="640">
        <v>0</v>
      </c>
      <c r="AQ273" s="172" t="s">
        <v>43</v>
      </c>
      <c r="AR273" s="22" t="str">
        <f t="shared" si="75"/>
        <v>raw</v>
      </c>
      <c r="AS273" s="172" t="s">
        <v>43</v>
      </c>
      <c r="AT273" s="22" t="b">
        <f t="shared" si="76"/>
        <v>1</v>
      </c>
      <c r="AU273" s="640" t="s">
        <v>286</v>
      </c>
      <c r="AV273" s="640"/>
      <c r="AW273" s="172">
        <v>1</v>
      </c>
      <c r="AX273" s="596" t="s">
        <v>5311</v>
      </c>
      <c r="AY273" s="479" t="b">
        <v>1</v>
      </c>
      <c r="AZ273" s="219" t="s">
        <v>5629</v>
      </c>
      <c r="BA273" s="172">
        <v>2</v>
      </c>
      <c r="BB273" s="172">
        <v>0</v>
      </c>
      <c r="BC273" s="172" t="b">
        <v>0</v>
      </c>
      <c r="BD273" s="172" t="b">
        <v>1</v>
      </c>
      <c r="BE273" s="172" t="b">
        <v>1</v>
      </c>
      <c r="BF273" s="172"/>
      <c r="BG273" s="23" t="b">
        <f t="shared" si="81"/>
        <v>1</v>
      </c>
      <c r="BH273" s="742" t="s">
        <v>5347</v>
      </c>
      <c r="BI273" s="172" t="s">
        <v>5347</v>
      </c>
      <c r="BJ273" s="172" t="s">
        <v>2495</v>
      </c>
      <c r="BK273" s="172" t="s">
        <v>2495</v>
      </c>
      <c r="BL273" s="714" t="e">
        <v>#N/A</v>
      </c>
      <c r="BM273" s="561" t="s">
        <v>6049</v>
      </c>
      <c r="BN273" s="479" t="s">
        <v>2495</v>
      </c>
      <c r="BO273" s="566" t="s">
        <v>2496</v>
      </c>
      <c r="BQ273" s="206">
        <v>35</v>
      </c>
      <c r="BR273" t="s">
        <v>2493</v>
      </c>
      <c r="BS273" s="580" t="s">
        <v>86</v>
      </c>
    </row>
    <row r="274" spans="1:75" hidden="1">
      <c r="A274">
        <v>273</v>
      </c>
      <c r="B274" s="148" t="str">
        <f t="shared" ca="1" si="71"/>
        <v>999999036</v>
      </c>
      <c r="C274" s="148" t="str">
        <f t="shared" ca="1" si="72"/>
        <v>9999999</v>
      </c>
      <c r="D274" s="234">
        <v>1</v>
      </c>
      <c r="E274" s="586">
        <f t="shared" si="78"/>
        <v>1</v>
      </c>
      <c r="F274" s="586">
        <f t="shared" si="73"/>
        <v>0</v>
      </c>
      <c r="G274" s="344" t="str">
        <f t="shared" si="79"/>
        <v>api</v>
      </c>
      <c r="H274" s="185" t="s">
        <v>2497</v>
      </c>
      <c r="I274" s="699" t="s">
        <v>2497</v>
      </c>
      <c r="J274" s="699"/>
      <c r="K274" s="700"/>
      <c r="L274" s="700" t="s">
        <v>7191</v>
      </c>
      <c r="M274" s="566"/>
      <c r="N274" s="566"/>
      <c r="O274" s="172"/>
      <c r="P274" s="566"/>
      <c r="Q274" s="700" t="s">
        <v>6571</v>
      </c>
      <c r="R274" s="137">
        <f ca="1">IFERROR(_xlfn.XLOOKUP(T274, sortorder!P:P,sortorder!Q:Q),999)</f>
        <v>999</v>
      </c>
      <c r="S274" s="137">
        <f ca="1">IFERROR(_xlfn.XLOOKUP(T274, sortorder!P:P,sortorder!O:O),99)</f>
        <v>99</v>
      </c>
      <c r="T274" s="700" t="s">
        <v>6571</v>
      </c>
      <c r="U274" s="172"/>
      <c r="V274" s="142">
        <f ca="1">IFERROR(_xlfn.XLOOKUP(X274, sortorder!E:E,sortorder!D:D),99)</f>
        <v>99</v>
      </c>
      <c r="W274" s="142">
        <f t="shared" ca="1" si="74"/>
        <v>99</v>
      </c>
      <c r="X274" s="661" t="s">
        <v>6511</v>
      </c>
      <c r="Y274" s="132">
        <f t="shared" si="82"/>
        <v>0</v>
      </c>
      <c r="Z274" s="132">
        <f t="shared" si="82"/>
        <v>0</v>
      </c>
      <c r="AA274" s="132">
        <f t="shared" si="82"/>
        <v>0</v>
      </c>
      <c r="AB274" s="132">
        <f t="shared" si="82"/>
        <v>0</v>
      </c>
      <c r="AC274" s="132">
        <f t="shared" si="82"/>
        <v>0</v>
      </c>
      <c r="AD274" s="132">
        <f t="shared" si="82"/>
        <v>0</v>
      </c>
      <c r="AE274" s="132">
        <f t="shared" si="82"/>
        <v>0</v>
      </c>
      <c r="AF274" s="132">
        <f t="shared" si="82"/>
        <v>0</v>
      </c>
      <c r="AG274" s="132">
        <f t="shared" si="82"/>
        <v>0</v>
      </c>
      <c r="AH274" s="172" t="s">
        <v>1058</v>
      </c>
      <c r="AI274" s="132" t="e">
        <f ca="1">_xlfn.XLOOKUP(I274,'api2.3'!B:B,'api2.3'!D:D,"")</f>
        <v>#NAME?</v>
      </c>
      <c r="AJ274" s="172" t="s">
        <v>60</v>
      </c>
      <c r="AK274" s="197" t="s">
        <v>44</v>
      </c>
      <c r="AL274" s="195" t="e">
        <f ca="1">_xlfn.XLOOKUP(AK274,sortorder!$I$15:$I$20,sortorder!$J$15:$J$20)</f>
        <v>#NAME?</v>
      </c>
      <c r="AM274" s="640"/>
      <c r="AN274" s="640"/>
      <c r="AO274" s="640"/>
      <c r="AP274" s="640">
        <v>0</v>
      </c>
      <c r="AQ274" s="172" t="s">
        <v>43</v>
      </c>
      <c r="AR274" s="22" t="str">
        <f t="shared" si="75"/>
        <v>raw</v>
      </c>
      <c r="AS274" s="172" t="s">
        <v>43</v>
      </c>
      <c r="AT274" s="22" t="b">
        <f t="shared" si="76"/>
        <v>1</v>
      </c>
      <c r="AU274" s="640" t="s">
        <v>286</v>
      </c>
      <c r="AV274" s="640"/>
      <c r="AW274" s="172">
        <v>1</v>
      </c>
      <c r="AX274" s="596" t="s">
        <v>5311</v>
      </c>
      <c r="AY274" s="479" t="b">
        <v>1</v>
      </c>
      <c r="AZ274" s="219" t="s">
        <v>5629</v>
      </c>
      <c r="BA274" s="172">
        <v>2</v>
      </c>
      <c r="BB274" s="172">
        <v>0</v>
      </c>
      <c r="BC274" s="172" t="b">
        <v>0</v>
      </c>
      <c r="BD274" s="172" t="b">
        <v>1</v>
      </c>
      <c r="BE274" s="172" t="b">
        <v>1</v>
      </c>
      <c r="BF274" s="172"/>
      <c r="BG274" s="23" t="b">
        <f t="shared" si="81"/>
        <v>1</v>
      </c>
      <c r="BH274" s="742" t="s">
        <v>5348</v>
      </c>
      <c r="BI274" s="172" t="s">
        <v>5348</v>
      </c>
      <c r="BJ274" s="172" t="s">
        <v>5303</v>
      </c>
      <c r="BK274" s="172" t="s">
        <v>5303</v>
      </c>
      <c r="BL274" s="714" t="e">
        <v>#N/A</v>
      </c>
      <c r="BM274" s="561" t="e">
        <v>#N/A</v>
      </c>
      <c r="BN274" s="479" t="s">
        <v>5303</v>
      </c>
      <c r="BO274" s="566" t="s">
        <v>5655</v>
      </c>
      <c r="BP274" s="184"/>
      <c r="BQ274" s="243">
        <v>36</v>
      </c>
      <c r="BR274" s="114" t="s">
        <v>5345</v>
      </c>
      <c r="BS274" s="582" t="s">
        <v>55</v>
      </c>
      <c r="BT274" s="582"/>
      <c r="BU274" s="582"/>
      <c r="BV274" s="582"/>
      <c r="BW274" s="582"/>
    </row>
    <row r="275" spans="1:75" hidden="1">
      <c r="A275">
        <v>274</v>
      </c>
      <c r="B275" s="148" t="str">
        <f t="shared" ca="1" si="71"/>
        <v>999999037</v>
      </c>
      <c r="C275" s="148" t="str">
        <f t="shared" ca="1" si="72"/>
        <v>9999999</v>
      </c>
      <c r="D275" s="28">
        <v>1</v>
      </c>
      <c r="E275" s="586">
        <f t="shared" si="78"/>
        <v>1</v>
      </c>
      <c r="F275" s="586">
        <f t="shared" si="73"/>
        <v>0</v>
      </c>
      <c r="G275" s="344" t="str">
        <f t="shared" si="79"/>
        <v>api</v>
      </c>
      <c r="H275" s="21" t="s">
        <v>2498</v>
      </c>
      <c r="I275" s="54" t="s">
        <v>2498</v>
      </c>
      <c r="J275" s="54"/>
      <c r="K275" s="700"/>
      <c r="L275" s="700" t="s">
        <v>7192</v>
      </c>
      <c r="M275" s="566"/>
      <c r="N275" s="566"/>
      <c r="O275" s="172"/>
      <c r="P275" s="566"/>
      <c r="Q275" s="700" t="s">
        <v>6572</v>
      </c>
      <c r="R275" s="137">
        <f ca="1">IFERROR(_xlfn.XLOOKUP(T275, sortorder!P:P,sortorder!Q:Q),999)</f>
        <v>999</v>
      </c>
      <c r="S275" s="137">
        <f ca="1">IFERROR(_xlfn.XLOOKUP(T275, sortorder!P:P,sortorder!O:O),99)</f>
        <v>99</v>
      </c>
      <c r="T275" s="700" t="s">
        <v>6572</v>
      </c>
      <c r="U275" s="172"/>
      <c r="V275" s="142">
        <f ca="1">IFERROR(_xlfn.XLOOKUP(X275, sortorder!E:E,sortorder!D:D),99)</f>
        <v>99</v>
      </c>
      <c r="W275" s="142">
        <f t="shared" ca="1" si="74"/>
        <v>99</v>
      </c>
      <c r="X275" s="661" t="s">
        <v>6511</v>
      </c>
      <c r="Y275" s="132">
        <f t="shared" si="82"/>
        <v>0</v>
      </c>
      <c r="Z275" s="132">
        <f t="shared" si="82"/>
        <v>0</v>
      </c>
      <c r="AA275" s="132">
        <f t="shared" si="82"/>
        <v>0</v>
      </c>
      <c r="AB275" s="132">
        <f t="shared" si="82"/>
        <v>0</v>
      </c>
      <c r="AC275" s="132">
        <f t="shared" si="82"/>
        <v>0</v>
      </c>
      <c r="AD275" s="132">
        <f t="shared" si="82"/>
        <v>0</v>
      </c>
      <c r="AE275" s="132">
        <f t="shared" si="82"/>
        <v>0</v>
      </c>
      <c r="AF275" s="132">
        <f t="shared" si="82"/>
        <v>0</v>
      </c>
      <c r="AG275" s="132">
        <f t="shared" si="82"/>
        <v>0</v>
      </c>
      <c r="AH275" s="172" t="s">
        <v>1058</v>
      </c>
      <c r="AI275" s="132" t="e">
        <f ca="1">_xlfn.XLOOKUP(I275,'api2.3'!B:B,'api2.3'!D:D,"")</f>
        <v>#NAME?</v>
      </c>
      <c r="AJ275" s="172" t="s">
        <v>60</v>
      </c>
      <c r="AK275" s="197" t="s">
        <v>44</v>
      </c>
      <c r="AL275" s="195" t="e">
        <f ca="1">_xlfn.XLOOKUP(AK275,sortorder!$I$15:$I$20,sortorder!$J$15:$J$20)</f>
        <v>#NAME?</v>
      </c>
      <c r="AM275" s="640"/>
      <c r="AN275" s="640"/>
      <c r="AO275" s="640"/>
      <c r="AP275" s="640">
        <v>0</v>
      </c>
      <c r="AQ275" s="172" t="s">
        <v>43</v>
      </c>
      <c r="AR275" s="22" t="str">
        <f t="shared" si="75"/>
        <v>raw</v>
      </c>
      <c r="AS275" s="172" t="s">
        <v>43</v>
      </c>
      <c r="AT275" s="22" t="b">
        <f t="shared" si="76"/>
        <v>1</v>
      </c>
      <c r="AU275" s="640" t="s">
        <v>286</v>
      </c>
      <c r="AV275" s="640"/>
      <c r="AW275" s="172">
        <v>1</v>
      </c>
      <c r="AX275" s="596" t="s">
        <v>5311</v>
      </c>
      <c r="AY275" s="479" t="b">
        <v>1</v>
      </c>
      <c r="AZ275" s="219" t="s">
        <v>5629</v>
      </c>
      <c r="BA275" s="172">
        <v>2</v>
      </c>
      <c r="BB275" s="172">
        <v>0</v>
      </c>
      <c r="BC275" s="172" t="b">
        <v>0</v>
      </c>
      <c r="BD275" s="172" t="b">
        <v>1</v>
      </c>
      <c r="BE275" s="172" t="b">
        <v>1</v>
      </c>
      <c r="BF275" s="172"/>
      <c r="BG275" s="23" t="b">
        <f t="shared" si="81"/>
        <v>1</v>
      </c>
      <c r="BH275" s="742" t="s">
        <v>5349</v>
      </c>
      <c r="BI275" s="172" t="s">
        <v>5349</v>
      </c>
      <c r="BJ275" s="172" t="s">
        <v>2499</v>
      </c>
      <c r="BK275" s="172" t="s">
        <v>2499</v>
      </c>
      <c r="BL275" s="714">
        <v>0</v>
      </c>
      <c r="BM275" s="561" t="e">
        <v>#N/A</v>
      </c>
      <c r="BN275" s="479" t="s">
        <v>2499</v>
      </c>
      <c r="BO275" s="566" t="s">
        <v>5341</v>
      </c>
      <c r="BQ275" s="206">
        <v>37</v>
      </c>
      <c r="BR275" t="s">
        <v>5345</v>
      </c>
      <c r="BS275" s="580" t="s">
        <v>55</v>
      </c>
    </row>
    <row r="276" spans="1:75" hidden="1">
      <c r="A276">
        <v>275</v>
      </c>
      <c r="B276" s="148" t="str">
        <f t="shared" ca="1" si="71"/>
        <v>999999038</v>
      </c>
      <c r="C276" s="148" t="str">
        <f t="shared" ca="1" si="72"/>
        <v>9999999</v>
      </c>
      <c r="D276" s="28">
        <v>1</v>
      </c>
      <c r="E276" s="586">
        <f t="shared" si="78"/>
        <v>0</v>
      </c>
      <c r="F276" s="586">
        <f t="shared" si="73"/>
        <v>0</v>
      </c>
      <c r="G276" s="344" t="str">
        <f t="shared" si="79"/>
        <v>no match or acs</v>
      </c>
      <c r="H276" s="39" t="s">
        <v>5658</v>
      </c>
      <c r="I276" s="39"/>
      <c r="K276" s="172"/>
      <c r="L276" s="736"/>
      <c r="M276" s="736"/>
      <c r="N276" s="736"/>
      <c r="O276" s="43"/>
      <c r="P276" s="56" t="s">
        <v>5658</v>
      </c>
      <c r="Q276" s="172" t="s">
        <v>5660</v>
      </c>
      <c r="R276" s="137">
        <f ca="1">IFERROR(_xlfn.XLOOKUP(T276, sortorder!P:P,sortorder!Q:Q),999)</f>
        <v>999</v>
      </c>
      <c r="S276" s="137">
        <f ca="1">IFERROR(_xlfn.XLOOKUP(T276, sortorder!P:P,sortorder!O:O),99)</f>
        <v>99</v>
      </c>
      <c r="T276" s="172" t="s">
        <v>5660</v>
      </c>
      <c r="U276" s="172"/>
      <c r="V276" s="142">
        <f ca="1">IFERROR(_xlfn.XLOOKUP(X276, sortorder!E:E,sortorder!D:D),99)</f>
        <v>99</v>
      </c>
      <c r="W276" s="142">
        <f t="shared" ca="1" si="74"/>
        <v>99</v>
      </c>
      <c r="X276" s="172" t="s">
        <v>6511</v>
      </c>
      <c r="Y276" s="132">
        <f t="shared" si="82"/>
        <v>0</v>
      </c>
      <c r="Z276" s="132">
        <f t="shared" si="82"/>
        <v>0</v>
      </c>
      <c r="AA276" s="132">
        <f t="shared" si="82"/>
        <v>0</v>
      </c>
      <c r="AB276" s="132">
        <f t="shared" si="82"/>
        <v>0</v>
      </c>
      <c r="AC276" s="132">
        <f t="shared" si="82"/>
        <v>0</v>
      </c>
      <c r="AD276" s="132">
        <f t="shared" si="82"/>
        <v>0</v>
      </c>
      <c r="AE276" s="132">
        <f t="shared" si="82"/>
        <v>0</v>
      </c>
      <c r="AF276" s="132">
        <f t="shared" si="82"/>
        <v>0</v>
      </c>
      <c r="AG276" s="132">
        <f t="shared" si="82"/>
        <v>0</v>
      </c>
      <c r="AH276" s="172" t="s">
        <v>1058</v>
      </c>
      <c r="AI276" s="132" t="e">
        <f ca="1">_xlfn.XLOOKUP(I276,'api2.3'!B:B,'api2.3'!D:D,"")</f>
        <v>#NAME?</v>
      </c>
      <c r="AJ276" s="172" t="s">
        <v>60</v>
      </c>
      <c r="AK276" s="197" t="s">
        <v>44</v>
      </c>
      <c r="AL276" s="195" t="e">
        <f ca="1">_xlfn.XLOOKUP(AK276,sortorder!$I$15:$I$20,sortorder!$J$15:$J$20)</f>
        <v>#NAME?</v>
      </c>
      <c r="AM276" s="640"/>
      <c r="AN276" s="640"/>
      <c r="AO276" s="640"/>
      <c r="AP276" s="640">
        <v>0</v>
      </c>
      <c r="AQ276" s="172" t="s">
        <v>43</v>
      </c>
      <c r="AR276" s="22" t="str">
        <f t="shared" si="75"/>
        <v>raw</v>
      </c>
      <c r="AS276" s="172" t="s">
        <v>43</v>
      </c>
      <c r="AT276" s="22" t="b">
        <f t="shared" si="76"/>
        <v>1</v>
      </c>
      <c r="AU276" s="640" t="s">
        <v>286</v>
      </c>
      <c r="AV276" s="640"/>
      <c r="AW276" s="172">
        <v>1</v>
      </c>
      <c r="AX276" s="596" t="s">
        <v>5311</v>
      </c>
      <c r="AY276" s="479" t="b">
        <v>1</v>
      </c>
      <c r="AZ276" s="217" t="s">
        <v>5629</v>
      </c>
      <c r="BA276" s="172">
        <v>2</v>
      </c>
      <c r="BB276" s="172">
        <v>0</v>
      </c>
      <c r="BC276" s="172" t="b">
        <v>0</v>
      </c>
      <c r="BD276" s="172" t="b">
        <v>0</v>
      </c>
      <c r="BE276" s="172" t="b">
        <v>0</v>
      </c>
      <c r="BF276" s="172"/>
      <c r="BG276" s="23" t="b">
        <f t="shared" si="81"/>
        <v>1</v>
      </c>
      <c r="BH276" s="742" t="s">
        <v>5663</v>
      </c>
      <c r="BI276" s="172" t="s">
        <v>5663</v>
      </c>
      <c r="BJ276" s="172" t="s">
        <v>5662</v>
      </c>
      <c r="BK276" s="172" t="s">
        <v>5662</v>
      </c>
      <c r="BL276" s="714">
        <v>0</v>
      </c>
      <c r="BM276" s="561" t="s">
        <v>2798</v>
      </c>
      <c r="BN276" s="479" t="s">
        <v>2798</v>
      </c>
      <c r="BO276" s="566" t="s">
        <v>5662</v>
      </c>
      <c r="BQ276" s="206">
        <v>38</v>
      </c>
      <c r="BR276" t="s">
        <v>5345</v>
      </c>
      <c r="BS276" s="580">
        <v>0</v>
      </c>
    </row>
    <row r="277" spans="1:75" hidden="1">
      <c r="A277">
        <v>276</v>
      </c>
      <c r="B277" s="148" t="str">
        <f t="shared" ca="1" si="71"/>
        <v>999999038</v>
      </c>
      <c r="C277" s="148" t="str">
        <f t="shared" ca="1" si="72"/>
        <v>9999999</v>
      </c>
      <c r="D277" s="28">
        <v>1</v>
      </c>
      <c r="E277" s="586">
        <f t="shared" si="78"/>
        <v>0</v>
      </c>
      <c r="F277" s="586">
        <f t="shared" si="73"/>
        <v>0</v>
      </c>
      <c r="G277" s="344" t="str">
        <f t="shared" si="79"/>
        <v>no match or acs</v>
      </c>
      <c r="H277" s="39" t="s">
        <v>5657</v>
      </c>
      <c r="I277" s="39"/>
      <c r="K277" s="172"/>
      <c r="L277" s="736"/>
      <c r="M277" s="736"/>
      <c r="N277" s="736"/>
      <c r="O277" s="43"/>
      <c r="P277" s="56" t="s">
        <v>5657</v>
      </c>
      <c r="Q277" s="172" t="s">
        <v>5659</v>
      </c>
      <c r="R277" s="137">
        <f ca="1">IFERROR(_xlfn.XLOOKUP(T277, sortorder!P:P,sortorder!Q:Q),999)</f>
        <v>999</v>
      </c>
      <c r="S277" s="137">
        <f ca="1">IFERROR(_xlfn.XLOOKUP(T277, sortorder!P:P,sortorder!O:O),99)</f>
        <v>99</v>
      </c>
      <c r="T277" s="172" t="s">
        <v>5659</v>
      </c>
      <c r="U277" s="172"/>
      <c r="V277" s="142">
        <f ca="1">IFERROR(_xlfn.XLOOKUP(X277, sortorder!E:E,sortorder!D:D),99)</f>
        <v>99</v>
      </c>
      <c r="W277" s="142">
        <f t="shared" ca="1" si="74"/>
        <v>99</v>
      </c>
      <c r="X277" s="172" t="s">
        <v>6511</v>
      </c>
      <c r="Y277" s="132">
        <f t="shared" si="82"/>
        <v>0</v>
      </c>
      <c r="Z277" s="132">
        <f t="shared" si="82"/>
        <v>0</v>
      </c>
      <c r="AA277" s="132">
        <f t="shared" si="82"/>
        <v>0</v>
      </c>
      <c r="AB277" s="132">
        <f t="shared" si="82"/>
        <v>0</v>
      </c>
      <c r="AC277" s="132">
        <f t="shared" si="82"/>
        <v>0</v>
      </c>
      <c r="AD277" s="132">
        <f t="shared" si="82"/>
        <v>0</v>
      </c>
      <c r="AE277" s="132">
        <f t="shared" si="82"/>
        <v>0</v>
      </c>
      <c r="AF277" s="132">
        <f t="shared" si="82"/>
        <v>0</v>
      </c>
      <c r="AG277" s="132">
        <f t="shared" si="82"/>
        <v>0</v>
      </c>
      <c r="AH277" s="172" t="s">
        <v>1058</v>
      </c>
      <c r="AI277" s="132" t="e">
        <f ca="1">_xlfn.XLOOKUP(I277,'api2.3'!B:B,'api2.3'!D:D,"")</f>
        <v>#NAME?</v>
      </c>
      <c r="AJ277" s="172" t="s">
        <v>60</v>
      </c>
      <c r="AK277" s="197" t="s">
        <v>44</v>
      </c>
      <c r="AL277" s="195" t="e">
        <f ca="1">_xlfn.XLOOKUP(AK277,sortorder!$I$15:$I$20,sortorder!$J$15:$J$20)</f>
        <v>#NAME?</v>
      </c>
      <c r="AM277" s="640"/>
      <c r="AN277" s="640"/>
      <c r="AO277" s="640"/>
      <c r="AP277" s="640">
        <v>0</v>
      </c>
      <c r="AQ277" s="172" t="s">
        <v>43</v>
      </c>
      <c r="AR277" s="22" t="str">
        <f t="shared" si="75"/>
        <v>raw</v>
      </c>
      <c r="AS277" s="172" t="s">
        <v>43</v>
      </c>
      <c r="AT277" s="22" t="b">
        <f t="shared" si="76"/>
        <v>1</v>
      </c>
      <c r="AU277" s="640" t="s">
        <v>286</v>
      </c>
      <c r="AV277" s="640"/>
      <c r="AW277" s="172">
        <v>1</v>
      </c>
      <c r="AX277" s="596" t="s">
        <v>5311</v>
      </c>
      <c r="AY277" s="479" t="b">
        <v>1</v>
      </c>
      <c r="AZ277" s="217" t="s">
        <v>5629</v>
      </c>
      <c r="BA277" s="172">
        <v>2</v>
      </c>
      <c r="BB277" s="172">
        <v>0</v>
      </c>
      <c r="BC277" s="172" t="b">
        <v>0</v>
      </c>
      <c r="BD277" s="172" t="b">
        <v>0</v>
      </c>
      <c r="BE277" s="172" t="b">
        <v>0</v>
      </c>
      <c r="BF277" s="172"/>
      <c r="BG277" s="23" t="b">
        <f t="shared" si="81"/>
        <v>1</v>
      </c>
      <c r="BH277" s="742" t="s">
        <v>5661</v>
      </c>
      <c r="BI277" s="172" t="s">
        <v>5661</v>
      </c>
      <c r="BJ277" s="172" t="s">
        <v>5661</v>
      </c>
      <c r="BK277" s="172" t="s">
        <v>5661</v>
      </c>
      <c r="BL277" s="714">
        <v>0</v>
      </c>
      <c r="BM277" s="561" t="s">
        <v>2798</v>
      </c>
      <c r="BN277" s="479" t="s">
        <v>2798</v>
      </c>
      <c r="BO277" s="566" t="s">
        <v>5661</v>
      </c>
      <c r="BQ277" s="206">
        <v>38</v>
      </c>
      <c r="BR277" t="s">
        <v>5345</v>
      </c>
      <c r="BS277" s="580">
        <v>0</v>
      </c>
    </row>
    <row r="278" spans="1:75" hidden="1">
      <c r="A278">
        <v>277</v>
      </c>
      <c r="B278" s="148" t="str">
        <f t="shared" ca="1" si="71"/>
        <v>999999038</v>
      </c>
      <c r="C278" s="148" t="str">
        <f t="shared" ca="1" si="72"/>
        <v>9999999</v>
      </c>
      <c r="D278" s="28">
        <v>1</v>
      </c>
      <c r="E278" s="586">
        <f t="shared" si="78"/>
        <v>1</v>
      </c>
      <c r="F278" s="586">
        <f t="shared" si="73"/>
        <v>0</v>
      </c>
      <c r="G278" s="344" t="str">
        <f t="shared" si="79"/>
        <v>api</v>
      </c>
      <c r="H278" s="21" t="s">
        <v>2500</v>
      </c>
      <c r="I278" s="54" t="s">
        <v>2500</v>
      </c>
      <c r="J278" s="54"/>
      <c r="K278" s="700"/>
      <c r="L278" s="700" t="s">
        <v>7193</v>
      </c>
      <c r="M278" s="566"/>
      <c r="N278" s="566"/>
      <c r="O278" s="172"/>
      <c r="P278" s="566"/>
      <c r="Q278" s="700" t="s">
        <v>6573</v>
      </c>
      <c r="R278" s="137">
        <f ca="1">IFERROR(_xlfn.XLOOKUP(T278, sortorder!P:P,sortorder!Q:Q),999)</f>
        <v>999</v>
      </c>
      <c r="S278" s="137">
        <f ca="1">IFERROR(_xlfn.XLOOKUP(T278, sortorder!P:P,sortorder!O:O),99)</f>
        <v>99</v>
      </c>
      <c r="T278" s="700" t="s">
        <v>6573</v>
      </c>
      <c r="U278" s="172"/>
      <c r="V278" s="142">
        <f ca="1">IFERROR(_xlfn.XLOOKUP(X278, sortorder!E:E,sortorder!D:D),99)</f>
        <v>99</v>
      </c>
      <c r="W278" s="142">
        <f t="shared" ca="1" si="74"/>
        <v>99</v>
      </c>
      <c r="X278" s="700" t="s">
        <v>6511</v>
      </c>
      <c r="Y278" s="132">
        <f t="shared" si="82"/>
        <v>0</v>
      </c>
      <c r="Z278" s="132">
        <f t="shared" si="82"/>
        <v>0</v>
      </c>
      <c r="AA278" s="132">
        <f t="shared" si="82"/>
        <v>0</v>
      </c>
      <c r="AB278" s="132">
        <f t="shared" si="82"/>
        <v>0</v>
      </c>
      <c r="AC278" s="132">
        <f t="shared" si="82"/>
        <v>0</v>
      </c>
      <c r="AD278" s="132">
        <f t="shared" si="82"/>
        <v>0</v>
      </c>
      <c r="AE278" s="132">
        <f t="shared" si="82"/>
        <v>0</v>
      </c>
      <c r="AF278" s="132">
        <f t="shared" si="82"/>
        <v>0</v>
      </c>
      <c r="AG278" s="132">
        <f t="shared" si="82"/>
        <v>0</v>
      </c>
      <c r="AH278" s="172" t="s">
        <v>1058</v>
      </c>
      <c r="AI278" s="132" t="e">
        <f ca="1">_xlfn.XLOOKUP(I278,'api2.3'!B:B,'api2.3'!D:D,"")</f>
        <v>#NAME?</v>
      </c>
      <c r="AJ278" s="172" t="s">
        <v>60</v>
      </c>
      <c r="AK278" s="197" t="s">
        <v>44</v>
      </c>
      <c r="AL278" s="195" t="e">
        <f ca="1">_xlfn.XLOOKUP(AK278,sortorder!$I$15:$I$20,sortorder!$J$15:$J$20)</f>
        <v>#NAME?</v>
      </c>
      <c r="AM278" s="640"/>
      <c r="AN278" s="640"/>
      <c r="AO278" s="640"/>
      <c r="AP278" s="640">
        <v>0</v>
      </c>
      <c r="AQ278" s="172" t="s">
        <v>43</v>
      </c>
      <c r="AR278" s="22" t="str">
        <f t="shared" si="75"/>
        <v>raw</v>
      </c>
      <c r="AS278" s="172" t="s">
        <v>43</v>
      </c>
      <c r="AT278" s="22" t="b">
        <f t="shared" si="76"/>
        <v>1</v>
      </c>
      <c r="AU278" s="640" t="s">
        <v>286</v>
      </c>
      <c r="AV278" s="640"/>
      <c r="AW278" s="172">
        <v>1</v>
      </c>
      <c r="AX278" s="596" t="s">
        <v>5311</v>
      </c>
      <c r="AY278" s="479" t="b">
        <v>1</v>
      </c>
      <c r="AZ278" s="219" t="s">
        <v>5629</v>
      </c>
      <c r="BA278" s="172">
        <v>2</v>
      </c>
      <c r="BB278" s="172">
        <v>0</v>
      </c>
      <c r="BC278" s="172" t="b">
        <v>0</v>
      </c>
      <c r="BD278" s="172" t="b">
        <v>1</v>
      </c>
      <c r="BE278" s="172" t="b">
        <v>1</v>
      </c>
      <c r="BF278" s="172"/>
      <c r="BG278" s="23" t="b">
        <f t="shared" si="81"/>
        <v>1</v>
      </c>
      <c r="BH278" s="742" t="s">
        <v>5350</v>
      </c>
      <c r="BI278" s="172" t="s">
        <v>5350</v>
      </c>
      <c r="BJ278" s="172" t="s">
        <v>2501</v>
      </c>
      <c r="BK278" s="172" t="s">
        <v>2501</v>
      </c>
      <c r="BL278" s="714">
        <v>0</v>
      </c>
      <c r="BM278" s="561" t="e">
        <v>#N/A</v>
      </c>
      <c r="BN278" s="479" t="s">
        <v>2501</v>
      </c>
      <c r="BO278" s="566" t="s">
        <v>5656</v>
      </c>
      <c r="BQ278" s="206">
        <v>38</v>
      </c>
      <c r="BR278" t="s">
        <v>2493</v>
      </c>
      <c r="BS278" s="580" t="s">
        <v>55</v>
      </c>
    </row>
    <row r="279" spans="1:75" hidden="1">
      <c r="A279">
        <v>278</v>
      </c>
      <c r="B279" s="148" t="str">
        <f t="shared" ca="1" si="71"/>
        <v>999999039</v>
      </c>
      <c r="C279" s="148" t="str">
        <f t="shared" ca="1" si="72"/>
        <v>9999999</v>
      </c>
      <c r="D279" s="28">
        <v>1</v>
      </c>
      <c r="E279" s="586">
        <f t="shared" si="78"/>
        <v>1</v>
      </c>
      <c r="F279" s="586">
        <f t="shared" si="73"/>
        <v>0</v>
      </c>
      <c r="G279" s="344" t="str">
        <f t="shared" si="79"/>
        <v>api</v>
      </c>
      <c r="H279" s="185" t="s">
        <v>2502</v>
      </c>
      <c r="I279" s="699" t="s">
        <v>2502</v>
      </c>
      <c r="J279" s="699"/>
      <c r="K279" s="700"/>
      <c r="L279" s="700" t="s">
        <v>7194</v>
      </c>
      <c r="M279" s="566"/>
      <c r="N279" s="566"/>
      <c r="O279" s="172"/>
      <c r="P279" s="566"/>
      <c r="Q279" s="700" t="s">
        <v>6567</v>
      </c>
      <c r="R279" s="137">
        <f ca="1">IFERROR(_xlfn.XLOOKUP(T279, sortorder!P:P,sortorder!Q:Q),999)</f>
        <v>999</v>
      </c>
      <c r="S279" s="137">
        <f ca="1">IFERROR(_xlfn.XLOOKUP(T279, sortorder!P:P,sortorder!O:O),99)</f>
        <v>99</v>
      </c>
      <c r="T279" s="700" t="s">
        <v>6567</v>
      </c>
      <c r="U279" s="172"/>
      <c r="V279" s="142">
        <f ca="1">IFERROR(_xlfn.XLOOKUP(X279, sortorder!E:E,sortorder!D:D),99)</f>
        <v>99</v>
      </c>
      <c r="W279" s="142">
        <f t="shared" ca="1" si="74"/>
        <v>99</v>
      </c>
      <c r="X279" s="661" t="s">
        <v>6511</v>
      </c>
      <c r="Y279" s="132">
        <f t="shared" si="82"/>
        <v>0</v>
      </c>
      <c r="Z279" s="132">
        <f t="shared" si="82"/>
        <v>0</v>
      </c>
      <c r="AA279" s="132">
        <f t="shared" si="82"/>
        <v>0</v>
      </c>
      <c r="AB279" s="132">
        <f t="shared" si="82"/>
        <v>0</v>
      </c>
      <c r="AC279" s="132">
        <f t="shared" si="82"/>
        <v>0</v>
      </c>
      <c r="AD279" s="132">
        <f t="shared" si="82"/>
        <v>0</v>
      </c>
      <c r="AE279" s="132">
        <f t="shared" si="82"/>
        <v>0</v>
      </c>
      <c r="AF279" s="132">
        <f t="shared" si="82"/>
        <v>0</v>
      </c>
      <c r="AG279" s="132">
        <f t="shared" si="82"/>
        <v>0</v>
      </c>
      <c r="AH279" s="172" t="s">
        <v>1058</v>
      </c>
      <c r="AI279" s="132" t="e">
        <f ca="1">_xlfn.XLOOKUP(I279,'api2.3'!B:B,'api2.3'!D:D,"")</f>
        <v>#NAME?</v>
      </c>
      <c r="AJ279" s="172" t="s">
        <v>60</v>
      </c>
      <c r="AK279" s="197" t="s">
        <v>44</v>
      </c>
      <c r="AL279" s="195" t="e">
        <f ca="1">_xlfn.XLOOKUP(AK279,sortorder!$I$15:$I$20,sortorder!$J$15:$J$20)</f>
        <v>#NAME?</v>
      </c>
      <c r="AM279" s="640"/>
      <c r="AN279" s="640"/>
      <c r="AO279" s="640"/>
      <c r="AP279" s="640">
        <v>0</v>
      </c>
      <c r="AQ279" s="172" t="s">
        <v>43</v>
      </c>
      <c r="AR279" s="22" t="str">
        <f t="shared" si="75"/>
        <v>raw</v>
      </c>
      <c r="AS279" s="172" t="s">
        <v>43</v>
      </c>
      <c r="AT279" s="22" t="b">
        <f t="shared" si="76"/>
        <v>1</v>
      </c>
      <c r="AU279" s="640" t="s">
        <v>286</v>
      </c>
      <c r="AV279" s="640"/>
      <c r="AW279" s="172">
        <v>1</v>
      </c>
      <c r="AX279" s="596" t="s">
        <v>5311</v>
      </c>
      <c r="AY279" s="479" t="b">
        <v>1</v>
      </c>
      <c r="AZ279" s="217" t="s">
        <v>5629</v>
      </c>
      <c r="BA279" s="172">
        <v>2</v>
      </c>
      <c r="BB279" s="172">
        <v>0</v>
      </c>
      <c r="BC279" s="172" t="b">
        <v>0</v>
      </c>
      <c r="BD279" s="172" t="b">
        <v>1</v>
      </c>
      <c r="BE279" s="172" t="b">
        <v>1</v>
      </c>
      <c r="BF279" s="172"/>
      <c r="BG279" s="23" t="b">
        <f t="shared" si="81"/>
        <v>1</v>
      </c>
      <c r="BH279" s="742" t="s">
        <v>5351</v>
      </c>
      <c r="BI279" s="172" t="s">
        <v>5351</v>
      </c>
      <c r="BJ279" s="172" t="s">
        <v>2503</v>
      </c>
      <c r="BK279" s="172" t="s">
        <v>2503</v>
      </c>
      <c r="BL279" s="714">
        <v>0</v>
      </c>
      <c r="BM279" s="561" t="e">
        <v>#N/A</v>
      </c>
      <c r="BN279" s="479" t="s">
        <v>2503</v>
      </c>
      <c r="BO279" s="566" t="s">
        <v>2504</v>
      </c>
      <c r="BQ279" s="206">
        <v>39</v>
      </c>
      <c r="BR279" t="s">
        <v>2493</v>
      </c>
      <c r="BS279" s="580" t="s">
        <v>55</v>
      </c>
    </row>
    <row r="280" spans="1:75" hidden="1">
      <c r="A280">
        <v>279</v>
      </c>
      <c r="B280" s="148" t="str">
        <f t="shared" ca="1" si="71"/>
        <v>999999040</v>
      </c>
      <c r="C280" s="148" t="str">
        <f t="shared" ca="1" si="72"/>
        <v>9999999</v>
      </c>
      <c r="D280" s="28">
        <v>1</v>
      </c>
      <c r="E280" s="586">
        <f t="shared" si="78"/>
        <v>1</v>
      </c>
      <c r="F280" s="586">
        <f t="shared" si="73"/>
        <v>0</v>
      </c>
      <c r="G280" s="344" t="str">
        <f t="shared" si="79"/>
        <v>api</v>
      </c>
      <c r="H280" s="21" t="s">
        <v>2505</v>
      </c>
      <c r="I280" s="54" t="s">
        <v>2505</v>
      </c>
      <c r="J280" s="54"/>
      <c r="K280" s="700"/>
      <c r="L280" s="700" t="s">
        <v>7195</v>
      </c>
      <c r="M280" s="566"/>
      <c r="N280" s="566"/>
      <c r="O280" s="172"/>
      <c r="P280" s="566"/>
      <c r="Q280" s="700" t="s">
        <v>6568</v>
      </c>
      <c r="R280" s="137">
        <f ca="1">IFERROR(_xlfn.XLOOKUP(T280, sortorder!P:P,sortorder!Q:Q),999)</f>
        <v>999</v>
      </c>
      <c r="S280" s="137">
        <f ca="1">IFERROR(_xlfn.XLOOKUP(T280, sortorder!P:P,sortorder!O:O),99)</f>
        <v>99</v>
      </c>
      <c r="T280" s="700" t="s">
        <v>6568</v>
      </c>
      <c r="U280" s="172"/>
      <c r="V280" s="142">
        <f ca="1">IFERROR(_xlfn.XLOOKUP(X280, sortorder!E:E,sortorder!D:D),99)</f>
        <v>99</v>
      </c>
      <c r="W280" s="142">
        <f t="shared" ca="1" si="74"/>
        <v>99</v>
      </c>
      <c r="X280" s="700" t="s">
        <v>6511</v>
      </c>
      <c r="Y280" s="132">
        <f t="shared" si="82"/>
        <v>0</v>
      </c>
      <c r="Z280" s="132">
        <f t="shared" si="82"/>
        <v>0</v>
      </c>
      <c r="AA280" s="132">
        <f t="shared" si="82"/>
        <v>0</v>
      </c>
      <c r="AB280" s="132">
        <f t="shared" si="82"/>
        <v>0</v>
      </c>
      <c r="AC280" s="132">
        <f t="shared" si="82"/>
        <v>0</v>
      </c>
      <c r="AD280" s="132">
        <f t="shared" si="82"/>
        <v>0</v>
      </c>
      <c r="AE280" s="132">
        <f t="shared" si="82"/>
        <v>0</v>
      </c>
      <c r="AF280" s="132">
        <f t="shared" si="82"/>
        <v>0</v>
      </c>
      <c r="AG280" s="132">
        <f t="shared" si="82"/>
        <v>0</v>
      </c>
      <c r="AH280" s="172" t="s">
        <v>1058</v>
      </c>
      <c r="AI280" s="132" t="e">
        <f ca="1">_xlfn.XLOOKUP(I280,'api2.3'!B:B,'api2.3'!D:D,"")</f>
        <v>#NAME?</v>
      </c>
      <c r="AJ280" s="172" t="s">
        <v>60</v>
      </c>
      <c r="AK280" s="197" t="s">
        <v>44</v>
      </c>
      <c r="AL280" s="195" t="e">
        <f ca="1">_xlfn.XLOOKUP(AK280,sortorder!$I$15:$I$20,sortorder!$J$15:$J$20)</f>
        <v>#NAME?</v>
      </c>
      <c r="AM280" s="640"/>
      <c r="AN280" s="640"/>
      <c r="AO280" s="640"/>
      <c r="AP280" s="640">
        <v>0</v>
      </c>
      <c r="AQ280" s="172" t="s">
        <v>43</v>
      </c>
      <c r="AR280" s="22" t="str">
        <f t="shared" si="75"/>
        <v>raw</v>
      </c>
      <c r="AS280" s="172" t="s">
        <v>43</v>
      </c>
      <c r="AT280" s="22" t="b">
        <f t="shared" si="76"/>
        <v>1</v>
      </c>
      <c r="AU280" s="640" t="s">
        <v>286</v>
      </c>
      <c r="AV280" s="640"/>
      <c r="AW280" s="172">
        <v>1</v>
      </c>
      <c r="AX280" s="596" t="s">
        <v>5311</v>
      </c>
      <c r="AY280" s="479" t="b">
        <v>1</v>
      </c>
      <c r="AZ280" s="217" t="s">
        <v>5629</v>
      </c>
      <c r="BA280" s="172">
        <v>2</v>
      </c>
      <c r="BB280" s="172">
        <v>0</v>
      </c>
      <c r="BC280" s="172" t="b">
        <v>0</v>
      </c>
      <c r="BD280" s="172" t="b">
        <v>1</v>
      </c>
      <c r="BE280" s="172" t="b">
        <v>1</v>
      </c>
      <c r="BF280" s="172"/>
      <c r="BG280" s="23" t="b">
        <f t="shared" si="81"/>
        <v>1</v>
      </c>
      <c r="BH280" s="742" t="s">
        <v>5352</v>
      </c>
      <c r="BI280" s="172" t="s">
        <v>5352</v>
      </c>
      <c r="BJ280" s="172" t="s">
        <v>2506</v>
      </c>
      <c r="BK280" s="172" t="s">
        <v>2506</v>
      </c>
      <c r="BL280" s="714">
        <v>0</v>
      </c>
      <c r="BM280" s="561" t="e">
        <v>#N/A</v>
      </c>
      <c r="BN280" s="479" t="s">
        <v>2506</v>
      </c>
      <c r="BO280" s="566" t="s">
        <v>5342</v>
      </c>
      <c r="BQ280" s="206">
        <v>40</v>
      </c>
      <c r="BR280" t="s">
        <v>2493</v>
      </c>
      <c r="BS280" s="580" t="s">
        <v>55</v>
      </c>
    </row>
    <row r="281" spans="1:75" hidden="1">
      <c r="A281">
        <v>280</v>
      </c>
      <c r="B281" s="148" t="str">
        <f t="shared" ca="1" si="71"/>
        <v>999999041</v>
      </c>
      <c r="C281" s="148" t="str">
        <f t="shared" ca="1" si="72"/>
        <v>9999999</v>
      </c>
      <c r="D281" s="28">
        <v>1</v>
      </c>
      <c r="E281" s="586">
        <f t="shared" si="78"/>
        <v>1</v>
      </c>
      <c r="F281" s="586">
        <f t="shared" si="73"/>
        <v>0</v>
      </c>
      <c r="G281" s="344" t="str">
        <f t="shared" si="79"/>
        <v>api</v>
      </c>
      <c r="H281" s="185" t="s">
        <v>2507</v>
      </c>
      <c r="I281" s="699" t="s">
        <v>2507</v>
      </c>
      <c r="J281" s="699"/>
      <c r="K281" s="700"/>
      <c r="L281" s="700" t="s">
        <v>7196</v>
      </c>
      <c r="M281" s="566"/>
      <c r="N281" s="566"/>
      <c r="O281" s="172"/>
      <c r="P281" s="566"/>
      <c r="Q281" s="700" t="s">
        <v>6569</v>
      </c>
      <c r="R281" s="137">
        <f ca="1">IFERROR(_xlfn.XLOOKUP(T281, sortorder!P:P,sortorder!Q:Q),999)</f>
        <v>999</v>
      </c>
      <c r="S281" s="137">
        <f ca="1">IFERROR(_xlfn.XLOOKUP(T281, sortorder!P:P,sortorder!O:O),99)</f>
        <v>99</v>
      </c>
      <c r="T281" s="700" t="s">
        <v>6569</v>
      </c>
      <c r="U281" s="172"/>
      <c r="V281" s="142">
        <f ca="1">IFERROR(_xlfn.XLOOKUP(X281, sortorder!E:E,sortorder!D:D),99)</f>
        <v>99</v>
      </c>
      <c r="W281" s="142">
        <f t="shared" ca="1" si="74"/>
        <v>99</v>
      </c>
      <c r="X281" s="700" t="s">
        <v>6511</v>
      </c>
      <c r="Y281" s="132">
        <f t="shared" si="82"/>
        <v>0</v>
      </c>
      <c r="Z281" s="132">
        <f t="shared" si="82"/>
        <v>0</v>
      </c>
      <c r="AA281" s="132">
        <f t="shared" si="82"/>
        <v>0</v>
      </c>
      <c r="AB281" s="132">
        <f t="shared" si="82"/>
        <v>0</v>
      </c>
      <c r="AC281" s="132">
        <f t="shared" si="82"/>
        <v>0</v>
      </c>
      <c r="AD281" s="132">
        <f t="shared" si="82"/>
        <v>0</v>
      </c>
      <c r="AE281" s="132">
        <f t="shared" si="82"/>
        <v>0</v>
      </c>
      <c r="AF281" s="132">
        <f t="shared" si="82"/>
        <v>0</v>
      </c>
      <c r="AG281" s="132">
        <f t="shared" si="82"/>
        <v>0</v>
      </c>
      <c r="AH281" s="172" t="s">
        <v>1058</v>
      </c>
      <c r="AI281" s="132" t="e">
        <f ca="1">_xlfn.XLOOKUP(I281,'api2.3'!B:B,'api2.3'!D:D,"")</f>
        <v>#NAME?</v>
      </c>
      <c r="AJ281" s="172" t="s">
        <v>60</v>
      </c>
      <c r="AK281" s="197" t="s">
        <v>44</v>
      </c>
      <c r="AL281" s="195" t="e">
        <f ca="1">_xlfn.XLOOKUP(AK281,sortorder!$I$15:$I$20,sortorder!$J$15:$J$20)</f>
        <v>#NAME?</v>
      </c>
      <c r="AM281" s="640"/>
      <c r="AN281" s="640"/>
      <c r="AO281" s="640"/>
      <c r="AP281" s="640">
        <v>0</v>
      </c>
      <c r="AQ281" s="172" t="s">
        <v>43</v>
      </c>
      <c r="AR281" s="22" t="str">
        <f t="shared" si="75"/>
        <v>raw</v>
      </c>
      <c r="AS281" s="172" t="s">
        <v>43</v>
      </c>
      <c r="AT281" s="22" t="b">
        <f t="shared" si="76"/>
        <v>1</v>
      </c>
      <c r="AU281" s="640" t="s">
        <v>286</v>
      </c>
      <c r="AV281" s="640"/>
      <c r="AW281" s="172">
        <v>1</v>
      </c>
      <c r="AX281" s="596" t="s">
        <v>5311</v>
      </c>
      <c r="AY281" s="479" t="b">
        <v>1</v>
      </c>
      <c r="AZ281" s="217" t="s">
        <v>5629</v>
      </c>
      <c r="BA281" s="172">
        <v>2</v>
      </c>
      <c r="BB281" s="172">
        <v>0</v>
      </c>
      <c r="BC281" s="172" t="b">
        <v>0</v>
      </c>
      <c r="BD281" s="172" t="b">
        <v>1</v>
      </c>
      <c r="BE281" s="172" t="b">
        <v>1</v>
      </c>
      <c r="BF281" s="172"/>
      <c r="BG281" s="23" t="b">
        <f t="shared" si="81"/>
        <v>1</v>
      </c>
      <c r="BH281" s="742" t="s">
        <v>5353</v>
      </c>
      <c r="BI281" s="172" t="s">
        <v>5353</v>
      </c>
      <c r="BJ281" s="172" t="s">
        <v>2508</v>
      </c>
      <c r="BK281" s="172" t="s">
        <v>2508</v>
      </c>
      <c r="BL281" s="714">
        <v>0</v>
      </c>
      <c r="BM281" s="561" t="e">
        <v>#N/A</v>
      </c>
      <c r="BN281" s="479" t="s">
        <v>2508</v>
      </c>
      <c r="BO281" s="566" t="s">
        <v>5343</v>
      </c>
      <c r="BQ281" s="206">
        <v>41</v>
      </c>
      <c r="BR281" t="s">
        <v>5345</v>
      </c>
      <c r="BS281" s="580" t="s">
        <v>55</v>
      </c>
    </row>
    <row r="282" spans="1:75" hidden="1">
      <c r="A282">
        <v>281</v>
      </c>
      <c r="B282" s="148" t="str">
        <f t="shared" ca="1" si="71"/>
        <v>999999043</v>
      </c>
      <c r="C282" s="148" t="str">
        <f t="shared" ca="1" si="72"/>
        <v>9999999</v>
      </c>
      <c r="D282" s="28">
        <v>1</v>
      </c>
      <c r="E282" s="586">
        <f t="shared" si="78"/>
        <v>1</v>
      </c>
      <c r="F282" s="586">
        <f t="shared" si="73"/>
        <v>0</v>
      </c>
      <c r="G282" s="344" t="str">
        <f t="shared" si="79"/>
        <v>api</v>
      </c>
      <c r="H282" s="21" t="s">
        <v>2511</v>
      </c>
      <c r="I282" s="54" t="s">
        <v>2511</v>
      </c>
      <c r="J282" s="54"/>
      <c r="K282" s="700"/>
      <c r="L282" s="700" t="s">
        <v>7197</v>
      </c>
      <c r="M282" s="566"/>
      <c r="N282" s="566"/>
      <c r="O282" s="172"/>
      <c r="P282" s="566"/>
      <c r="Q282" s="700" t="s">
        <v>6570</v>
      </c>
      <c r="R282" s="137">
        <f ca="1">IFERROR(_xlfn.XLOOKUP(T282, sortorder!P:P,sortorder!Q:Q),999)</f>
        <v>999</v>
      </c>
      <c r="S282" s="137">
        <f ca="1">IFERROR(_xlfn.XLOOKUP(T282, sortorder!P:P,sortorder!O:O),99)</f>
        <v>99</v>
      </c>
      <c r="T282" s="700" t="s">
        <v>6570</v>
      </c>
      <c r="U282" s="172"/>
      <c r="V282" s="142">
        <f ca="1">IFERROR(_xlfn.XLOOKUP(X282, sortorder!E:E,sortorder!D:D),99)</f>
        <v>99</v>
      </c>
      <c r="W282" s="142">
        <f t="shared" ca="1" si="74"/>
        <v>99</v>
      </c>
      <c r="X282" s="700" t="s">
        <v>6511</v>
      </c>
      <c r="Y282" s="132">
        <f t="shared" ref="Y282:AG291" si="83">IF(ISERROR(SEARCH(Y$1,$Q282)),0,1)</f>
        <v>0</v>
      </c>
      <c r="Z282" s="132">
        <f t="shared" si="83"/>
        <v>0</v>
      </c>
      <c r="AA282" s="132">
        <f t="shared" si="83"/>
        <v>0</v>
      </c>
      <c r="AB282" s="132">
        <f t="shared" si="83"/>
        <v>0</v>
      </c>
      <c r="AC282" s="132">
        <f t="shared" si="83"/>
        <v>0</v>
      </c>
      <c r="AD282" s="132">
        <f t="shared" si="83"/>
        <v>0</v>
      </c>
      <c r="AE282" s="132">
        <f t="shared" si="83"/>
        <v>0</v>
      </c>
      <c r="AF282" s="132">
        <f t="shared" si="83"/>
        <v>0</v>
      </c>
      <c r="AG282" s="132">
        <f t="shared" si="83"/>
        <v>0</v>
      </c>
      <c r="AH282" s="172" t="s">
        <v>1058</v>
      </c>
      <c r="AI282" s="132" t="e">
        <f ca="1">_xlfn.XLOOKUP(I282,'api2.3'!B:B,'api2.3'!D:D,"")</f>
        <v>#NAME?</v>
      </c>
      <c r="AJ282" s="172" t="s">
        <v>60</v>
      </c>
      <c r="AK282" s="197" t="s">
        <v>44</v>
      </c>
      <c r="AL282" s="195" t="e">
        <f ca="1">_xlfn.XLOOKUP(AK282,sortorder!$I$15:$I$20,sortorder!$J$15:$J$20)</f>
        <v>#NAME?</v>
      </c>
      <c r="AM282" s="640"/>
      <c r="AN282" s="640"/>
      <c r="AO282" s="640"/>
      <c r="AP282" s="640">
        <v>0</v>
      </c>
      <c r="AQ282" s="172" t="s">
        <v>43</v>
      </c>
      <c r="AR282" s="22" t="str">
        <f t="shared" si="75"/>
        <v>raw</v>
      </c>
      <c r="AS282" s="172" t="s">
        <v>43</v>
      </c>
      <c r="AT282" s="22" t="b">
        <f t="shared" si="76"/>
        <v>1</v>
      </c>
      <c r="AU282" s="640" t="s">
        <v>286</v>
      </c>
      <c r="AV282" s="640"/>
      <c r="AW282" s="172">
        <v>1</v>
      </c>
      <c r="AX282" s="596" t="s">
        <v>5311</v>
      </c>
      <c r="AY282" s="479" t="b">
        <v>1</v>
      </c>
      <c r="AZ282" s="217" t="s">
        <v>5629</v>
      </c>
      <c r="BA282" s="172">
        <v>2</v>
      </c>
      <c r="BB282" s="172">
        <v>0</v>
      </c>
      <c r="BC282" s="172" t="b">
        <v>0</v>
      </c>
      <c r="BD282" s="172" t="b">
        <v>1</v>
      </c>
      <c r="BE282" s="172" t="b">
        <v>1</v>
      </c>
      <c r="BF282" s="172"/>
      <c r="BG282" s="23" t="b">
        <f t="shared" si="81"/>
        <v>1</v>
      </c>
      <c r="BH282" s="742" t="s">
        <v>5355</v>
      </c>
      <c r="BI282" s="172" t="s">
        <v>5355</v>
      </c>
      <c r="BJ282" s="172" t="s">
        <v>2512</v>
      </c>
      <c r="BK282" s="172" t="s">
        <v>2512</v>
      </c>
      <c r="BL282" s="714" t="e">
        <v>#N/A</v>
      </c>
      <c r="BM282" s="561" t="e">
        <v>#N/A</v>
      </c>
      <c r="BN282" s="479" t="s">
        <v>2512</v>
      </c>
      <c r="BO282" s="566" t="s">
        <v>5654</v>
      </c>
      <c r="BQ282" s="206">
        <v>43</v>
      </c>
      <c r="BR282" t="s">
        <v>2493</v>
      </c>
      <c r="BS282" s="580" t="s">
        <v>86</v>
      </c>
    </row>
    <row r="283" spans="1:75" hidden="1">
      <c r="A283">
        <v>282</v>
      </c>
      <c r="B283" s="148" t="str">
        <f t="shared" ca="1" si="71"/>
        <v>999999042</v>
      </c>
      <c r="C283" s="148" t="str">
        <f t="shared" ca="1" si="72"/>
        <v>9999999</v>
      </c>
      <c r="D283" s="28">
        <v>1</v>
      </c>
      <c r="E283" s="586">
        <f t="shared" si="78"/>
        <v>1</v>
      </c>
      <c r="F283" s="586">
        <f t="shared" si="73"/>
        <v>0</v>
      </c>
      <c r="G283" s="344" t="str">
        <f t="shared" si="79"/>
        <v>no match or acs</v>
      </c>
      <c r="H283" s="114" t="s">
        <v>3622</v>
      </c>
      <c r="I283" s="185"/>
      <c r="K283" s="172"/>
      <c r="L283" s="114" t="s">
        <v>3622</v>
      </c>
      <c r="M283" s="566"/>
      <c r="N283" s="566"/>
      <c r="O283" s="172"/>
      <c r="P283" s="566"/>
      <c r="Q283" s="172" t="s">
        <v>6560</v>
      </c>
      <c r="R283" s="137">
        <f ca="1">IFERROR(_xlfn.XLOOKUP(T283, sortorder!P:P,sortorder!Q:Q),999)</f>
        <v>999</v>
      </c>
      <c r="S283" s="137">
        <f ca="1">IFERROR(_xlfn.XLOOKUP(T283, sortorder!P:P,sortorder!O:O),99)</f>
        <v>99</v>
      </c>
      <c r="T283" s="172" t="s">
        <v>6561</v>
      </c>
      <c r="U283" s="172"/>
      <c r="V283" s="142">
        <f ca="1">IFERROR(_xlfn.XLOOKUP(X283, sortorder!E:E,sortorder!D:D),99)</f>
        <v>99</v>
      </c>
      <c r="W283" s="142">
        <f t="shared" ca="1" si="74"/>
        <v>99</v>
      </c>
      <c r="X283" s="172" t="s">
        <v>6510</v>
      </c>
      <c r="Y283" s="132">
        <f t="shared" si="83"/>
        <v>0</v>
      </c>
      <c r="Z283" s="132">
        <f t="shared" si="83"/>
        <v>0</v>
      </c>
      <c r="AA283" s="132">
        <f t="shared" si="83"/>
        <v>0</v>
      </c>
      <c r="AB283" s="132">
        <f t="shared" si="83"/>
        <v>0</v>
      </c>
      <c r="AC283" s="132">
        <f t="shared" si="83"/>
        <v>0</v>
      </c>
      <c r="AD283" s="132">
        <f t="shared" si="83"/>
        <v>0</v>
      </c>
      <c r="AE283" s="132">
        <f t="shared" si="83"/>
        <v>0</v>
      </c>
      <c r="AF283" s="132">
        <f t="shared" si="83"/>
        <v>0</v>
      </c>
      <c r="AG283" s="132">
        <f t="shared" si="83"/>
        <v>0</v>
      </c>
      <c r="AH283" s="172"/>
      <c r="AI283" s="132" t="e">
        <f ca="1">_xlfn.XLOOKUP(I283,'api2.3'!B:B,'api2.3'!D:D,"")</f>
        <v>#NAME?</v>
      </c>
      <c r="AJ283" s="22" t="s">
        <v>44</v>
      </c>
      <c r="AK283" s="22" t="s">
        <v>44</v>
      </c>
      <c r="AL283" s="371" t="e">
        <f ca="1">_xlfn.XLOOKUP(AK283,sortorder!$I$15:$I$20,sortorder!$J$15:$J$20)</f>
        <v>#NAME?</v>
      </c>
      <c r="AM283" s="640"/>
      <c r="AN283" s="640"/>
      <c r="AO283" s="640"/>
      <c r="AP283" s="639">
        <v>0</v>
      </c>
      <c r="AQ283" s="114" t="s">
        <v>43</v>
      </c>
      <c r="AR283" s="22" t="str">
        <f t="shared" si="75"/>
        <v>raw</v>
      </c>
      <c r="AS283" s="114" t="s">
        <v>43</v>
      </c>
      <c r="AT283" s="22" t="b">
        <f t="shared" si="76"/>
        <v>1</v>
      </c>
      <c r="AU283" s="635" t="s">
        <v>286</v>
      </c>
      <c r="AV283" s="635"/>
      <c r="AW283" s="172">
        <v>0</v>
      </c>
      <c r="AX283" s="602"/>
      <c r="AY283" s="479" t="b">
        <v>0</v>
      </c>
      <c r="AZ283" s="18" t="s">
        <v>45</v>
      </c>
      <c r="BA283" s="172">
        <v>2</v>
      </c>
      <c r="BB283" s="172">
        <v>0</v>
      </c>
      <c r="BC283" s="172" t="b">
        <v>0</v>
      </c>
      <c r="BD283" s="172" t="b">
        <v>0</v>
      </c>
      <c r="BE283" s="172" t="b">
        <v>0</v>
      </c>
      <c r="BF283" s="172"/>
      <c r="BG283" s="23" t="b">
        <f t="shared" si="81"/>
        <v>1</v>
      </c>
      <c r="BH283" s="742" t="s">
        <v>7206</v>
      </c>
      <c r="BI283" s="172" t="s">
        <v>7206</v>
      </c>
      <c r="BJ283" s="172" t="s">
        <v>7208</v>
      </c>
      <c r="BK283" s="172" t="s">
        <v>7208</v>
      </c>
      <c r="BL283" s="714" t="e">
        <v>#N/A</v>
      </c>
      <c r="BM283" s="561" t="s">
        <v>6034</v>
      </c>
      <c r="BO283" s="566"/>
      <c r="BQ283" s="206">
        <v>42</v>
      </c>
    </row>
    <row r="284" spans="1:75" hidden="1">
      <c r="A284">
        <v>283</v>
      </c>
      <c r="B284" s="148" t="str">
        <f t="shared" ca="1" si="71"/>
        <v>999999999</v>
      </c>
      <c r="C284" s="148" t="str">
        <f t="shared" ca="1" si="72"/>
        <v>9999999</v>
      </c>
      <c r="D284" s="28">
        <v>0</v>
      </c>
      <c r="E284" s="586">
        <f t="shared" si="78"/>
        <v>1</v>
      </c>
      <c r="F284" s="586">
        <f t="shared" si="73"/>
        <v>0</v>
      </c>
      <c r="G284" s="344" t="str">
        <f t="shared" si="79"/>
        <v>no match or acs</v>
      </c>
      <c r="H284" s="128" t="s">
        <v>3682</v>
      </c>
      <c r="I284" s="114"/>
      <c r="K284" s="114"/>
      <c r="L284" s="128" t="s">
        <v>3682</v>
      </c>
      <c r="M284" s="573" t="s">
        <v>3682</v>
      </c>
      <c r="N284" s="184"/>
      <c r="O284" s="202"/>
      <c r="P284" s="184"/>
      <c r="Q284" s="689" t="s">
        <v>5314</v>
      </c>
      <c r="R284" s="137">
        <f ca="1">IFERROR(_xlfn.XLOOKUP(T284, sortorder!P:P,sortorder!Q:Q),999)</f>
        <v>999</v>
      </c>
      <c r="S284" s="137">
        <f ca="1">IFERROR(_xlfn.XLOOKUP(T284, sortorder!P:P,sortorder!O:O),99)</f>
        <v>99</v>
      </c>
      <c r="T284" s="172" t="s">
        <v>6562</v>
      </c>
      <c r="U284" s="184"/>
      <c r="V284" s="142">
        <f ca="1">IFERROR(_xlfn.XLOOKUP(X284, sortorder!E:E,sortorder!D:D),99)</f>
        <v>99</v>
      </c>
      <c r="W284" s="142">
        <f t="shared" ca="1" si="74"/>
        <v>99</v>
      </c>
      <c r="X284" s="701" t="s">
        <v>6510</v>
      </c>
      <c r="Y284" s="132">
        <f t="shared" si="83"/>
        <v>0</v>
      </c>
      <c r="Z284" s="132">
        <f t="shared" si="83"/>
        <v>0</v>
      </c>
      <c r="AA284" s="132">
        <f t="shared" si="83"/>
        <v>0</v>
      </c>
      <c r="AB284" s="132">
        <f t="shared" si="83"/>
        <v>0</v>
      </c>
      <c r="AC284" s="132">
        <f t="shared" si="83"/>
        <v>0</v>
      </c>
      <c r="AD284" s="132">
        <f t="shared" si="83"/>
        <v>0</v>
      </c>
      <c r="AE284" s="132">
        <f t="shared" si="83"/>
        <v>0</v>
      </c>
      <c r="AF284" s="132">
        <f t="shared" si="83"/>
        <v>0</v>
      </c>
      <c r="AG284" s="132">
        <f t="shared" si="83"/>
        <v>0</v>
      </c>
      <c r="AH284" s="114"/>
      <c r="AI284" s="132" t="e">
        <f ca="1">_xlfn.XLOOKUP(I284,'api2.3'!B:B,'api2.3'!D:D,"")</f>
        <v>#NAME?</v>
      </c>
      <c r="AJ284" s="114" t="s">
        <v>44</v>
      </c>
      <c r="AK284" s="197" t="s">
        <v>44</v>
      </c>
      <c r="AL284" s="195" t="e">
        <f ca="1">_xlfn.XLOOKUP(AK284,sortorder!$I$15:$I$20,sortorder!$J$15:$J$20)</f>
        <v>#NAME?</v>
      </c>
      <c r="AM284" s="635"/>
      <c r="AN284" s="635"/>
      <c r="AO284" s="635"/>
      <c r="AP284" s="639">
        <v>0</v>
      </c>
      <c r="AQ284" s="114" t="s">
        <v>43</v>
      </c>
      <c r="AR284" s="22" t="str">
        <f t="shared" si="75"/>
        <v>raw</v>
      </c>
      <c r="AS284" s="114" t="s">
        <v>43</v>
      </c>
      <c r="AT284" s="22" t="b">
        <f t="shared" si="76"/>
        <v>1</v>
      </c>
      <c r="AU284" s="635" t="s">
        <v>286</v>
      </c>
      <c r="AV284" s="635"/>
      <c r="AW284" s="114"/>
      <c r="AX284" s="596" t="s">
        <v>2798</v>
      </c>
      <c r="AY284" s="479" t="b">
        <v>0</v>
      </c>
      <c r="AZ284" s="114" t="s">
        <v>45</v>
      </c>
      <c r="BA284" s="114"/>
      <c r="BB284" s="114">
        <v>0</v>
      </c>
      <c r="BC284" s="114" t="b">
        <v>0</v>
      </c>
      <c r="BD284" s="114" t="b">
        <v>0</v>
      </c>
      <c r="BE284" s="114" t="b">
        <v>0</v>
      </c>
      <c r="BF284" s="114"/>
      <c r="BG284" s="23" t="b">
        <f t="shared" si="81"/>
        <v>1</v>
      </c>
      <c r="BH284" s="740" t="s">
        <v>3683</v>
      </c>
      <c r="BI284" s="117" t="s">
        <v>3683</v>
      </c>
      <c r="BJ284" s="557" t="s">
        <v>3683</v>
      </c>
      <c r="BK284" s="557" t="s">
        <v>3683</v>
      </c>
      <c r="BL284" s="714" t="e">
        <v>#N/A</v>
      </c>
      <c r="BM284" s="561" t="s">
        <v>6058</v>
      </c>
      <c r="BN284" s="479" t="s">
        <v>2798</v>
      </c>
      <c r="BO284" s="184"/>
      <c r="BQ284" s="209">
        <v>999</v>
      </c>
    </row>
    <row r="285" spans="1:75" hidden="1">
      <c r="A285">
        <v>284</v>
      </c>
      <c r="B285" s="148" t="str">
        <f t="shared" ca="1" si="71"/>
        <v>999999999</v>
      </c>
      <c r="C285" s="148" t="str">
        <f t="shared" ca="1" si="72"/>
        <v>9999999</v>
      </c>
      <c r="D285" s="28">
        <v>0</v>
      </c>
      <c r="E285" s="586">
        <f t="shared" si="78"/>
        <v>1</v>
      </c>
      <c r="F285" s="586">
        <f t="shared" si="73"/>
        <v>0</v>
      </c>
      <c r="G285" s="344" t="str">
        <f t="shared" si="79"/>
        <v>no match or acs</v>
      </c>
      <c r="H285" s="128" t="s">
        <v>3707</v>
      </c>
      <c r="I285" s="114"/>
      <c r="K285" s="114"/>
      <c r="L285" s="128" t="s">
        <v>3707</v>
      </c>
      <c r="M285" s="573" t="s">
        <v>3707</v>
      </c>
      <c r="N285" s="184"/>
      <c r="O285" s="202"/>
      <c r="P285" s="184"/>
      <c r="Q285" s="689" t="s">
        <v>5315</v>
      </c>
      <c r="R285" s="137">
        <f ca="1">IFERROR(_xlfn.XLOOKUP(T285, sortorder!P:P,sortorder!Q:Q),999)</f>
        <v>999</v>
      </c>
      <c r="S285" s="137">
        <f ca="1">IFERROR(_xlfn.XLOOKUP(T285, sortorder!P:P,sortorder!O:O),99)</f>
        <v>99</v>
      </c>
      <c r="T285" s="172" t="s">
        <v>6563</v>
      </c>
      <c r="U285" s="184"/>
      <c r="V285" s="142">
        <f ca="1">IFERROR(_xlfn.XLOOKUP(X285, sortorder!E:E,sortorder!D:D),99)</f>
        <v>99</v>
      </c>
      <c r="W285" s="142">
        <f t="shared" ca="1" si="74"/>
        <v>99</v>
      </c>
      <c r="X285" s="701" t="s">
        <v>6510</v>
      </c>
      <c r="Y285" s="132">
        <f t="shared" si="83"/>
        <v>0</v>
      </c>
      <c r="Z285" s="132">
        <f t="shared" si="83"/>
        <v>0</v>
      </c>
      <c r="AA285" s="132">
        <f t="shared" si="83"/>
        <v>0</v>
      </c>
      <c r="AB285" s="132">
        <f t="shared" si="83"/>
        <v>0</v>
      </c>
      <c r="AC285" s="132">
        <f t="shared" si="83"/>
        <v>0</v>
      </c>
      <c r="AD285" s="132">
        <f t="shared" si="83"/>
        <v>0</v>
      </c>
      <c r="AE285" s="132">
        <f t="shared" si="83"/>
        <v>0</v>
      </c>
      <c r="AF285" s="132">
        <f t="shared" si="83"/>
        <v>0</v>
      </c>
      <c r="AG285" s="132">
        <f t="shared" si="83"/>
        <v>0</v>
      </c>
      <c r="AH285" s="114"/>
      <c r="AI285" s="132" t="e">
        <f ca="1">_xlfn.XLOOKUP(I285,'api2.3'!B:B,'api2.3'!D:D,"")</f>
        <v>#NAME?</v>
      </c>
      <c r="AJ285" s="114" t="s">
        <v>44</v>
      </c>
      <c r="AK285" s="38" t="s">
        <v>44</v>
      </c>
      <c r="AL285" s="195" t="e">
        <f ca="1">_xlfn.XLOOKUP(AK285,sortorder!$I$15:$I$20,sortorder!$J$15:$J$20)</f>
        <v>#NAME?</v>
      </c>
      <c r="AM285" s="635"/>
      <c r="AN285" s="635"/>
      <c r="AO285" s="635"/>
      <c r="AP285" s="639">
        <v>0</v>
      </c>
      <c r="AQ285" s="114" t="s">
        <v>43</v>
      </c>
      <c r="AR285" s="22" t="str">
        <f t="shared" si="75"/>
        <v>raw</v>
      </c>
      <c r="AS285" s="114" t="s">
        <v>43</v>
      </c>
      <c r="AT285" s="22" t="b">
        <f t="shared" si="76"/>
        <v>1</v>
      </c>
      <c r="AU285" s="635" t="s">
        <v>286</v>
      </c>
      <c r="AV285" s="635"/>
      <c r="AW285" s="114"/>
      <c r="AX285" s="596" t="s">
        <v>2798</v>
      </c>
      <c r="AY285" s="479" t="b">
        <v>0</v>
      </c>
      <c r="AZ285" s="114" t="s">
        <v>45</v>
      </c>
      <c r="BA285" s="114"/>
      <c r="BB285" s="114">
        <v>0</v>
      </c>
      <c r="BC285" s="114" t="b">
        <v>0</v>
      </c>
      <c r="BD285" s="114" t="b">
        <v>0</v>
      </c>
      <c r="BE285" s="114" t="b">
        <v>0</v>
      </c>
      <c r="BF285" s="114"/>
      <c r="BG285" s="23" t="b">
        <f t="shared" si="81"/>
        <v>1</v>
      </c>
      <c r="BH285" s="740" t="s">
        <v>3708</v>
      </c>
      <c r="BI285" s="556" t="s">
        <v>3708</v>
      </c>
      <c r="BJ285" s="557" t="s">
        <v>3708</v>
      </c>
      <c r="BK285" s="557" t="s">
        <v>3708</v>
      </c>
      <c r="BL285" s="714" t="e">
        <v>#N/A</v>
      </c>
      <c r="BM285" s="561" t="s">
        <v>6068</v>
      </c>
      <c r="BN285" s="479">
        <v>0</v>
      </c>
      <c r="BO285" s="184"/>
      <c r="BQ285" s="209">
        <v>999</v>
      </c>
    </row>
    <row r="286" spans="1:75" hidden="1">
      <c r="A286">
        <v>285</v>
      </c>
      <c r="B286" s="148" t="str">
        <f t="shared" ca="1" si="71"/>
        <v>999999042</v>
      </c>
      <c r="C286" s="148" t="str">
        <f t="shared" ca="1" si="72"/>
        <v>9999999</v>
      </c>
      <c r="D286" s="28">
        <v>1</v>
      </c>
      <c r="E286" s="586">
        <f t="shared" si="78"/>
        <v>1</v>
      </c>
      <c r="F286" s="586">
        <f t="shared" si="73"/>
        <v>0</v>
      </c>
      <c r="G286" s="344" t="str">
        <f t="shared" si="79"/>
        <v>no match or acs</v>
      </c>
      <c r="H286" s="114" t="s">
        <v>3731</v>
      </c>
      <c r="I286" s="185"/>
      <c r="K286" s="172"/>
      <c r="L286" s="114" t="s">
        <v>3731</v>
      </c>
      <c r="M286" s="566"/>
      <c r="N286" s="566"/>
      <c r="O286" s="172"/>
      <c r="P286" s="566"/>
      <c r="Q286" s="455" t="s">
        <v>6473</v>
      </c>
      <c r="R286" s="137">
        <f ca="1">IFERROR(_xlfn.XLOOKUP(T286, sortorder!P:P,sortorder!Q:Q),999)</f>
        <v>999</v>
      </c>
      <c r="S286" s="137">
        <f ca="1">IFERROR(_xlfn.XLOOKUP(T286, sortorder!P:P,sortorder!O:O),99)</f>
        <v>99</v>
      </c>
      <c r="T286" s="455" t="s">
        <v>6564</v>
      </c>
      <c r="U286" s="172"/>
      <c r="V286" s="142">
        <f ca="1">IFERROR(_xlfn.XLOOKUP(X286, sortorder!E:E,sortorder!D:D),99)</f>
        <v>99</v>
      </c>
      <c r="W286" s="142">
        <f t="shared" ca="1" si="74"/>
        <v>99</v>
      </c>
      <c r="X286" s="455" t="s">
        <v>6510</v>
      </c>
      <c r="Y286" s="132">
        <f t="shared" si="83"/>
        <v>0</v>
      </c>
      <c r="Z286" s="132">
        <f t="shared" si="83"/>
        <v>0</v>
      </c>
      <c r="AA286" s="132">
        <f t="shared" si="83"/>
        <v>0</v>
      </c>
      <c r="AB286" s="132">
        <f t="shared" si="83"/>
        <v>0</v>
      </c>
      <c r="AC286" s="132">
        <f t="shared" si="83"/>
        <v>0</v>
      </c>
      <c r="AD286" s="132">
        <f t="shared" si="83"/>
        <v>0</v>
      </c>
      <c r="AE286" s="132">
        <f t="shared" si="83"/>
        <v>0</v>
      </c>
      <c r="AF286" s="132">
        <f t="shared" si="83"/>
        <v>0</v>
      </c>
      <c r="AG286" s="132">
        <f t="shared" si="83"/>
        <v>0</v>
      </c>
      <c r="AH286" s="172"/>
      <c r="AI286" s="132" t="e">
        <f ca="1">_xlfn.XLOOKUP(I286,'api2.3'!B:B,'api2.3'!D:D,"")</f>
        <v>#NAME?</v>
      </c>
      <c r="AJ286" s="22" t="s">
        <v>44</v>
      </c>
      <c r="AK286" s="22" t="s">
        <v>44</v>
      </c>
      <c r="AL286" s="371" t="e">
        <f ca="1">_xlfn.XLOOKUP(AK286,sortorder!$I$15:$I$20,sortorder!$J$15:$J$20)</f>
        <v>#NAME?</v>
      </c>
      <c r="AM286" s="640"/>
      <c r="AN286" s="640"/>
      <c r="AO286" s="640"/>
      <c r="AP286" s="639">
        <v>0</v>
      </c>
      <c r="AQ286" s="114" t="s">
        <v>43</v>
      </c>
      <c r="AR286" s="22" t="str">
        <f t="shared" si="75"/>
        <v>raw</v>
      </c>
      <c r="AS286" s="114" t="s">
        <v>43</v>
      </c>
      <c r="AT286" s="22" t="b">
        <f t="shared" si="76"/>
        <v>1</v>
      </c>
      <c r="AU286" s="635" t="s">
        <v>286</v>
      </c>
      <c r="AV286" s="635"/>
      <c r="AW286" s="172">
        <v>0</v>
      </c>
      <c r="AX286" s="602"/>
      <c r="AY286" s="479" t="b">
        <v>0</v>
      </c>
      <c r="AZ286" s="18" t="s">
        <v>45</v>
      </c>
      <c r="BA286" s="172">
        <v>2</v>
      </c>
      <c r="BB286" s="172">
        <v>0</v>
      </c>
      <c r="BC286" s="172" t="b">
        <v>0</v>
      </c>
      <c r="BD286" s="172" t="b">
        <v>0</v>
      </c>
      <c r="BE286" s="172" t="b">
        <v>0</v>
      </c>
      <c r="BF286" s="172"/>
      <c r="BG286" s="23" t="b">
        <f t="shared" si="81"/>
        <v>1</v>
      </c>
      <c r="BH286" s="742" t="s">
        <v>7205</v>
      </c>
      <c r="BI286" s="172" t="s">
        <v>7205</v>
      </c>
      <c r="BJ286" s="172" t="s">
        <v>7207</v>
      </c>
      <c r="BK286" s="172" t="s">
        <v>7207</v>
      </c>
      <c r="BL286" s="714" t="e">
        <v>#N/A</v>
      </c>
      <c r="BM286" s="561" t="s">
        <v>6078</v>
      </c>
      <c r="BO286" s="566"/>
      <c r="BQ286" s="206">
        <v>42</v>
      </c>
    </row>
    <row r="287" spans="1:75" hidden="1">
      <c r="A287">
        <v>286</v>
      </c>
      <c r="B287" s="148" t="str">
        <f t="shared" ca="1" si="71"/>
        <v>999999999</v>
      </c>
      <c r="C287" s="148" t="str">
        <f t="shared" ca="1" si="72"/>
        <v>9999999</v>
      </c>
      <c r="D287" s="28">
        <v>0</v>
      </c>
      <c r="E287" s="586">
        <f t="shared" si="78"/>
        <v>1</v>
      </c>
      <c r="F287" s="586">
        <f t="shared" si="73"/>
        <v>0</v>
      </c>
      <c r="G287" s="344" t="str">
        <f t="shared" si="79"/>
        <v>no match or acs</v>
      </c>
      <c r="H287" s="105" t="s">
        <v>3613</v>
      </c>
      <c r="I287" s="114"/>
      <c r="K287" s="114"/>
      <c r="L287" s="105" t="s">
        <v>3613</v>
      </c>
      <c r="M287" s="573" t="s">
        <v>3613</v>
      </c>
      <c r="N287" s="184"/>
      <c r="O287" s="114"/>
      <c r="P287" s="184"/>
      <c r="Q287" s="106" t="s">
        <v>5311</v>
      </c>
      <c r="R287" s="137">
        <f ca="1">IFERROR(_xlfn.XLOOKUP(T287, sortorder!P:P,sortorder!Q:Q),999)</f>
        <v>999</v>
      </c>
      <c r="S287" s="137">
        <f ca="1">IFERROR(_xlfn.XLOOKUP(T287, sortorder!P:P,sortorder!O:O),99)</f>
        <v>99</v>
      </c>
      <c r="T287" s="106" t="s">
        <v>5311</v>
      </c>
      <c r="U287" s="184"/>
      <c r="V287" s="142">
        <f ca="1">IFERROR(_xlfn.XLOOKUP(X287, sortorder!E:E,sortorder!D:D),99)</f>
        <v>99</v>
      </c>
      <c r="W287" s="142">
        <f t="shared" ca="1" si="74"/>
        <v>99</v>
      </c>
      <c r="X287" s="702" t="s">
        <v>6510</v>
      </c>
      <c r="Y287" s="132">
        <f t="shared" si="83"/>
        <v>0</v>
      </c>
      <c r="Z287" s="132">
        <f t="shared" si="83"/>
        <v>0</v>
      </c>
      <c r="AA287" s="132">
        <f t="shared" si="83"/>
        <v>0</v>
      </c>
      <c r="AB287" s="132">
        <f t="shared" si="83"/>
        <v>0</v>
      </c>
      <c r="AC287" s="132">
        <f t="shared" si="83"/>
        <v>0</v>
      </c>
      <c r="AD287" s="132">
        <f t="shared" si="83"/>
        <v>0</v>
      </c>
      <c r="AE287" s="132">
        <f t="shared" si="83"/>
        <v>0</v>
      </c>
      <c r="AF287" s="132">
        <f t="shared" si="83"/>
        <v>0</v>
      </c>
      <c r="AG287" s="132">
        <f t="shared" si="83"/>
        <v>0</v>
      </c>
      <c r="AH287" s="114"/>
      <c r="AI287" s="132" t="e">
        <f ca="1">_xlfn.XLOOKUP(I287,'api2.3'!B:B,'api2.3'!D:D,"")</f>
        <v>#NAME?</v>
      </c>
      <c r="AJ287" s="114" t="s">
        <v>44</v>
      </c>
      <c r="AK287" s="197" t="s">
        <v>44</v>
      </c>
      <c r="AL287" s="195" t="e">
        <f ca="1">_xlfn.XLOOKUP(AK287,sortorder!$I$15:$I$20,sortorder!$J$15:$J$20)</f>
        <v>#NAME?</v>
      </c>
      <c r="AM287" s="635"/>
      <c r="AN287" s="635"/>
      <c r="AO287" s="635"/>
      <c r="AP287" s="639">
        <v>0</v>
      </c>
      <c r="AQ287" s="114" t="s">
        <v>43</v>
      </c>
      <c r="AR287" s="22" t="str">
        <f t="shared" si="75"/>
        <v>raw</v>
      </c>
      <c r="AS287" s="114" t="s">
        <v>43</v>
      </c>
      <c r="AT287" s="22" t="b">
        <f t="shared" si="76"/>
        <v>1</v>
      </c>
      <c r="AU287" s="635" t="s">
        <v>286</v>
      </c>
      <c r="AV287" s="635"/>
      <c r="AW287" s="114"/>
      <c r="AX287" s="596" t="s">
        <v>2798</v>
      </c>
      <c r="AY287" s="479" t="b">
        <v>0</v>
      </c>
      <c r="AZ287" s="114" t="s">
        <v>45</v>
      </c>
      <c r="BA287" s="114"/>
      <c r="BB287" s="114">
        <v>0</v>
      </c>
      <c r="BC287" s="114" t="b">
        <v>0</v>
      </c>
      <c r="BD287" s="114" t="b">
        <v>0</v>
      </c>
      <c r="BE287" s="114" t="b">
        <v>0</v>
      </c>
      <c r="BF287" s="114"/>
      <c r="BG287" s="23" t="b">
        <f t="shared" si="81"/>
        <v>1</v>
      </c>
      <c r="BH287" s="740" t="s">
        <v>5365</v>
      </c>
      <c r="BI287" s="114" t="s">
        <v>5365</v>
      </c>
      <c r="BJ287" s="114" t="s">
        <v>3615</v>
      </c>
      <c r="BK287" s="114" t="s">
        <v>3615</v>
      </c>
      <c r="BL287" s="714" t="e">
        <v>#N/A</v>
      </c>
      <c r="BM287" s="561" t="s">
        <v>6031</v>
      </c>
      <c r="BN287" s="479" t="s">
        <v>2798</v>
      </c>
      <c r="BO287" s="184"/>
      <c r="BQ287" s="209">
        <v>999</v>
      </c>
    </row>
    <row r="288" spans="1:75" hidden="1">
      <c r="A288">
        <v>287</v>
      </c>
      <c r="B288" s="148" t="str">
        <f t="shared" ca="1" si="71"/>
        <v>999999999</v>
      </c>
      <c r="C288" s="148" t="str">
        <f t="shared" ca="1" si="72"/>
        <v>9999999</v>
      </c>
      <c r="D288" s="28">
        <v>0</v>
      </c>
      <c r="E288" s="586">
        <f t="shared" si="78"/>
        <v>1</v>
      </c>
      <c r="F288" s="586">
        <f t="shared" si="73"/>
        <v>0</v>
      </c>
      <c r="G288" s="344" t="str">
        <f t="shared" si="79"/>
        <v>no match or acs</v>
      </c>
      <c r="H288" s="128" t="s">
        <v>3642</v>
      </c>
      <c r="I288" s="114"/>
      <c r="K288" s="114"/>
      <c r="L288" s="128" t="s">
        <v>3642</v>
      </c>
      <c r="M288" s="573" t="s">
        <v>3642</v>
      </c>
      <c r="N288" s="184"/>
      <c r="O288" s="202"/>
      <c r="P288" s="184"/>
      <c r="Q288" s="106" t="s">
        <v>5312</v>
      </c>
      <c r="R288" s="137">
        <f ca="1">IFERROR(_xlfn.XLOOKUP(T288, sortorder!P:P,sortorder!Q:Q),999)</f>
        <v>999</v>
      </c>
      <c r="S288" s="137">
        <f ca="1">IFERROR(_xlfn.XLOOKUP(T288, sortorder!P:P,sortorder!O:O),99)</f>
        <v>99</v>
      </c>
      <c r="T288" s="1" t="s">
        <v>7402</v>
      </c>
      <c r="U288" s="184"/>
      <c r="V288" s="142">
        <f ca="1">IFERROR(_xlfn.XLOOKUP(X288, sortorder!E:E,sortorder!D:D),99)</f>
        <v>99</v>
      </c>
      <c r="W288" s="142">
        <f t="shared" ca="1" si="74"/>
        <v>99</v>
      </c>
      <c r="X288" s="702" t="s">
        <v>6510</v>
      </c>
      <c r="Y288" s="132">
        <f t="shared" si="83"/>
        <v>0</v>
      </c>
      <c r="Z288" s="132">
        <f t="shared" si="83"/>
        <v>0</v>
      </c>
      <c r="AA288" s="132">
        <f t="shared" si="83"/>
        <v>0</v>
      </c>
      <c r="AB288" s="132">
        <f t="shared" si="83"/>
        <v>0</v>
      </c>
      <c r="AC288" s="132">
        <f t="shared" si="83"/>
        <v>0</v>
      </c>
      <c r="AD288" s="132">
        <f t="shared" si="83"/>
        <v>0</v>
      </c>
      <c r="AE288" s="132">
        <f t="shared" si="83"/>
        <v>0</v>
      </c>
      <c r="AF288" s="132">
        <f t="shared" si="83"/>
        <v>0</v>
      </c>
      <c r="AG288" s="132">
        <f t="shared" si="83"/>
        <v>0</v>
      </c>
      <c r="AH288" s="114"/>
      <c r="AI288" s="132" t="e">
        <f ca="1">_xlfn.XLOOKUP(I288,'api2.3'!B:B,'api2.3'!D:D,"")</f>
        <v>#NAME?</v>
      </c>
      <c r="AJ288" t="s">
        <v>44</v>
      </c>
      <c r="AK288" s="197" t="s">
        <v>44</v>
      </c>
      <c r="AL288" s="195" t="e">
        <f ca="1">_xlfn.XLOOKUP(AK288,sortorder!$I$15:$I$20,sortorder!$J$15:$J$20)</f>
        <v>#NAME?</v>
      </c>
      <c r="AM288" s="635"/>
      <c r="AN288" s="635"/>
      <c r="AO288" s="635"/>
      <c r="AP288" s="639">
        <v>0</v>
      </c>
      <c r="AQ288" s="114" t="s">
        <v>43</v>
      </c>
      <c r="AR288" s="22" t="str">
        <f t="shared" si="75"/>
        <v>raw</v>
      </c>
      <c r="AS288" s="114" t="s">
        <v>43</v>
      </c>
      <c r="AT288" s="22" t="b">
        <f t="shared" si="76"/>
        <v>1</v>
      </c>
      <c r="AU288" s="635" t="s">
        <v>286</v>
      </c>
      <c r="AV288" s="635"/>
      <c r="AW288" s="114"/>
      <c r="AX288" s="596" t="s">
        <v>2798</v>
      </c>
      <c r="AY288" s="479" t="b">
        <v>0</v>
      </c>
      <c r="AZ288" s="114" t="s">
        <v>45</v>
      </c>
      <c r="BA288" s="114"/>
      <c r="BB288" s="114">
        <v>0</v>
      </c>
      <c r="BC288" s="114" t="b">
        <v>0</v>
      </c>
      <c r="BD288" s="114" t="b">
        <v>0</v>
      </c>
      <c r="BE288" s="114" t="b">
        <v>0</v>
      </c>
      <c r="BF288" s="114"/>
      <c r="BG288" s="23" t="b">
        <f t="shared" si="81"/>
        <v>1</v>
      </c>
      <c r="BH288" s="740" t="s">
        <v>3643</v>
      </c>
      <c r="BI288" s="202" t="s">
        <v>3643</v>
      </c>
      <c r="BJ288" s="127" t="s">
        <v>3643</v>
      </c>
      <c r="BK288" s="127" t="s">
        <v>3643</v>
      </c>
      <c r="BL288" s="714" t="e">
        <v>#N/A</v>
      </c>
      <c r="BM288" s="561" t="s">
        <v>6042</v>
      </c>
      <c r="BN288" s="479" t="s">
        <v>2798</v>
      </c>
      <c r="BO288" s="184"/>
      <c r="BQ288" s="209">
        <v>999</v>
      </c>
    </row>
    <row r="289" spans="1:75" hidden="1">
      <c r="A289">
        <v>288</v>
      </c>
      <c r="B289" s="148" t="str">
        <f t="shared" ca="1" si="71"/>
        <v>999999999</v>
      </c>
      <c r="C289" s="148" t="str">
        <f t="shared" ca="1" si="72"/>
        <v>9999999</v>
      </c>
      <c r="D289" s="28">
        <v>0</v>
      </c>
      <c r="E289" s="586">
        <f t="shared" si="78"/>
        <v>1</v>
      </c>
      <c r="F289" s="586">
        <f t="shared" si="73"/>
        <v>0</v>
      </c>
      <c r="G289" s="344" t="str">
        <f t="shared" si="79"/>
        <v>no match or acs</v>
      </c>
      <c r="H289" s="128" t="s">
        <v>3657</v>
      </c>
      <c r="I289" s="114"/>
      <c r="K289" s="114"/>
      <c r="L289" s="128" t="s">
        <v>3657</v>
      </c>
      <c r="M289" s="573" t="s">
        <v>3657</v>
      </c>
      <c r="N289" s="184"/>
      <c r="O289" s="202"/>
      <c r="P289" s="184"/>
      <c r="Q289" s="106" t="s">
        <v>5313</v>
      </c>
      <c r="R289" s="137">
        <f ca="1">IFERROR(_xlfn.XLOOKUP(T289, sortorder!P:P,sortorder!Q:Q),999)</f>
        <v>999</v>
      </c>
      <c r="S289" s="137">
        <f ca="1">IFERROR(_xlfn.XLOOKUP(T289, sortorder!P:P,sortorder!O:O),99)</f>
        <v>99</v>
      </c>
      <c r="T289" s="455" t="s">
        <v>6494</v>
      </c>
      <c r="U289" s="184"/>
      <c r="V289" s="142">
        <f ca="1">IFERROR(_xlfn.XLOOKUP(X289, sortorder!E:E,sortorder!D:D),99)</f>
        <v>99</v>
      </c>
      <c r="W289" s="142">
        <f t="shared" ca="1" si="74"/>
        <v>99</v>
      </c>
      <c r="X289" s="702" t="s">
        <v>6510</v>
      </c>
      <c r="Y289" s="132">
        <f t="shared" si="83"/>
        <v>0</v>
      </c>
      <c r="Z289" s="132">
        <f t="shared" si="83"/>
        <v>0</v>
      </c>
      <c r="AA289" s="132">
        <f t="shared" si="83"/>
        <v>0</v>
      </c>
      <c r="AB289" s="132">
        <f t="shared" si="83"/>
        <v>0</v>
      </c>
      <c r="AC289" s="132">
        <f t="shared" si="83"/>
        <v>0</v>
      </c>
      <c r="AD289" s="132">
        <f t="shared" si="83"/>
        <v>0</v>
      </c>
      <c r="AE289" s="132">
        <f t="shared" si="83"/>
        <v>0</v>
      </c>
      <c r="AF289" s="132">
        <f t="shared" si="83"/>
        <v>0</v>
      </c>
      <c r="AG289" s="132">
        <f t="shared" si="83"/>
        <v>0</v>
      </c>
      <c r="AH289" s="114"/>
      <c r="AI289" s="132" t="e">
        <f ca="1">_xlfn.XLOOKUP(I289,'api2.3'!B:B,'api2.3'!D:D,"")</f>
        <v>#NAME?</v>
      </c>
      <c r="AJ289" s="114" t="s">
        <v>44</v>
      </c>
      <c r="AK289" s="197" t="s">
        <v>44</v>
      </c>
      <c r="AL289" s="195" t="e">
        <f ca="1">_xlfn.XLOOKUP(AK289,sortorder!$I$15:$I$20,sortorder!$J$15:$J$20)</f>
        <v>#NAME?</v>
      </c>
      <c r="AM289" s="635"/>
      <c r="AN289" s="635"/>
      <c r="AO289" s="635"/>
      <c r="AP289" s="639">
        <v>0</v>
      </c>
      <c r="AQ289" s="114" t="s">
        <v>43</v>
      </c>
      <c r="AR289" s="22" t="str">
        <f t="shared" si="75"/>
        <v>raw</v>
      </c>
      <c r="AS289" s="114" t="s">
        <v>43</v>
      </c>
      <c r="AT289" s="22" t="b">
        <f t="shared" si="76"/>
        <v>1</v>
      </c>
      <c r="AU289" s="635" t="s">
        <v>286</v>
      </c>
      <c r="AV289" s="635"/>
      <c r="AW289" s="114"/>
      <c r="AX289" s="596" t="s">
        <v>2798</v>
      </c>
      <c r="AY289" s="479" t="b">
        <v>0</v>
      </c>
      <c r="AZ289" s="114" t="s">
        <v>45</v>
      </c>
      <c r="BA289" s="114"/>
      <c r="BB289" s="114">
        <v>0</v>
      </c>
      <c r="BC289" s="114" t="b">
        <v>0</v>
      </c>
      <c r="BD289" s="114" t="b">
        <v>0</v>
      </c>
      <c r="BE289" s="114" t="b">
        <v>0</v>
      </c>
      <c r="BF289" s="114"/>
      <c r="BG289" s="23" t="b">
        <f t="shared" si="81"/>
        <v>1</v>
      </c>
      <c r="BH289" s="740" t="s">
        <v>3658</v>
      </c>
      <c r="BI289" s="556" t="s">
        <v>3658</v>
      </c>
      <c r="BJ289" s="557" t="s">
        <v>3658</v>
      </c>
      <c r="BK289" s="557" t="s">
        <v>3658</v>
      </c>
      <c r="BL289" s="714" t="e">
        <v>#N/A</v>
      </c>
      <c r="BM289" s="561" t="s">
        <v>6048</v>
      </c>
      <c r="BN289" s="479" t="s">
        <v>2798</v>
      </c>
      <c r="BO289" s="184"/>
      <c r="BQ289" s="209">
        <v>999</v>
      </c>
    </row>
    <row r="290" spans="1:75" hidden="1">
      <c r="A290">
        <v>289</v>
      </c>
      <c r="B290" s="148" t="str">
        <f t="shared" ca="1" si="71"/>
        <v>999999030</v>
      </c>
      <c r="C290" s="148" t="str">
        <f t="shared" ca="1" si="72"/>
        <v>9999999</v>
      </c>
      <c r="D290" s="28">
        <v>1</v>
      </c>
      <c r="E290" s="586">
        <f t="shared" si="78"/>
        <v>1</v>
      </c>
      <c r="F290" s="586">
        <f t="shared" si="73"/>
        <v>0</v>
      </c>
      <c r="G290" s="344" t="str">
        <f t="shared" si="79"/>
        <v>api</v>
      </c>
      <c r="H290" s="120" t="s">
        <v>2480</v>
      </c>
      <c r="I290" s="22" t="s">
        <v>2480</v>
      </c>
      <c r="J290" s="184"/>
      <c r="K290" s="129"/>
      <c r="L290" s="696" t="s">
        <v>3774</v>
      </c>
      <c r="M290" s="184" t="s">
        <v>3774</v>
      </c>
      <c r="N290" s="184"/>
      <c r="O290" s="129"/>
      <c r="P290" s="184"/>
      <c r="Q290" s="696" t="s">
        <v>5429</v>
      </c>
      <c r="R290" s="137">
        <f ca="1">IFERROR(_xlfn.XLOOKUP(T290, sortorder!P:P,sortorder!Q:Q),999)</f>
        <v>999</v>
      </c>
      <c r="S290" s="137">
        <f ca="1">IFERROR(_xlfn.XLOOKUP(T290, sortorder!P:P,sortorder!O:O),99)</f>
        <v>99</v>
      </c>
      <c r="T290" s="696" t="s">
        <v>5429</v>
      </c>
      <c r="V290" s="142">
        <f ca="1">IFERROR(_xlfn.XLOOKUP(X290, sortorder!E:E,sortorder!D:D),99)</f>
        <v>99</v>
      </c>
      <c r="W290" s="142">
        <f t="shared" ca="1" si="74"/>
        <v>99</v>
      </c>
      <c r="X290" s="697" t="s">
        <v>7353</v>
      </c>
      <c r="Y290" s="132">
        <f t="shared" si="83"/>
        <v>0</v>
      </c>
      <c r="Z290" s="132">
        <f t="shared" si="83"/>
        <v>0</v>
      </c>
      <c r="AA290" s="132">
        <f t="shared" si="83"/>
        <v>0</v>
      </c>
      <c r="AB290" s="132">
        <f t="shared" si="83"/>
        <v>0</v>
      </c>
      <c r="AC290" s="132">
        <f t="shared" si="83"/>
        <v>0</v>
      </c>
      <c r="AD290" s="132">
        <f t="shared" si="83"/>
        <v>0</v>
      </c>
      <c r="AE290" s="132">
        <f t="shared" si="83"/>
        <v>0</v>
      </c>
      <c r="AF290" s="132">
        <f t="shared" si="83"/>
        <v>0</v>
      </c>
      <c r="AG290" s="132">
        <f t="shared" si="83"/>
        <v>0</v>
      </c>
      <c r="AH290" t="s">
        <v>1058</v>
      </c>
      <c r="AI290" s="132" t="e">
        <f ca="1">_xlfn.XLOOKUP(I290,'api2.3'!B:B,'api2.3'!D:D,"")</f>
        <v>#NAME?</v>
      </c>
      <c r="AJ290" s="126" t="s">
        <v>44</v>
      </c>
      <c r="AK290" s="196" t="s">
        <v>44</v>
      </c>
      <c r="AL290" s="195" t="e">
        <f ca="1">_xlfn.XLOOKUP(AK290,sortorder!$I$15:$I$20,sortorder!$J$15:$J$20)</f>
        <v>#NAME?</v>
      </c>
      <c r="AP290" s="634">
        <v>0</v>
      </c>
      <c r="AQ290" t="s">
        <v>43</v>
      </c>
      <c r="AR290" s="22" t="str">
        <f t="shared" si="75"/>
        <v>raw</v>
      </c>
      <c r="AS290" t="s">
        <v>43</v>
      </c>
      <c r="AT290" s="22" t="b">
        <f t="shared" si="76"/>
        <v>1</v>
      </c>
      <c r="AU290" s="633" t="s">
        <v>286</v>
      </c>
      <c r="AW290">
        <v>1</v>
      </c>
      <c r="AX290" s="596" t="s">
        <v>560</v>
      </c>
      <c r="AY290" s="479" t="b">
        <v>1</v>
      </c>
      <c r="AZ290" s="217" t="s">
        <v>5629</v>
      </c>
      <c r="BB290">
        <v>0</v>
      </c>
      <c r="BC290" t="b">
        <v>0</v>
      </c>
      <c r="BD290" t="b">
        <v>1</v>
      </c>
      <c r="BE290" t="b">
        <v>1</v>
      </c>
      <c r="BG290" s="23" t="b">
        <f t="shared" si="81"/>
        <v>1</v>
      </c>
      <c r="BH290" s="739" t="s">
        <v>5310</v>
      </c>
      <c r="BI290" s="129" t="s">
        <v>5310</v>
      </c>
      <c r="BJ290" s="129" t="s">
        <v>4752</v>
      </c>
      <c r="BK290" s="129" t="s">
        <v>4752</v>
      </c>
      <c r="BL290" s="714" t="e">
        <v>#N/A</v>
      </c>
      <c r="BM290" s="561" t="s">
        <v>6095</v>
      </c>
      <c r="BN290" s="479" t="s">
        <v>2482</v>
      </c>
      <c r="BO290" s="56" t="s">
        <v>2482</v>
      </c>
      <c r="BQ290" s="206">
        <v>30</v>
      </c>
      <c r="BS290" s="580" t="s">
        <v>1707</v>
      </c>
    </row>
    <row r="291" spans="1:75" hidden="1">
      <c r="A291">
        <v>290</v>
      </c>
      <c r="B291" s="148" t="str">
        <f t="shared" ca="1" si="71"/>
        <v>999999031</v>
      </c>
      <c r="C291" s="148" t="str">
        <f t="shared" ca="1" si="72"/>
        <v>9999999</v>
      </c>
      <c r="D291" s="28">
        <v>1</v>
      </c>
      <c r="E291" s="586">
        <f t="shared" si="78"/>
        <v>1</v>
      </c>
      <c r="F291" s="586">
        <f t="shared" si="73"/>
        <v>0</v>
      </c>
      <c r="G291" s="344" t="str">
        <f t="shared" si="79"/>
        <v>api</v>
      </c>
      <c r="H291" s="120" t="s">
        <v>2483</v>
      </c>
      <c r="I291" s="22" t="s">
        <v>2483</v>
      </c>
      <c r="J291" s="184"/>
      <c r="K291" s="129"/>
      <c r="L291" s="696" t="s">
        <v>3791</v>
      </c>
      <c r="M291" s="184" t="s">
        <v>3791</v>
      </c>
      <c r="N291" s="184"/>
      <c r="O291" s="129"/>
      <c r="P291" s="184"/>
      <c r="Q291" s="696" t="s">
        <v>5430</v>
      </c>
      <c r="R291" s="137">
        <f ca="1">IFERROR(_xlfn.XLOOKUP(T291, sortorder!P:P,sortorder!Q:Q),999)</f>
        <v>999</v>
      </c>
      <c r="S291" s="137">
        <f ca="1">IFERROR(_xlfn.XLOOKUP(T291, sortorder!P:P,sortorder!O:O),99)</f>
        <v>99</v>
      </c>
      <c r="T291" s="696" t="s">
        <v>5430</v>
      </c>
      <c r="V291" s="142">
        <f ca="1">IFERROR(_xlfn.XLOOKUP(X291, sortorder!E:E,sortorder!D:D),99)</f>
        <v>99</v>
      </c>
      <c r="W291" s="142">
        <f t="shared" ca="1" si="74"/>
        <v>99</v>
      </c>
      <c r="X291" s="697" t="s">
        <v>7353</v>
      </c>
      <c r="Y291" s="132">
        <f t="shared" si="83"/>
        <v>0</v>
      </c>
      <c r="Z291" s="132">
        <f t="shared" si="83"/>
        <v>0</v>
      </c>
      <c r="AA291" s="132">
        <f t="shared" si="83"/>
        <v>0</v>
      </c>
      <c r="AB291" s="132">
        <f t="shared" si="83"/>
        <v>0</v>
      </c>
      <c r="AC291" s="132">
        <f t="shared" si="83"/>
        <v>0</v>
      </c>
      <c r="AD291" s="132">
        <f t="shared" si="83"/>
        <v>0</v>
      </c>
      <c r="AE291" s="132">
        <f t="shared" si="83"/>
        <v>0</v>
      </c>
      <c r="AF291" s="132">
        <f t="shared" si="83"/>
        <v>0</v>
      </c>
      <c r="AG291" s="132">
        <f t="shared" si="83"/>
        <v>0</v>
      </c>
      <c r="AH291" t="s">
        <v>1058</v>
      </c>
      <c r="AI291" s="132" t="e">
        <f ca="1">_xlfn.XLOOKUP(I291,'api2.3'!B:B,'api2.3'!D:D,"")</f>
        <v>#NAME?</v>
      </c>
      <c r="AJ291" s="126" t="s">
        <v>44</v>
      </c>
      <c r="AK291" s="196" t="s">
        <v>44</v>
      </c>
      <c r="AL291" s="195" t="e">
        <f ca="1">_xlfn.XLOOKUP(AK291,sortorder!$I$15:$I$20,sortorder!$J$15:$J$20)</f>
        <v>#NAME?</v>
      </c>
      <c r="AP291" s="634">
        <v>0</v>
      </c>
      <c r="AQ291" t="s">
        <v>43</v>
      </c>
      <c r="AR291" s="22" t="str">
        <f t="shared" si="75"/>
        <v>raw</v>
      </c>
      <c r="AS291" t="s">
        <v>43</v>
      </c>
      <c r="AT291" s="22" t="b">
        <f t="shared" si="76"/>
        <v>1</v>
      </c>
      <c r="AU291" s="633" t="s">
        <v>286</v>
      </c>
      <c r="AW291">
        <v>1</v>
      </c>
      <c r="AX291" s="596" t="s">
        <v>560</v>
      </c>
      <c r="AY291" s="479" t="b">
        <v>1</v>
      </c>
      <c r="AZ291" s="217" t="s">
        <v>5629</v>
      </c>
      <c r="BB291">
        <v>0</v>
      </c>
      <c r="BC291" t="b">
        <v>0</v>
      </c>
      <c r="BD291" t="b">
        <v>1</v>
      </c>
      <c r="BE291" t="b">
        <v>1</v>
      </c>
      <c r="BG291" s="23" t="b">
        <f t="shared" si="81"/>
        <v>1</v>
      </c>
      <c r="BH291" s="739" t="s">
        <v>5082</v>
      </c>
      <c r="BI291" s="129" t="s">
        <v>5082</v>
      </c>
      <c r="BJ291" s="129" t="s">
        <v>4753</v>
      </c>
      <c r="BK291" s="129" t="s">
        <v>4753</v>
      </c>
      <c r="BL291" s="714">
        <v>0</v>
      </c>
      <c r="BM291" s="561" t="s">
        <v>6101</v>
      </c>
      <c r="BN291" s="479" t="s">
        <v>2484</v>
      </c>
      <c r="BO291" s="56" t="s">
        <v>2484</v>
      </c>
      <c r="BQ291" s="206">
        <v>31</v>
      </c>
      <c r="BS291" s="580" t="s">
        <v>55</v>
      </c>
    </row>
    <row r="292" spans="1:75" s="22" customFormat="1" hidden="1">
      <c r="A292">
        <v>291</v>
      </c>
      <c r="B292" s="148" t="str">
        <f t="shared" ca="1" si="71"/>
        <v>999999032</v>
      </c>
      <c r="C292" s="148" t="str">
        <f t="shared" ca="1" si="72"/>
        <v>9999999</v>
      </c>
      <c r="D292" s="28">
        <v>1</v>
      </c>
      <c r="E292" s="586">
        <f t="shared" si="78"/>
        <v>1</v>
      </c>
      <c r="F292" s="586">
        <f t="shared" si="73"/>
        <v>0</v>
      </c>
      <c r="G292" s="344" t="str">
        <f t="shared" si="79"/>
        <v>api</v>
      </c>
      <c r="H292" s="120" t="s">
        <v>2485</v>
      </c>
      <c r="I292" s="22" t="s">
        <v>2485</v>
      </c>
      <c r="J292" s="184"/>
      <c r="K292" s="129"/>
      <c r="L292" s="696" t="s">
        <v>3808</v>
      </c>
      <c r="M292" s="184" t="s">
        <v>3808</v>
      </c>
      <c r="N292" s="184"/>
      <c r="O292" s="129"/>
      <c r="P292" s="184"/>
      <c r="Q292" s="696" t="s">
        <v>5431</v>
      </c>
      <c r="R292" s="137">
        <f ca="1">IFERROR(_xlfn.XLOOKUP(T292, sortorder!P:P,sortorder!Q:Q),999)</f>
        <v>999</v>
      </c>
      <c r="S292" s="137">
        <f ca="1">IFERROR(_xlfn.XLOOKUP(T292, sortorder!P:P,sortorder!O:O),99)</f>
        <v>99</v>
      </c>
      <c r="T292" s="696" t="s">
        <v>5431</v>
      </c>
      <c r="U292" s="184"/>
      <c r="V292" s="142">
        <f ca="1">IFERROR(_xlfn.XLOOKUP(X292, sortorder!E:E,sortorder!D:D),99)</f>
        <v>99</v>
      </c>
      <c r="W292" s="142">
        <f t="shared" ca="1" si="74"/>
        <v>99</v>
      </c>
      <c r="X292" s="697" t="s">
        <v>7353</v>
      </c>
      <c r="Y292" s="132">
        <f t="shared" ref="Y292:AG301" si="84">IF(ISERROR(SEARCH(Y$1,$Q292)),0,1)</f>
        <v>0</v>
      </c>
      <c r="Z292" s="132">
        <f t="shared" si="84"/>
        <v>0</v>
      </c>
      <c r="AA292" s="132">
        <f t="shared" si="84"/>
        <v>0</v>
      </c>
      <c r="AB292" s="132">
        <f t="shared" si="84"/>
        <v>0</v>
      </c>
      <c r="AC292" s="132">
        <f t="shared" si="84"/>
        <v>0</v>
      </c>
      <c r="AD292" s="132">
        <f t="shared" si="84"/>
        <v>0</v>
      </c>
      <c r="AE292" s="132">
        <f t="shared" si="84"/>
        <v>0</v>
      </c>
      <c r="AF292" s="132">
        <f t="shared" si="84"/>
        <v>0</v>
      </c>
      <c r="AG292" s="132">
        <f t="shared" si="84"/>
        <v>0</v>
      </c>
      <c r="AH292" s="114" t="s">
        <v>1058</v>
      </c>
      <c r="AI292" s="132" t="e">
        <f ca="1">_xlfn.XLOOKUP(I292,'api2.3'!B:B,'api2.3'!D:D,"")</f>
        <v>#NAME?</v>
      </c>
      <c r="AJ292" s="126" t="s">
        <v>44</v>
      </c>
      <c r="AK292" s="196" t="s">
        <v>44</v>
      </c>
      <c r="AL292" s="195" t="e">
        <f ca="1">_xlfn.XLOOKUP(AK292,sortorder!$I$15:$I$20,sortorder!$J$15:$J$20)</f>
        <v>#NAME?</v>
      </c>
      <c r="AM292" s="635"/>
      <c r="AN292" s="635"/>
      <c r="AO292" s="635"/>
      <c r="AP292" s="636">
        <v>0</v>
      </c>
      <c r="AQ292" s="114" t="s">
        <v>43</v>
      </c>
      <c r="AR292" s="22" t="str">
        <f t="shared" si="75"/>
        <v>raw</v>
      </c>
      <c r="AS292" s="114" t="s">
        <v>43</v>
      </c>
      <c r="AT292" s="22" t="b">
        <f t="shared" si="76"/>
        <v>1</v>
      </c>
      <c r="AU292" s="635" t="s">
        <v>286</v>
      </c>
      <c r="AV292" s="635"/>
      <c r="AW292" s="114">
        <v>1</v>
      </c>
      <c r="AX292" s="596" t="s">
        <v>560</v>
      </c>
      <c r="AY292" s="479" t="b">
        <v>1</v>
      </c>
      <c r="AZ292" s="219" t="s">
        <v>5629</v>
      </c>
      <c r="BA292" s="114"/>
      <c r="BB292" s="114">
        <v>0</v>
      </c>
      <c r="BC292" s="114" t="b">
        <v>0</v>
      </c>
      <c r="BD292" t="b">
        <v>1</v>
      </c>
      <c r="BE292" t="b">
        <v>1</v>
      </c>
      <c r="BF292" s="114"/>
      <c r="BG292" s="23" t="b">
        <f t="shared" si="81"/>
        <v>1</v>
      </c>
      <c r="BH292" s="740" t="s">
        <v>5083</v>
      </c>
      <c r="BI292" s="129" t="s">
        <v>5083</v>
      </c>
      <c r="BJ292" s="129" t="s">
        <v>4754</v>
      </c>
      <c r="BK292" s="129" t="s">
        <v>4754</v>
      </c>
      <c r="BL292" s="714">
        <v>0</v>
      </c>
      <c r="BM292" s="561" t="s">
        <v>6107</v>
      </c>
      <c r="BN292" s="479" t="s">
        <v>2486</v>
      </c>
      <c r="BO292" s="184" t="s">
        <v>2486</v>
      </c>
      <c r="BP292" s="56"/>
      <c r="BQ292" s="206">
        <v>32</v>
      </c>
      <c r="BR292"/>
      <c r="BS292" s="580" t="s">
        <v>55</v>
      </c>
      <c r="BT292" s="580"/>
      <c r="BU292" s="580"/>
      <c r="BV292" s="580"/>
      <c r="BW292" s="580"/>
    </row>
    <row r="293" spans="1:75" hidden="1">
      <c r="A293">
        <v>292</v>
      </c>
      <c r="B293" s="148" t="str">
        <f t="shared" ca="1" si="71"/>
        <v>999999033</v>
      </c>
      <c r="C293" s="148" t="str">
        <f t="shared" ca="1" si="72"/>
        <v>9999999</v>
      </c>
      <c r="D293" s="28">
        <v>1</v>
      </c>
      <c r="E293" s="586">
        <f t="shared" si="78"/>
        <v>1</v>
      </c>
      <c r="F293" s="586">
        <f t="shared" si="73"/>
        <v>0</v>
      </c>
      <c r="G293" s="344" t="str">
        <f t="shared" si="79"/>
        <v>api</v>
      </c>
      <c r="H293" s="120" t="s">
        <v>2487</v>
      </c>
      <c r="I293" s="616" t="s">
        <v>2487</v>
      </c>
      <c r="J293" s="184"/>
      <c r="K293" s="129"/>
      <c r="L293" s="696" t="s">
        <v>3825</v>
      </c>
      <c r="M293" s="184" t="s">
        <v>3825</v>
      </c>
      <c r="N293" s="184"/>
      <c r="O293" s="129"/>
      <c r="P293" s="184"/>
      <c r="Q293" s="696" t="s">
        <v>5432</v>
      </c>
      <c r="R293" s="137">
        <f ca="1">IFERROR(_xlfn.XLOOKUP(T293, sortorder!P:P,sortorder!Q:Q),999)</f>
        <v>999</v>
      </c>
      <c r="S293" s="137">
        <f ca="1">IFERROR(_xlfn.XLOOKUP(T293, sortorder!P:P,sortorder!O:O),99)</f>
        <v>99</v>
      </c>
      <c r="T293" s="696" t="s">
        <v>5432</v>
      </c>
      <c r="U293" s="184"/>
      <c r="V293" s="142">
        <f ca="1">IFERROR(_xlfn.XLOOKUP(X293, sortorder!E:E,sortorder!D:D),99)</f>
        <v>99</v>
      </c>
      <c r="W293" s="142">
        <f t="shared" ca="1" si="74"/>
        <v>99</v>
      </c>
      <c r="X293" s="697" t="s">
        <v>7353</v>
      </c>
      <c r="Y293" s="132">
        <f t="shared" si="84"/>
        <v>0</v>
      </c>
      <c r="Z293" s="132">
        <f t="shared" si="84"/>
        <v>0</v>
      </c>
      <c r="AA293" s="132">
        <f t="shared" si="84"/>
        <v>0</v>
      </c>
      <c r="AB293" s="132">
        <f t="shared" si="84"/>
        <v>0</v>
      </c>
      <c r="AC293" s="132">
        <f t="shared" si="84"/>
        <v>0</v>
      </c>
      <c r="AD293" s="132">
        <f t="shared" si="84"/>
        <v>0</v>
      </c>
      <c r="AE293" s="132">
        <f t="shared" si="84"/>
        <v>0</v>
      </c>
      <c r="AF293" s="132">
        <f t="shared" si="84"/>
        <v>0</v>
      </c>
      <c r="AG293" s="132">
        <f t="shared" si="84"/>
        <v>0</v>
      </c>
      <c r="AH293" s="114" t="s">
        <v>1058</v>
      </c>
      <c r="AI293" s="132" t="e">
        <f ca="1">_xlfn.XLOOKUP(I293,'api2.3'!B:B,'api2.3'!D:D,"")</f>
        <v>#NAME?</v>
      </c>
      <c r="AJ293" s="126" t="s">
        <v>44</v>
      </c>
      <c r="AK293" s="196" t="s">
        <v>44</v>
      </c>
      <c r="AL293" s="195" t="e">
        <f ca="1">_xlfn.XLOOKUP(AK293,sortorder!$I$15:$I$20,sortorder!$J$15:$J$20)</f>
        <v>#NAME?</v>
      </c>
      <c r="AM293" s="635"/>
      <c r="AN293" s="635"/>
      <c r="AO293" s="635"/>
      <c r="AP293" s="636">
        <v>0</v>
      </c>
      <c r="AQ293" s="114" t="s">
        <v>43</v>
      </c>
      <c r="AR293" s="22" t="str">
        <f t="shared" si="75"/>
        <v>raw</v>
      </c>
      <c r="AS293" s="114" t="s">
        <v>43</v>
      </c>
      <c r="AT293" s="22" t="b">
        <f t="shared" si="76"/>
        <v>1</v>
      </c>
      <c r="AU293" s="635" t="s">
        <v>286</v>
      </c>
      <c r="AV293" s="635"/>
      <c r="AW293" s="114">
        <v>1</v>
      </c>
      <c r="AX293" s="596" t="s">
        <v>560</v>
      </c>
      <c r="AY293" s="479" t="b">
        <v>1</v>
      </c>
      <c r="AZ293" s="219" t="s">
        <v>5629</v>
      </c>
      <c r="BA293" s="114"/>
      <c r="BB293" s="114">
        <v>0</v>
      </c>
      <c r="BC293" s="114" t="b">
        <v>0</v>
      </c>
      <c r="BD293" t="b">
        <v>1</v>
      </c>
      <c r="BE293" t="b">
        <v>1</v>
      </c>
      <c r="BF293" s="114"/>
      <c r="BG293" s="23" t="b">
        <f t="shared" si="81"/>
        <v>1</v>
      </c>
      <c r="BH293" s="740" t="s">
        <v>5084</v>
      </c>
      <c r="BI293" s="129" t="s">
        <v>5084</v>
      </c>
      <c r="BJ293" s="129" t="s">
        <v>4755</v>
      </c>
      <c r="BK293" s="129" t="s">
        <v>4755</v>
      </c>
      <c r="BL293" s="714">
        <v>0</v>
      </c>
      <c r="BM293" s="561" t="s">
        <v>6113</v>
      </c>
      <c r="BN293" s="479" t="s">
        <v>2488</v>
      </c>
      <c r="BO293" s="184" t="s">
        <v>2488</v>
      </c>
      <c r="BQ293" s="206">
        <v>33</v>
      </c>
      <c r="BS293" s="580" t="s">
        <v>55</v>
      </c>
    </row>
    <row r="294" spans="1:75" hidden="1">
      <c r="A294">
        <v>293</v>
      </c>
      <c r="B294" s="148" t="str">
        <f t="shared" ca="1" si="71"/>
        <v>999999999</v>
      </c>
      <c r="C294" s="148" t="str">
        <f t="shared" ca="1" si="72"/>
        <v>9999999</v>
      </c>
      <c r="D294" s="28">
        <v>0</v>
      </c>
      <c r="E294" s="586">
        <f t="shared" si="78"/>
        <v>1</v>
      </c>
      <c r="F294" s="586">
        <f t="shared" si="73"/>
        <v>0</v>
      </c>
      <c r="G294" s="344" t="str">
        <f t="shared" si="79"/>
        <v>no match or acs</v>
      </c>
      <c r="H294" s="104" t="s">
        <v>3805</v>
      </c>
      <c r="I294" s="114"/>
      <c r="L294" s="698" t="s">
        <v>3805</v>
      </c>
      <c r="M294" s="573" t="s">
        <v>3805</v>
      </c>
      <c r="N294" s="573"/>
      <c r="O294" s="104"/>
      <c r="P294" s="573"/>
      <c r="Q294" s="168" t="s">
        <v>5427</v>
      </c>
      <c r="R294" s="137">
        <f ca="1">IFERROR(_xlfn.XLOOKUP(T294, sortorder!P:P,sortorder!Q:Q),999)</f>
        <v>999</v>
      </c>
      <c r="S294" s="137">
        <f ca="1">IFERROR(_xlfn.XLOOKUP(T294, sortorder!P:P,sortorder!O:O),99)</f>
        <v>99</v>
      </c>
      <c r="T294" s="168" t="s">
        <v>5431</v>
      </c>
      <c r="U294" s="104"/>
      <c r="V294" s="142">
        <f ca="1">IFERROR(_xlfn.XLOOKUP(X294, sortorder!E:E,sortorder!D:D),99)</f>
        <v>99</v>
      </c>
      <c r="W294" s="142">
        <f t="shared" ca="1" si="74"/>
        <v>99</v>
      </c>
      <c r="X294" s="697" t="s">
        <v>7360</v>
      </c>
      <c r="Y294" s="132">
        <f t="shared" si="84"/>
        <v>0</v>
      </c>
      <c r="Z294" s="132">
        <f t="shared" si="84"/>
        <v>0</v>
      </c>
      <c r="AA294" s="132">
        <f t="shared" si="84"/>
        <v>0</v>
      </c>
      <c r="AB294" s="132">
        <f t="shared" si="84"/>
        <v>0</v>
      </c>
      <c r="AC294" s="132">
        <f t="shared" si="84"/>
        <v>0</v>
      </c>
      <c r="AD294" s="132">
        <f t="shared" si="84"/>
        <v>0</v>
      </c>
      <c r="AE294" s="132">
        <f t="shared" si="84"/>
        <v>0</v>
      </c>
      <c r="AF294" s="132">
        <f t="shared" si="84"/>
        <v>0</v>
      </c>
      <c r="AG294" s="132">
        <f t="shared" si="84"/>
        <v>0</v>
      </c>
      <c r="AH294" s="104"/>
      <c r="AI294" s="132" t="e">
        <f ca="1">_xlfn.XLOOKUP(I294,'api2.3'!B:B,'api2.3'!D:D,"")</f>
        <v>#NAME?</v>
      </c>
      <c r="AJ294" s="104" t="s">
        <v>44</v>
      </c>
      <c r="AK294" s="196" t="s">
        <v>44</v>
      </c>
      <c r="AL294" s="195" t="e">
        <f ca="1">_xlfn.XLOOKUP(AK294,sortorder!$I$15:$I$20,sortorder!$J$15:$J$20)</f>
        <v>#NAME?</v>
      </c>
      <c r="AM294" s="641"/>
      <c r="AN294" s="641"/>
      <c r="AO294" s="641"/>
      <c r="AP294" s="641">
        <v>0</v>
      </c>
      <c r="AQ294" s="104" t="s">
        <v>43</v>
      </c>
      <c r="AR294" s="22" t="str">
        <f t="shared" si="75"/>
        <v>raw</v>
      </c>
      <c r="AS294" s="104" t="s">
        <v>43</v>
      </c>
      <c r="AT294" s="22" t="b">
        <f t="shared" si="76"/>
        <v>1</v>
      </c>
      <c r="AU294" s="641" t="s">
        <v>286</v>
      </c>
      <c r="AV294" s="641"/>
      <c r="AW294" s="104"/>
      <c r="AX294" s="596" t="s">
        <v>2798</v>
      </c>
      <c r="AY294" s="479" t="b">
        <v>0</v>
      </c>
      <c r="AZ294" s="104" t="s">
        <v>45</v>
      </c>
      <c r="BA294" s="104"/>
      <c r="BB294" s="104">
        <v>0</v>
      </c>
      <c r="BC294" s="104" t="b">
        <v>0</v>
      </c>
      <c r="BD294" s="104" t="b">
        <v>0</v>
      </c>
      <c r="BE294" s="104" t="b">
        <v>0</v>
      </c>
      <c r="BF294" s="104"/>
      <c r="BG294" s="23" t="b">
        <f t="shared" si="81"/>
        <v>1</v>
      </c>
      <c r="BH294" s="743" t="s">
        <v>5375</v>
      </c>
      <c r="BI294" s="104" t="s">
        <v>5375</v>
      </c>
      <c r="BJ294" s="104" t="s">
        <v>4750</v>
      </c>
      <c r="BK294" s="104" t="s">
        <v>4750</v>
      </c>
      <c r="BL294" s="714">
        <v>0</v>
      </c>
      <c r="BM294" s="561" t="s">
        <v>6106</v>
      </c>
      <c r="BN294" s="479" t="s">
        <v>2798</v>
      </c>
      <c r="BQ294" s="209">
        <v>999</v>
      </c>
    </row>
    <row r="295" spans="1:75" hidden="1">
      <c r="A295">
        <v>294</v>
      </c>
      <c r="B295" s="148" t="str">
        <f t="shared" ca="1" si="71"/>
        <v>999999999</v>
      </c>
      <c r="C295" s="148" t="str">
        <f t="shared" ca="1" si="72"/>
        <v>9999999</v>
      </c>
      <c r="D295" s="28">
        <v>0</v>
      </c>
      <c r="E295" s="586">
        <f t="shared" si="78"/>
        <v>1</v>
      </c>
      <c r="F295" s="586">
        <f t="shared" si="73"/>
        <v>0</v>
      </c>
      <c r="G295" s="344" t="str">
        <f t="shared" si="79"/>
        <v>no match or acs</v>
      </c>
      <c r="H295" s="104" t="s">
        <v>3788</v>
      </c>
      <c r="K295" s="114"/>
      <c r="L295" s="698" t="s">
        <v>3788</v>
      </c>
      <c r="M295" s="573" t="s">
        <v>3788</v>
      </c>
      <c r="N295" s="573"/>
      <c r="O295" s="104"/>
      <c r="P295" s="573"/>
      <c r="Q295" s="168" t="s">
        <v>5426</v>
      </c>
      <c r="R295" s="137">
        <f ca="1">IFERROR(_xlfn.XLOOKUP(T295, sortorder!P:P,sortorder!Q:Q),999)</f>
        <v>999</v>
      </c>
      <c r="S295" s="137">
        <f ca="1">IFERROR(_xlfn.XLOOKUP(T295, sortorder!P:P,sortorder!O:O),99)</f>
        <v>99</v>
      </c>
      <c r="T295" s="168" t="s">
        <v>5430</v>
      </c>
      <c r="U295" s="104"/>
      <c r="V295" s="142">
        <f ca="1">IFERROR(_xlfn.XLOOKUP(X295, sortorder!E:E,sortorder!D:D),99)</f>
        <v>99</v>
      </c>
      <c r="W295" s="142">
        <f t="shared" ca="1" si="74"/>
        <v>99</v>
      </c>
      <c r="X295" s="697" t="s">
        <v>7360</v>
      </c>
      <c r="Y295" s="132">
        <f t="shared" si="84"/>
        <v>0</v>
      </c>
      <c r="Z295" s="132">
        <f t="shared" si="84"/>
        <v>0</v>
      </c>
      <c r="AA295" s="132">
        <f t="shared" si="84"/>
        <v>0</v>
      </c>
      <c r="AB295" s="132">
        <f t="shared" si="84"/>
        <v>0</v>
      </c>
      <c r="AC295" s="132">
        <f t="shared" si="84"/>
        <v>0</v>
      </c>
      <c r="AD295" s="132">
        <f t="shared" si="84"/>
        <v>0</v>
      </c>
      <c r="AE295" s="132">
        <f t="shared" si="84"/>
        <v>0</v>
      </c>
      <c r="AF295" s="132">
        <f t="shared" si="84"/>
        <v>0</v>
      </c>
      <c r="AG295" s="132">
        <f t="shared" si="84"/>
        <v>0</v>
      </c>
      <c r="AH295" s="104"/>
      <c r="AI295" s="132" t="e">
        <f ca="1">_xlfn.XLOOKUP(I295,'api2.3'!B:B,'api2.3'!D:D,"")</f>
        <v>#NAME?</v>
      </c>
      <c r="AJ295" s="104" t="s">
        <v>44</v>
      </c>
      <c r="AK295" s="196" t="s">
        <v>44</v>
      </c>
      <c r="AL295" s="195" t="e">
        <f ca="1">_xlfn.XLOOKUP(AK295,sortorder!$I$15:$I$20,sortorder!$J$15:$J$20)</f>
        <v>#NAME?</v>
      </c>
      <c r="AM295" s="641"/>
      <c r="AN295" s="641"/>
      <c r="AO295" s="641"/>
      <c r="AP295" s="641">
        <v>0</v>
      </c>
      <c r="AQ295" s="104" t="s">
        <v>43</v>
      </c>
      <c r="AR295" s="22" t="str">
        <f t="shared" si="75"/>
        <v>raw</v>
      </c>
      <c r="AS295" s="104" t="s">
        <v>43</v>
      </c>
      <c r="AT295" s="22" t="b">
        <f t="shared" si="76"/>
        <v>1</v>
      </c>
      <c r="AU295" s="641" t="s">
        <v>286</v>
      </c>
      <c r="AV295" s="641"/>
      <c r="AW295" s="104"/>
      <c r="AX295" s="596" t="s">
        <v>2798</v>
      </c>
      <c r="AY295" s="479" t="b">
        <v>0</v>
      </c>
      <c r="AZ295" s="104" t="s">
        <v>45</v>
      </c>
      <c r="BA295" s="104"/>
      <c r="BB295" s="104">
        <v>0</v>
      </c>
      <c r="BC295" s="104" t="b">
        <v>0</v>
      </c>
      <c r="BD295" s="104" t="b">
        <v>0</v>
      </c>
      <c r="BE295" s="104" t="b">
        <v>0</v>
      </c>
      <c r="BF295" s="104"/>
      <c r="BG295" s="23" t="b">
        <f t="shared" si="81"/>
        <v>1</v>
      </c>
      <c r="BH295" s="743" t="s">
        <v>5374</v>
      </c>
      <c r="BI295" s="104" t="s">
        <v>5374</v>
      </c>
      <c r="BJ295" s="104" t="s">
        <v>4749</v>
      </c>
      <c r="BK295" s="104" t="s">
        <v>4749</v>
      </c>
      <c r="BL295" s="714">
        <v>0</v>
      </c>
      <c r="BM295" s="561" t="s">
        <v>6100</v>
      </c>
      <c r="BN295" s="479" t="s">
        <v>2798</v>
      </c>
      <c r="BO295" s="184"/>
      <c r="BQ295" s="209">
        <v>999</v>
      </c>
    </row>
    <row r="296" spans="1:75" hidden="1">
      <c r="A296">
        <v>295</v>
      </c>
      <c r="B296" s="148" t="str">
        <f t="shared" ca="1" si="71"/>
        <v>999999999</v>
      </c>
      <c r="C296" s="148" t="str">
        <f t="shared" ca="1" si="72"/>
        <v>9999999</v>
      </c>
      <c r="D296" s="28">
        <v>0</v>
      </c>
      <c r="E296" s="586">
        <f t="shared" si="78"/>
        <v>1</v>
      </c>
      <c r="F296" s="586">
        <f t="shared" si="73"/>
        <v>0</v>
      </c>
      <c r="G296" s="344" t="str">
        <f t="shared" si="79"/>
        <v>no match or acs</v>
      </c>
      <c r="H296" s="104" t="s">
        <v>3822</v>
      </c>
      <c r="L296" s="698" t="s">
        <v>3822</v>
      </c>
      <c r="M296" s="573" t="s">
        <v>3822</v>
      </c>
      <c r="N296" s="573"/>
      <c r="O296" s="104"/>
      <c r="P296" s="573"/>
      <c r="Q296" s="168" t="s">
        <v>5428</v>
      </c>
      <c r="R296" s="137">
        <f ca="1">IFERROR(_xlfn.XLOOKUP(T296, sortorder!P:P,sortorder!Q:Q),999)</f>
        <v>999</v>
      </c>
      <c r="S296" s="137">
        <f ca="1">IFERROR(_xlfn.XLOOKUP(T296, sortorder!P:P,sortorder!O:O),99)</f>
        <v>99</v>
      </c>
      <c r="T296" s="168" t="s">
        <v>5432</v>
      </c>
      <c r="U296" s="104"/>
      <c r="V296" s="142">
        <f ca="1">IFERROR(_xlfn.XLOOKUP(X296, sortorder!E:E,sortorder!D:D),99)</f>
        <v>99</v>
      </c>
      <c r="W296" s="142">
        <f t="shared" ca="1" si="74"/>
        <v>99</v>
      </c>
      <c r="X296" s="697" t="s">
        <v>7360</v>
      </c>
      <c r="Y296" s="132">
        <f t="shared" si="84"/>
        <v>0</v>
      </c>
      <c r="Z296" s="132">
        <f t="shared" si="84"/>
        <v>0</v>
      </c>
      <c r="AA296" s="132">
        <f t="shared" si="84"/>
        <v>0</v>
      </c>
      <c r="AB296" s="132">
        <f t="shared" si="84"/>
        <v>0</v>
      </c>
      <c r="AC296" s="132">
        <f t="shared" si="84"/>
        <v>0</v>
      </c>
      <c r="AD296" s="132">
        <f t="shared" si="84"/>
        <v>0</v>
      </c>
      <c r="AE296" s="132">
        <f t="shared" si="84"/>
        <v>0</v>
      </c>
      <c r="AF296" s="132">
        <f t="shared" si="84"/>
        <v>0</v>
      </c>
      <c r="AG296" s="132">
        <f t="shared" si="84"/>
        <v>0</v>
      </c>
      <c r="AH296" s="104"/>
      <c r="AI296" s="132" t="e">
        <f ca="1">_xlfn.XLOOKUP(I296,'api2.3'!B:B,'api2.3'!D:D,"")</f>
        <v>#NAME?</v>
      </c>
      <c r="AJ296" s="104" t="s">
        <v>44</v>
      </c>
      <c r="AK296" s="196" t="s">
        <v>44</v>
      </c>
      <c r="AL296" s="195" t="e">
        <f ca="1">_xlfn.XLOOKUP(AK296,sortorder!$I$15:$I$20,sortorder!$J$15:$J$20)</f>
        <v>#NAME?</v>
      </c>
      <c r="AM296" s="641"/>
      <c r="AN296" s="641"/>
      <c r="AO296" s="641"/>
      <c r="AP296" s="641">
        <v>0</v>
      </c>
      <c r="AQ296" s="104" t="s">
        <v>43</v>
      </c>
      <c r="AR296" s="22" t="str">
        <f t="shared" si="75"/>
        <v>raw</v>
      </c>
      <c r="AS296" s="104" t="s">
        <v>43</v>
      </c>
      <c r="AT296" s="22" t="b">
        <f t="shared" si="76"/>
        <v>1</v>
      </c>
      <c r="AU296" s="641" t="s">
        <v>286</v>
      </c>
      <c r="AV296" s="641"/>
      <c r="AW296" s="104"/>
      <c r="AX296" s="596" t="s">
        <v>2798</v>
      </c>
      <c r="AY296" s="479" t="b">
        <v>0</v>
      </c>
      <c r="AZ296" s="104" t="s">
        <v>45</v>
      </c>
      <c r="BA296" s="104"/>
      <c r="BB296" s="104">
        <v>0</v>
      </c>
      <c r="BC296" s="104" t="b">
        <v>0</v>
      </c>
      <c r="BD296" s="104" t="b">
        <v>0</v>
      </c>
      <c r="BE296" s="104" t="b">
        <v>0</v>
      </c>
      <c r="BF296" s="104"/>
      <c r="BG296" s="23" t="b">
        <f t="shared" si="81"/>
        <v>1</v>
      </c>
      <c r="BH296" s="743" t="s">
        <v>5376</v>
      </c>
      <c r="BI296" s="104" t="s">
        <v>5376</v>
      </c>
      <c r="BJ296" s="104" t="s">
        <v>4751</v>
      </c>
      <c r="BK296" s="104" t="s">
        <v>4751</v>
      </c>
      <c r="BL296" s="714">
        <v>0</v>
      </c>
      <c r="BM296" s="561" t="s">
        <v>6112</v>
      </c>
      <c r="BN296" s="479" t="s">
        <v>2798</v>
      </c>
      <c r="BQ296" s="209">
        <v>999</v>
      </c>
    </row>
    <row r="297" spans="1:75" hidden="1">
      <c r="A297">
        <v>296</v>
      </c>
      <c r="B297" s="148" t="str">
        <f t="shared" ca="1" si="71"/>
        <v>999999999</v>
      </c>
      <c r="C297" s="148" t="str">
        <f t="shared" ca="1" si="72"/>
        <v>9999999</v>
      </c>
      <c r="D297" s="28">
        <v>0</v>
      </c>
      <c r="E297" s="586">
        <f t="shared" si="78"/>
        <v>1</v>
      </c>
      <c r="F297" s="586">
        <f t="shared" si="73"/>
        <v>0</v>
      </c>
      <c r="G297" s="344" t="str">
        <f t="shared" si="79"/>
        <v>no match or acs</v>
      </c>
      <c r="H297" s="104" t="s">
        <v>3771</v>
      </c>
      <c r="K297" s="114"/>
      <c r="L297" s="698" t="s">
        <v>3771</v>
      </c>
      <c r="M297" s="573" t="s">
        <v>3771</v>
      </c>
      <c r="N297" s="573"/>
      <c r="O297" s="104"/>
      <c r="P297" s="573"/>
      <c r="Q297" s="168" t="s">
        <v>5425</v>
      </c>
      <c r="R297" s="137">
        <f ca="1">IFERROR(_xlfn.XLOOKUP(T297, sortorder!P:P,sortorder!Q:Q),999)</f>
        <v>999</v>
      </c>
      <c r="S297" s="137">
        <f ca="1">IFERROR(_xlfn.XLOOKUP(T297, sortorder!P:P,sortorder!O:O),99)</f>
        <v>99</v>
      </c>
      <c r="T297" s="168" t="s">
        <v>5429</v>
      </c>
      <c r="U297" s="104"/>
      <c r="V297" s="142">
        <f ca="1">IFERROR(_xlfn.XLOOKUP(X297, sortorder!E:E,sortorder!D:D),99)</f>
        <v>99</v>
      </c>
      <c r="W297" s="142">
        <f t="shared" ca="1" si="74"/>
        <v>99</v>
      </c>
      <c r="X297" s="697" t="s">
        <v>7360</v>
      </c>
      <c r="Y297" s="132">
        <f t="shared" si="84"/>
        <v>0</v>
      </c>
      <c r="Z297" s="132">
        <f t="shared" si="84"/>
        <v>0</v>
      </c>
      <c r="AA297" s="132">
        <f t="shared" si="84"/>
        <v>0</v>
      </c>
      <c r="AB297" s="132">
        <f t="shared" si="84"/>
        <v>0</v>
      </c>
      <c r="AC297" s="132">
        <f t="shared" si="84"/>
        <v>0</v>
      </c>
      <c r="AD297" s="132">
        <f t="shared" si="84"/>
        <v>0</v>
      </c>
      <c r="AE297" s="132">
        <f t="shared" si="84"/>
        <v>0</v>
      </c>
      <c r="AF297" s="132">
        <f t="shared" si="84"/>
        <v>0</v>
      </c>
      <c r="AG297" s="132">
        <f t="shared" si="84"/>
        <v>0</v>
      </c>
      <c r="AH297" s="104"/>
      <c r="AI297" s="132" t="e">
        <f ca="1">_xlfn.XLOOKUP(I297,'api2.3'!B:B,'api2.3'!D:D,"")</f>
        <v>#NAME?</v>
      </c>
      <c r="AJ297" s="104" t="s">
        <v>44</v>
      </c>
      <c r="AK297" s="196" t="s">
        <v>44</v>
      </c>
      <c r="AL297" s="195" t="e">
        <f ca="1">_xlfn.XLOOKUP(AK297,sortorder!$I$15:$I$20,sortorder!$J$15:$J$20)</f>
        <v>#NAME?</v>
      </c>
      <c r="AM297" s="641"/>
      <c r="AN297" s="641"/>
      <c r="AO297" s="641"/>
      <c r="AP297" s="641">
        <v>0</v>
      </c>
      <c r="AQ297" s="104" t="s">
        <v>43</v>
      </c>
      <c r="AR297" s="22" t="str">
        <f t="shared" si="75"/>
        <v>raw</v>
      </c>
      <c r="AS297" s="104" t="s">
        <v>43</v>
      </c>
      <c r="AT297" s="22" t="b">
        <f t="shared" si="76"/>
        <v>1</v>
      </c>
      <c r="AU297" s="641" t="s">
        <v>286</v>
      </c>
      <c r="AV297" s="641"/>
      <c r="AW297" s="104"/>
      <c r="AX297" s="596" t="s">
        <v>2798</v>
      </c>
      <c r="AY297" s="479" t="b">
        <v>0</v>
      </c>
      <c r="AZ297" s="104" t="s">
        <v>45</v>
      </c>
      <c r="BA297" s="104"/>
      <c r="BB297" s="104">
        <v>0</v>
      </c>
      <c r="BC297" s="104" t="b">
        <v>0</v>
      </c>
      <c r="BD297" s="104" t="b">
        <v>0</v>
      </c>
      <c r="BE297" s="104" t="b">
        <v>0</v>
      </c>
      <c r="BF297" s="104"/>
      <c r="BG297" s="23" t="b">
        <f t="shared" si="81"/>
        <v>1</v>
      </c>
      <c r="BH297" s="743" t="s">
        <v>5377</v>
      </c>
      <c r="BI297" s="104" t="s">
        <v>5377</v>
      </c>
      <c r="BJ297" s="104" t="s">
        <v>4748</v>
      </c>
      <c r="BK297" s="104" t="s">
        <v>4748</v>
      </c>
      <c r="BL297" s="714">
        <v>0</v>
      </c>
      <c r="BM297" s="561" t="s">
        <v>6094</v>
      </c>
      <c r="BN297" s="479">
        <v>0</v>
      </c>
      <c r="BO297" s="184"/>
      <c r="BQ297" s="209">
        <v>999</v>
      </c>
    </row>
    <row r="298" spans="1:75" hidden="1">
      <c r="A298">
        <v>297</v>
      </c>
      <c r="B298" s="148" t="str">
        <f t="shared" ca="1" si="71"/>
        <v>999999002</v>
      </c>
      <c r="C298" s="148" t="str">
        <f t="shared" ca="1" si="72"/>
        <v>9999999</v>
      </c>
      <c r="D298" s="28">
        <v>1</v>
      </c>
      <c r="E298" s="586">
        <f t="shared" si="78"/>
        <v>1</v>
      </c>
      <c r="F298" s="586">
        <f t="shared" si="73"/>
        <v>1</v>
      </c>
      <c r="G298" s="344" t="str">
        <f t="shared" si="79"/>
        <v>api</v>
      </c>
      <c r="H298" t="s">
        <v>2143</v>
      </c>
      <c r="I298" s="114" t="s">
        <v>2143</v>
      </c>
      <c r="K298" s="39" t="s">
        <v>3045</v>
      </c>
      <c r="L298" s="114" t="s">
        <v>3045</v>
      </c>
      <c r="M298" s="184"/>
      <c r="N298" s="56" t="s">
        <v>2144</v>
      </c>
      <c r="O298" t="s">
        <v>2144</v>
      </c>
      <c r="P298" s="56" t="s">
        <v>2144</v>
      </c>
      <c r="Q298" s="115" t="s">
        <v>2142</v>
      </c>
      <c r="R298" s="137">
        <f ca="1">IFERROR(_xlfn.XLOOKUP(T298, sortorder!P:P,sortorder!Q:Q),999)</f>
        <v>999</v>
      </c>
      <c r="S298" s="137">
        <f ca="1">IFERROR(_xlfn.XLOOKUP(T298, sortorder!P:P,sortorder!O:O),99)</f>
        <v>99</v>
      </c>
      <c r="T298" s="119" t="s">
        <v>2967</v>
      </c>
      <c r="U298" s="56" t="s">
        <v>2142</v>
      </c>
      <c r="V298" s="142">
        <f ca="1">IFERROR(_xlfn.XLOOKUP(X298, sortorder!E:E,sortorder!D:D),99)</f>
        <v>99</v>
      </c>
      <c r="W298" s="142">
        <f t="shared" ca="1" si="74"/>
        <v>99</v>
      </c>
      <c r="X298" s="1" t="s">
        <v>2733</v>
      </c>
      <c r="Y298" s="132">
        <f t="shared" si="84"/>
        <v>0</v>
      </c>
      <c r="Z298" s="132">
        <f t="shared" si="84"/>
        <v>0</v>
      </c>
      <c r="AA298" s="132">
        <f t="shared" si="84"/>
        <v>0</v>
      </c>
      <c r="AB298" s="132">
        <f t="shared" si="84"/>
        <v>0</v>
      </c>
      <c r="AC298" s="132">
        <f t="shared" si="84"/>
        <v>0</v>
      </c>
      <c r="AD298" s="132">
        <f t="shared" si="84"/>
        <v>0</v>
      </c>
      <c r="AE298" s="132">
        <f t="shared" si="84"/>
        <v>0</v>
      </c>
      <c r="AF298" s="132">
        <f t="shared" si="84"/>
        <v>0</v>
      </c>
      <c r="AG298" s="132">
        <f t="shared" si="84"/>
        <v>0</v>
      </c>
      <c r="AH298" t="s">
        <v>1051</v>
      </c>
      <c r="AI298" s="132" t="e">
        <f ca="1">_xlfn.XLOOKUP(I298,'api2.3'!B:B,'api2.3'!D:D,"")</f>
        <v>#NAME?</v>
      </c>
      <c r="AJ298" t="s">
        <v>44</v>
      </c>
      <c r="AK298" s="38" t="s">
        <v>44</v>
      </c>
      <c r="AL298" s="195" t="e">
        <f ca="1">_xlfn.XLOOKUP(AK298,sortorder!$I$15:$I$20,sortorder!$J$15:$J$20)</f>
        <v>#NAME?</v>
      </c>
      <c r="AP298" s="634">
        <v>0</v>
      </c>
      <c r="AQ298" t="s">
        <v>43</v>
      </c>
      <c r="AR298" s="22" t="str">
        <f t="shared" si="75"/>
        <v>raw</v>
      </c>
      <c r="AS298" t="s">
        <v>43</v>
      </c>
      <c r="AT298" s="22" t="b">
        <f t="shared" si="76"/>
        <v>1</v>
      </c>
      <c r="AU298" s="633" t="s">
        <v>52</v>
      </c>
      <c r="AV298" s="633" t="s">
        <v>43</v>
      </c>
      <c r="AX298" s="596" t="s">
        <v>2798</v>
      </c>
      <c r="AY298" s="479" t="b">
        <v>0</v>
      </c>
      <c r="AZ298" t="s">
        <v>45</v>
      </c>
      <c r="BB298">
        <v>0</v>
      </c>
      <c r="BC298" t="b">
        <v>0</v>
      </c>
      <c r="BD298" t="b">
        <v>0</v>
      </c>
      <c r="BE298" t="b">
        <v>0</v>
      </c>
      <c r="BG298" s="23" t="b">
        <f t="shared" si="81"/>
        <v>1</v>
      </c>
      <c r="BH298" s="739" t="s">
        <v>2145</v>
      </c>
      <c r="BI298" t="s">
        <v>2145</v>
      </c>
      <c r="BJ298" t="s">
        <v>2146</v>
      </c>
      <c r="BK298" t="s">
        <v>2146</v>
      </c>
      <c r="BL298" s="714" t="s">
        <v>2147</v>
      </c>
      <c r="BM298" s="561" t="s">
        <v>2798</v>
      </c>
      <c r="BN298" s="479" t="s">
        <v>2146</v>
      </c>
      <c r="BO298" s="56" t="s">
        <v>2145</v>
      </c>
      <c r="BQ298" s="206">
        <v>2</v>
      </c>
      <c r="BS298" s="580" t="s">
        <v>109</v>
      </c>
      <c r="BT298" s="580" t="s">
        <v>601</v>
      </c>
      <c r="BU298" s="580" t="s">
        <v>2144</v>
      </c>
      <c r="BV298" s="580" t="s">
        <v>56</v>
      </c>
      <c r="BW298" s="580" t="s">
        <v>2144</v>
      </c>
    </row>
    <row r="299" spans="1:75" hidden="1">
      <c r="A299">
        <v>298</v>
      </c>
      <c r="B299" s="148" t="str">
        <f t="shared" ca="1" si="71"/>
        <v>999999999</v>
      </c>
      <c r="C299" s="148" t="str">
        <f t="shared" ca="1" si="72"/>
        <v>9999999</v>
      </c>
      <c r="D299" s="28">
        <v>0</v>
      </c>
      <c r="E299" s="586">
        <f t="shared" si="78"/>
        <v>0</v>
      </c>
      <c r="F299" s="586">
        <f t="shared" si="73"/>
        <v>0</v>
      </c>
      <c r="G299" s="723" t="str">
        <f t="shared" si="79"/>
        <v/>
      </c>
      <c r="I299" s="114"/>
      <c r="L299" s="202"/>
      <c r="M299" s="184"/>
      <c r="Q299" s="115" t="s">
        <v>2229</v>
      </c>
      <c r="R299" s="137">
        <f ca="1">IFERROR(_xlfn.XLOOKUP(T299, sortorder!P:P,sortorder!Q:Q),999)</f>
        <v>999</v>
      </c>
      <c r="S299" s="137">
        <f ca="1">IFERROR(_xlfn.XLOOKUP(T299, sortorder!P:P,sortorder!O:O),99)</f>
        <v>99</v>
      </c>
      <c r="T299" s="119" t="s">
        <v>2968</v>
      </c>
      <c r="U299" s="56" t="s">
        <v>2229</v>
      </c>
      <c r="V299" s="142">
        <f ca="1">IFERROR(_xlfn.XLOOKUP(X299, sortorder!E:E,sortorder!D:D),99)</f>
        <v>99</v>
      </c>
      <c r="W299" s="142">
        <f t="shared" ca="1" si="74"/>
        <v>99</v>
      </c>
      <c r="X299" s="1" t="s">
        <v>2733</v>
      </c>
      <c r="Y299" s="132">
        <f t="shared" si="84"/>
        <v>0</v>
      </c>
      <c r="Z299" s="132">
        <f t="shared" si="84"/>
        <v>0</v>
      </c>
      <c r="AA299" s="132">
        <f t="shared" si="84"/>
        <v>0</v>
      </c>
      <c r="AB299" s="132">
        <f t="shared" si="84"/>
        <v>0</v>
      </c>
      <c r="AC299" s="132">
        <f t="shared" si="84"/>
        <v>0</v>
      </c>
      <c r="AD299" s="132">
        <f t="shared" si="84"/>
        <v>0</v>
      </c>
      <c r="AE299" s="132">
        <f t="shared" si="84"/>
        <v>0</v>
      </c>
      <c r="AF299" s="132">
        <f t="shared" si="84"/>
        <v>0</v>
      </c>
      <c r="AG299" s="132">
        <f t="shared" si="84"/>
        <v>0</v>
      </c>
      <c r="AI299" s="132" t="e">
        <f ca="1">_xlfn.XLOOKUP(I299,'api2.3'!B:B,'api2.3'!D:D,"")</f>
        <v>#NAME?</v>
      </c>
      <c r="AJ299" t="s">
        <v>44</v>
      </c>
      <c r="AK299" s="38" t="s">
        <v>44</v>
      </c>
      <c r="AL299" s="195" t="e">
        <f ca="1">_xlfn.XLOOKUP(AK299,sortorder!$I$15:$I$20,sortorder!$J$15:$J$20)</f>
        <v>#NAME?</v>
      </c>
      <c r="AP299" s="634">
        <v>0</v>
      </c>
      <c r="AQ299" t="s">
        <v>43</v>
      </c>
      <c r="AR299" s="22" t="str">
        <f t="shared" si="75"/>
        <v>raw</v>
      </c>
      <c r="AS299" t="s">
        <v>43</v>
      </c>
      <c r="AT299" s="22" t="b">
        <f t="shared" si="76"/>
        <v>1</v>
      </c>
      <c r="AU299" s="633" t="s">
        <v>52</v>
      </c>
      <c r="AV299" s="633" t="s">
        <v>43</v>
      </c>
      <c r="AX299" s="596" t="s">
        <v>2798</v>
      </c>
      <c r="AY299" s="479" t="b">
        <v>0</v>
      </c>
      <c r="AZ299" t="s">
        <v>45</v>
      </c>
      <c r="BB299">
        <v>0</v>
      </c>
      <c r="BC299" t="b">
        <v>0</v>
      </c>
      <c r="BD299" t="b">
        <v>0</v>
      </c>
      <c r="BE299" t="b">
        <v>0</v>
      </c>
      <c r="BG299" s="23" t="b">
        <f t="shared" si="81"/>
        <v>1</v>
      </c>
      <c r="BH299" s="739" t="s">
        <v>2230</v>
      </c>
      <c r="BI299" t="s">
        <v>2230</v>
      </c>
      <c r="BJ299" t="s">
        <v>2231</v>
      </c>
      <c r="BK299" t="s">
        <v>2231</v>
      </c>
      <c r="BL299" s="714" t="e">
        <v>#N/A</v>
      </c>
      <c r="BM299" s="561" t="s">
        <v>2798</v>
      </c>
      <c r="BN299" s="479" t="s">
        <v>2798</v>
      </c>
      <c r="BQ299" s="209">
        <v>999</v>
      </c>
      <c r="BV299" s="580" t="s">
        <v>404</v>
      </c>
      <c r="BW299" s="580" t="s">
        <v>55</v>
      </c>
    </row>
    <row r="300" spans="1:75" hidden="1">
      <c r="A300">
        <v>299</v>
      </c>
      <c r="B300" s="148" t="str">
        <f t="shared" ca="1" si="71"/>
        <v>999999999</v>
      </c>
      <c r="C300" s="148" t="str">
        <f t="shared" ca="1" si="72"/>
        <v>9999999</v>
      </c>
      <c r="D300" s="28">
        <v>0</v>
      </c>
      <c r="E300" s="586">
        <f t="shared" si="78"/>
        <v>1</v>
      </c>
      <c r="F300" s="586">
        <f t="shared" si="73"/>
        <v>1</v>
      </c>
      <c r="G300" s="344" t="str">
        <f t="shared" si="79"/>
        <v>csv</v>
      </c>
      <c r="H300" s="114" t="s">
        <v>42</v>
      </c>
      <c r="I300" s="114"/>
      <c r="J300" s="184"/>
      <c r="L300" s="698" t="s">
        <v>3389</v>
      </c>
      <c r="M300" s="184"/>
      <c r="N300" s="56" t="s">
        <v>42</v>
      </c>
      <c r="O300" s="116" t="s">
        <v>42</v>
      </c>
      <c r="P300" s="56" t="s">
        <v>42</v>
      </c>
      <c r="Q300" s="115" t="s">
        <v>41</v>
      </c>
      <c r="R300" s="137">
        <f ca="1">IFERROR(_xlfn.XLOOKUP(T300, sortorder!P:P,sortorder!Q:Q),999)</f>
        <v>999</v>
      </c>
      <c r="S300" s="137">
        <f ca="1">IFERROR(_xlfn.XLOOKUP(T300, sortorder!P:P,sortorder!O:O),99)</f>
        <v>99</v>
      </c>
      <c r="T300" s="119" t="s">
        <v>2970</v>
      </c>
      <c r="U300" s="56" t="s">
        <v>41</v>
      </c>
      <c r="V300" s="142">
        <f ca="1">IFERROR(_xlfn.XLOOKUP(X300, sortorder!E:E,sortorder!D:D),99)</f>
        <v>99</v>
      </c>
      <c r="W300" s="142">
        <f t="shared" ca="1" si="74"/>
        <v>99</v>
      </c>
      <c r="X300" s="1" t="s">
        <v>2733</v>
      </c>
      <c r="Y300" s="132">
        <f t="shared" si="84"/>
        <v>0</v>
      </c>
      <c r="Z300" s="132">
        <f t="shared" si="84"/>
        <v>0</v>
      </c>
      <c r="AA300" s="132">
        <f t="shared" si="84"/>
        <v>0</v>
      </c>
      <c r="AB300" s="132">
        <f t="shared" si="84"/>
        <v>0</v>
      </c>
      <c r="AC300" s="132">
        <f t="shared" si="84"/>
        <v>0</v>
      </c>
      <c r="AD300" s="132">
        <f t="shared" si="84"/>
        <v>0</v>
      </c>
      <c r="AE300" s="132">
        <f t="shared" si="84"/>
        <v>0</v>
      </c>
      <c r="AF300" s="132">
        <f t="shared" si="84"/>
        <v>0</v>
      </c>
      <c r="AG300" s="132">
        <f t="shared" si="84"/>
        <v>0</v>
      </c>
      <c r="AI300" s="132" t="e">
        <f ca="1">_xlfn.XLOOKUP(I300,'api2.3'!B:B,'api2.3'!D:D,"")</f>
        <v>#NAME?</v>
      </c>
      <c r="AJ300" t="s">
        <v>44</v>
      </c>
      <c r="AK300" s="38" t="s">
        <v>44</v>
      </c>
      <c r="AL300" s="195" t="e">
        <f ca="1">_xlfn.XLOOKUP(AK300,sortorder!$I$15:$I$20,sortorder!$J$15:$J$20)</f>
        <v>#NAME?</v>
      </c>
      <c r="AP300" s="634">
        <v>0</v>
      </c>
      <c r="AQ300" t="s">
        <v>43</v>
      </c>
      <c r="AR300" s="22" t="str">
        <f t="shared" si="75"/>
        <v>raw</v>
      </c>
      <c r="AS300" t="s">
        <v>43</v>
      </c>
      <c r="AT300" s="22" t="b">
        <f t="shared" si="76"/>
        <v>1</v>
      </c>
      <c r="AU300" s="633" t="s">
        <v>52</v>
      </c>
      <c r="AV300" s="646" t="s">
        <v>43</v>
      </c>
      <c r="AX300" s="596" t="s">
        <v>2798</v>
      </c>
      <c r="AY300" s="479" t="b">
        <v>0</v>
      </c>
      <c r="AZ300" t="s">
        <v>45</v>
      </c>
      <c r="BB300">
        <v>0</v>
      </c>
      <c r="BC300" t="b">
        <v>0</v>
      </c>
      <c r="BD300" t="b">
        <v>0</v>
      </c>
      <c r="BE300" t="b">
        <v>0</v>
      </c>
      <c r="BG300" s="23" t="b">
        <f t="shared" si="81"/>
        <v>1</v>
      </c>
      <c r="BH300" s="739" t="s">
        <v>5079</v>
      </c>
      <c r="BI300" t="s">
        <v>5079</v>
      </c>
      <c r="BJ300" t="s">
        <v>46</v>
      </c>
      <c r="BK300" t="s">
        <v>46</v>
      </c>
      <c r="BL300" s="714" t="s">
        <v>47</v>
      </c>
      <c r="BM300" s="561" t="s">
        <v>2798</v>
      </c>
      <c r="BN300" s="479" t="s">
        <v>2798</v>
      </c>
      <c r="BQ300" s="209">
        <v>999</v>
      </c>
      <c r="BT300" s="580" t="s">
        <v>48</v>
      </c>
      <c r="BU300" s="580" t="s">
        <v>42</v>
      </c>
      <c r="BV300" s="580" t="s">
        <v>56</v>
      </c>
      <c r="BW300" s="580" t="s">
        <v>42</v>
      </c>
    </row>
    <row r="301" spans="1:75" hidden="1">
      <c r="A301">
        <v>300</v>
      </c>
      <c r="B301" s="148" t="str">
        <f t="shared" ca="1" si="71"/>
        <v>999999016</v>
      </c>
      <c r="C301" s="148" t="str">
        <f t="shared" ca="1" si="72"/>
        <v>9999999</v>
      </c>
      <c r="D301" s="28">
        <v>1</v>
      </c>
      <c r="E301" s="586">
        <f t="shared" si="78"/>
        <v>1</v>
      </c>
      <c r="F301" s="586">
        <f t="shared" si="73"/>
        <v>1</v>
      </c>
      <c r="G301" s="344" t="str">
        <f t="shared" si="79"/>
        <v>api</v>
      </c>
      <c r="H301" t="s">
        <v>1056</v>
      </c>
      <c r="I301" s="114" t="s">
        <v>1056</v>
      </c>
      <c r="L301" s="114" t="s">
        <v>1056</v>
      </c>
      <c r="M301" s="184"/>
      <c r="N301" s="56" t="s">
        <v>1057</v>
      </c>
      <c r="O301" s="116" t="s">
        <v>1057</v>
      </c>
      <c r="P301" s="56" t="s">
        <v>1057</v>
      </c>
      <c r="Q301" s="115" t="s">
        <v>1055</v>
      </c>
      <c r="R301" s="137">
        <f ca="1">IFERROR(_xlfn.XLOOKUP(T301, sortorder!P:P,sortorder!Q:Q),999)</f>
        <v>999</v>
      </c>
      <c r="S301" s="137">
        <f ca="1">IFERROR(_xlfn.XLOOKUP(T301, sortorder!P:P,sortorder!O:O),99)</f>
        <v>99</v>
      </c>
      <c r="T301" s="119" t="s">
        <v>2971</v>
      </c>
      <c r="U301" s="56" t="s">
        <v>1055</v>
      </c>
      <c r="V301" s="142">
        <f ca="1">IFERROR(_xlfn.XLOOKUP(X301, sortorder!E:E,sortorder!D:D),99)</f>
        <v>99</v>
      </c>
      <c r="W301" s="142">
        <f t="shared" ca="1" si="74"/>
        <v>99</v>
      </c>
      <c r="X301" s="1" t="s">
        <v>2733</v>
      </c>
      <c r="Y301" s="132">
        <f t="shared" si="84"/>
        <v>0</v>
      </c>
      <c r="Z301" s="132">
        <f t="shared" si="84"/>
        <v>0</v>
      </c>
      <c r="AA301" s="132">
        <f t="shared" si="84"/>
        <v>0</v>
      </c>
      <c r="AB301" s="132">
        <f t="shared" si="84"/>
        <v>0</v>
      </c>
      <c r="AC301" s="132">
        <f t="shared" si="84"/>
        <v>0</v>
      </c>
      <c r="AD301" s="132">
        <f t="shared" si="84"/>
        <v>0</v>
      </c>
      <c r="AE301" s="132">
        <f t="shared" si="84"/>
        <v>0</v>
      </c>
      <c r="AF301" s="132">
        <f t="shared" si="84"/>
        <v>0</v>
      </c>
      <c r="AG301" s="132">
        <f t="shared" si="84"/>
        <v>0</v>
      </c>
      <c r="AH301" t="s">
        <v>1058</v>
      </c>
      <c r="AI301" s="132" t="e">
        <f ca="1">_xlfn.XLOOKUP(I301,'api2.3'!B:B,'api2.3'!D:D,"")</f>
        <v>#NAME?</v>
      </c>
      <c r="AJ301" t="s">
        <v>44</v>
      </c>
      <c r="AK301" s="38" t="s">
        <v>44</v>
      </c>
      <c r="AL301" s="195" t="e">
        <f ca="1">_xlfn.XLOOKUP(AK301,sortorder!$I$15:$I$20,sortorder!$J$15:$J$20)</f>
        <v>#NAME?</v>
      </c>
      <c r="AP301" s="634">
        <v>0</v>
      </c>
      <c r="AQ301" t="s">
        <v>43</v>
      </c>
      <c r="AR301" s="22" t="str">
        <f t="shared" si="75"/>
        <v>raw</v>
      </c>
      <c r="AS301" t="s">
        <v>43</v>
      </c>
      <c r="AT301" s="22" t="b">
        <f t="shared" si="76"/>
        <v>1</v>
      </c>
      <c r="AU301" s="633" t="s">
        <v>52</v>
      </c>
      <c r="AV301" s="633" t="s">
        <v>43</v>
      </c>
      <c r="AX301" s="596" t="s">
        <v>2798</v>
      </c>
      <c r="AY301" s="479" t="b">
        <v>0</v>
      </c>
      <c r="AZ301" t="s">
        <v>45</v>
      </c>
      <c r="BB301">
        <v>0</v>
      </c>
      <c r="BC301" t="b">
        <v>0</v>
      </c>
      <c r="BD301" t="b">
        <v>0</v>
      </c>
      <c r="BE301" t="b">
        <v>0</v>
      </c>
      <c r="BG301" s="23" t="b">
        <f t="shared" si="81"/>
        <v>1</v>
      </c>
      <c r="BH301" s="739" t="s">
        <v>5131</v>
      </c>
      <c r="BI301" t="s">
        <v>5131</v>
      </c>
      <c r="BJ301" t="s">
        <v>1060</v>
      </c>
      <c r="BK301" t="s">
        <v>1060</v>
      </c>
      <c r="BL301" s="714" t="s">
        <v>1061</v>
      </c>
      <c r="BM301" s="561" t="s">
        <v>2798</v>
      </c>
      <c r="BN301" s="479" t="s">
        <v>1062</v>
      </c>
      <c r="BO301" s="56" t="s">
        <v>1064</v>
      </c>
      <c r="BQ301" s="206">
        <v>16</v>
      </c>
      <c r="BS301" s="580" t="s">
        <v>145</v>
      </c>
      <c r="BT301" s="580" t="s">
        <v>1065</v>
      </c>
      <c r="BU301" s="580" t="s">
        <v>1057</v>
      </c>
      <c r="BV301" s="580" t="s">
        <v>56</v>
      </c>
      <c r="BW301" s="580" t="s">
        <v>1057</v>
      </c>
    </row>
    <row r="302" spans="1:75" hidden="1">
      <c r="A302">
        <v>301</v>
      </c>
      <c r="B302" s="148" t="str">
        <f t="shared" ca="1" si="71"/>
        <v>999999999</v>
      </c>
      <c r="C302" s="148" t="str">
        <f t="shared" ca="1" si="72"/>
        <v>9999999</v>
      </c>
      <c r="D302" s="28">
        <v>0</v>
      </c>
      <c r="E302" s="586">
        <f t="shared" si="78"/>
        <v>0</v>
      </c>
      <c r="F302" s="586">
        <f t="shared" si="73"/>
        <v>1</v>
      </c>
      <c r="G302" s="344" t="str">
        <f t="shared" si="79"/>
        <v>csv</v>
      </c>
      <c r="H302" t="s">
        <v>984</v>
      </c>
      <c r="I302" s="114"/>
      <c r="L302" s="114"/>
      <c r="M302" s="184"/>
      <c r="N302" s="56" t="s">
        <v>984</v>
      </c>
      <c r="O302" s="116" t="s">
        <v>984</v>
      </c>
      <c r="P302" s="56" t="s">
        <v>984</v>
      </c>
      <c r="Q302" s="115" t="s">
        <v>983</v>
      </c>
      <c r="R302" s="137">
        <f ca="1">IFERROR(_xlfn.XLOOKUP(T302, sortorder!P:P,sortorder!Q:Q),999)</f>
        <v>999</v>
      </c>
      <c r="S302" s="137">
        <f ca="1">IFERROR(_xlfn.XLOOKUP(T302, sortorder!P:P,sortorder!O:O),99)</f>
        <v>99</v>
      </c>
      <c r="T302" s="119" t="s">
        <v>2972</v>
      </c>
      <c r="U302" s="56" t="s">
        <v>983</v>
      </c>
      <c r="V302" s="142">
        <f ca="1">IFERROR(_xlfn.XLOOKUP(X302, sortorder!E:E,sortorder!D:D),99)</f>
        <v>99</v>
      </c>
      <c r="W302" s="142">
        <f t="shared" ca="1" si="74"/>
        <v>99</v>
      </c>
      <c r="X302" s="1" t="s">
        <v>2733</v>
      </c>
      <c r="Y302" s="132">
        <f t="shared" ref="Y302:AG311" si="85">IF(ISERROR(SEARCH(Y$1,$Q302)),0,1)</f>
        <v>0</v>
      </c>
      <c r="Z302" s="132">
        <f t="shared" si="85"/>
        <v>0</v>
      </c>
      <c r="AA302" s="132">
        <f t="shared" si="85"/>
        <v>0</v>
      </c>
      <c r="AB302" s="132">
        <f t="shared" si="85"/>
        <v>0</v>
      </c>
      <c r="AC302" s="132">
        <f t="shared" si="85"/>
        <v>0</v>
      </c>
      <c r="AD302" s="132">
        <f t="shared" si="85"/>
        <v>0</v>
      </c>
      <c r="AE302" s="132">
        <f t="shared" si="85"/>
        <v>0</v>
      </c>
      <c r="AF302" s="132">
        <f t="shared" si="85"/>
        <v>0</v>
      </c>
      <c r="AG302" s="132">
        <f t="shared" si="85"/>
        <v>0</v>
      </c>
      <c r="AI302" s="132" t="e">
        <f ca="1">_xlfn.XLOOKUP(I302,'api2.3'!B:B,'api2.3'!D:D,"")</f>
        <v>#NAME?</v>
      </c>
      <c r="AJ302" t="s">
        <v>44</v>
      </c>
      <c r="AK302" s="38" t="s">
        <v>44</v>
      </c>
      <c r="AL302" s="195" t="e">
        <f ca="1">_xlfn.XLOOKUP(AK302,sortorder!$I$15:$I$20,sortorder!$J$15:$J$20)</f>
        <v>#NAME?</v>
      </c>
      <c r="AP302" s="634">
        <v>0</v>
      </c>
      <c r="AQ302" t="s">
        <v>43</v>
      </c>
      <c r="AR302" s="22" t="str">
        <f t="shared" si="75"/>
        <v>raw</v>
      </c>
      <c r="AS302" t="s">
        <v>43</v>
      </c>
      <c r="AT302" s="22" t="b">
        <f t="shared" si="76"/>
        <v>1</v>
      </c>
      <c r="AU302" s="633" t="s">
        <v>52</v>
      </c>
      <c r="AV302" s="633" t="s">
        <v>43</v>
      </c>
      <c r="AX302" s="596" t="s">
        <v>2798</v>
      </c>
      <c r="AY302" s="479" t="b">
        <v>0</v>
      </c>
      <c r="AZ302" t="s">
        <v>45</v>
      </c>
      <c r="BB302">
        <v>0</v>
      </c>
      <c r="BC302" t="b">
        <v>0</v>
      </c>
      <c r="BD302" t="b">
        <v>0</v>
      </c>
      <c r="BE302" t="b">
        <v>0</v>
      </c>
      <c r="BG302" s="23" t="b">
        <f t="shared" si="81"/>
        <v>1</v>
      </c>
      <c r="BH302" s="739" t="s">
        <v>985</v>
      </c>
      <c r="BI302" t="s">
        <v>985</v>
      </c>
      <c r="BJ302" t="s">
        <v>986</v>
      </c>
      <c r="BK302" t="s">
        <v>986</v>
      </c>
      <c r="BL302" s="714" t="s">
        <v>987</v>
      </c>
      <c r="BM302" s="561" t="s">
        <v>2798</v>
      </c>
      <c r="BN302" s="479" t="s">
        <v>2798</v>
      </c>
      <c r="BQ302" s="209">
        <v>999</v>
      </c>
      <c r="BT302" s="580" t="s">
        <v>214</v>
      </c>
      <c r="BU302" s="580" t="s">
        <v>984</v>
      </c>
      <c r="BV302" s="580" t="s">
        <v>404</v>
      </c>
    </row>
    <row r="303" spans="1:75" hidden="1">
      <c r="A303">
        <v>302</v>
      </c>
      <c r="B303" s="148" t="str">
        <f t="shared" ca="1" si="71"/>
        <v>999999999</v>
      </c>
      <c r="C303" s="148" t="str">
        <f t="shared" ca="1" si="72"/>
        <v>9999999</v>
      </c>
      <c r="D303" s="28">
        <v>0</v>
      </c>
      <c r="E303" s="586">
        <f t="shared" si="78"/>
        <v>0</v>
      </c>
      <c r="F303" s="586">
        <f t="shared" si="73"/>
        <v>1</v>
      </c>
      <c r="G303" s="344" t="str">
        <f t="shared" si="79"/>
        <v>csv</v>
      </c>
      <c r="H303" t="s">
        <v>76</v>
      </c>
      <c r="I303" s="114"/>
      <c r="L303" s="114"/>
      <c r="M303" s="184"/>
      <c r="N303" s="56" t="s">
        <v>76</v>
      </c>
      <c r="O303" t="s">
        <v>76</v>
      </c>
      <c r="P303" s="56" t="s">
        <v>76</v>
      </c>
      <c r="Q303" s="115" t="s">
        <v>75</v>
      </c>
      <c r="R303" s="137">
        <f ca="1">IFERROR(_xlfn.XLOOKUP(T303, sortorder!P:P,sortorder!Q:Q),999)</f>
        <v>999</v>
      </c>
      <c r="S303" s="137">
        <f ca="1">IFERROR(_xlfn.XLOOKUP(T303, sortorder!P:P,sortorder!O:O),99)</f>
        <v>99</v>
      </c>
      <c r="T303" s="119" t="s">
        <v>2973</v>
      </c>
      <c r="U303" s="56" t="s">
        <v>75</v>
      </c>
      <c r="V303" s="142">
        <f ca="1">IFERROR(_xlfn.XLOOKUP(X303, sortorder!E:E,sortorder!D:D),99)</f>
        <v>99</v>
      </c>
      <c r="W303" s="142">
        <f t="shared" ca="1" si="74"/>
        <v>99</v>
      </c>
      <c r="X303" s="1" t="s">
        <v>2733</v>
      </c>
      <c r="Y303" s="132">
        <f t="shared" si="85"/>
        <v>0</v>
      </c>
      <c r="Z303" s="132">
        <f t="shared" si="85"/>
        <v>0</v>
      </c>
      <c r="AA303" s="132">
        <f t="shared" si="85"/>
        <v>0</v>
      </c>
      <c r="AB303" s="132">
        <f t="shared" si="85"/>
        <v>0</v>
      </c>
      <c r="AC303" s="132">
        <f t="shared" si="85"/>
        <v>0</v>
      </c>
      <c r="AD303" s="132">
        <f t="shared" si="85"/>
        <v>0</v>
      </c>
      <c r="AE303" s="132">
        <f t="shared" si="85"/>
        <v>0</v>
      </c>
      <c r="AF303" s="132">
        <f t="shared" si="85"/>
        <v>0</v>
      </c>
      <c r="AG303" s="132">
        <f t="shared" si="85"/>
        <v>0</v>
      </c>
      <c r="AI303" s="132" t="e">
        <f ca="1">_xlfn.XLOOKUP(I303,'api2.3'!B:B,'api2.3'!D:D,"")</f>
        <v>#NAME?</v>
      </c>
      <c r="AJ303" t="s">
        <v>44</v>
      </c>
      <c r="AK303" s="38" t="s">
        <v>44</v>
      </c>
      <c r="AL303" s="195" t="e">
        <f ca="1">_xlfn.XLOOKUP(AK303,sortorder!$I$15:$I$20,sortorder!$J$15:$J$20)</f>
        <v>#NAME?</v>
      </c>
      <c r="AP303" s="634">
        <v>0</v>
      </c>
      <c r="AQ303" t="s">
        <v>43</v>
      </c>
      <c r="AR303" s="22" t="str">
        <f t="shared" si="75"/>
        <v>raw</v>
      </c>
      <c r="AS303" t="s">
        <v>43</v>
      </c>
      <c r="AT303" s="22" t="b">
        <f t="shared" si="76"/>
        <v>1</v>
      </c>
      <c r="AU303" s="633" t="s">
        <v>52</v>
      </c>
      <c r="AV303" s="633" t="s">
        <v>43</v>
      </c>
      <c r="AX303" s="596" t="s">
        <v>2798</v>
      </c>
      <c r="AY303" s="479" t="b">
        <v>0</v>
      </c>
      <c r="AZ303" t="s">
        <v>45</v>
      </c>
      <c r="BB303">
        <v>0</v>
      </c>
      <c r="BC303" t="b">
        <v>0</v>
      </c>
      <c r="BD303" t="b">
        <v>0</v>
      </c>
      <c r="BE303" t="b">
        <v>0</v>
      </c>
      <c r="BG303" s="23" t="b">
        <f t="shared" si="81"/>
        <v>1</v>
      </c>
      <c r="BH303" s="739" t="s">
        <v>77</v>
      </c>
      <c r="BI303" t="s">
        <v>77</v>
      </c>
      <c r="BJ303" t="s">
        <v>77</v>
      </c>
      <c r="BK303" t="s">
        <v>77</v>
      </c>
      <c r="BL303" s="714" t="s">
        <v>78</v>
      </c>
      <c r="BM303" s="561" t="s">
        <v>2798</v>
      </c>
      <c r="BN303" s="479" t="s">
        <v>2798</v>
      </c>
      <c r="BQ303" s="209">
        <v>999</v>
      </c>
      <c r="BT303" s="580" t="s">
        <v>79</v>
      </c>
      <c r="BU303" s="580" t="s">
        <v>76</v>
      </c>
      <c r="BV303" s="580" t="s">
        <v>56</v>
      </c>
      <c r="BW303" s="580" t="s">
        <v>76</v>
      </c>
    </row>
    <row r="304" spans="1:75" hidden="1">
      <c r="A304">
        <v>303</v>
      </c>
      <c r="B304" s="148" t="str">
        <f t="shared" ca="1" si="71"/>
        <v>999999999</v>
      </c>
      <c r="C304" s="148" t="str">
        <f t="shared" ca="1" si="72"/>
        <v>9999999</v>
      </c>
      <c r="D304" s="28">
        <v>0</v>
      </c>
      <c r="E304" s="586">
        <f t="shared" si="78"/>
        <v>0</v>
      </c>
      <c r="F304" s="586">
        <f t="shared" si="73"/>
        <v>1</v>
      </c>
      <c r="G304" s="344" t="str">
        <f t="shared" si="79"/>
        <v>csv</v>
      </c>
      <c r="H304" t="s">
        <v>399</v>
      </c>
      <c r="L304" s="114"/>
      <c r="M304" s="184"/>
      <c r="N304" s="56" t="s">
        <v>399</v>
      </c>
      <c r="O304" s="116" t="s">
        <v>399</v>
      </c>
      <c r="P304" s="56" t="s">
        <v>399</v>
      </c>
      <c r="Q304" s="115" t="s">
        <v>398</v>
      </c>
      <c r="R304" s="137">
        <f ca="1">IFERROR(_xlfn.XLOOKUP(T304, sortorder!P:P,sortorder!Q:Q),999)</f>
        <v>999</v>
      </c>
      <c r="S304" s="137">
        <f ca="1">IFERROR(_xlfn.XLOOKUP(T304, sortorder!P:P,sortorder!O:O),99)</f>
        <v>99</v>
      </c>
      <c r="T304" s="119" t="s">
        <v>2974</v>
      </c>
      <c r="U304" s="56" t="s">
        <v>2974</v>
      </c>
      <c r="V304" s="142">
        <f ca="1">IFERROR(_xlfn.XLOOKUP(X304, sortorder!E:E,sortorder!D:D),99)</f>
        <v>99</v>
      </c>
      <c r="W304" s="142">
        <f t="shared" ca="1" si="74"/>
        <v>99</v>
      </c>
      <c r="X304" s="1" t="s">
        <v>2733</v>
      </c>
      <c r="Y304" s="132">
        <f t="shared" si="85"/>
        <v>0</v>
      </c>
      <c r="Z304" s="132">
        <f t="shared" si="85"/>
        <v>0</v>
      </c>
      <c r="AA304" s="132">
        <f t="shared" si="85"/>
        <v>0</v>
      </c>
      <c r="AB304" s="132">
        <f t="shared" si="85"/>
        <v>0</v>
      </c>
      <c r="AC304" s="132">
        <f t="shared" si="85"/>
        <v>0</v>
      </c>
      <c r="AD304" s="132">
        <f t="shared" si="85"/>
        <v>0</v>
      </c>
      <c r="AE304" s="132">
        <f t="shared" si="85"/>
        <v>0</v>
      </c>
      <c r="AF304" s="132">
        <f t="shared" si="85"/>
        <v>0</v>
      </c>
      <c r="AG304" s="132">
        <f t="shared" si="85"/>
        <v>0</v>
      </c>
      <c r="AI304" s="132" t="e">
        <f ca="1">_xlfn.XLOOKUP(I304,'api2.3'!B:B,'api2.3'!D:D,"")</f>
        <v>#NAME?</v>
      </c>
      <c r="AJ304" t="s">
        <v>44</v>
      </c>
      <c r="AK304" s="38" t="s">
        <v>44</v>
      </c>
      <c r="AL304" s="195" t="e">
        <f ca="1">_xlfn.XLOOKUP(AK304,sortorder!$I$15:$I$20,sortorder!$J$15:$J$20)</f>
        <v>#NAME?</v>
      </c>
      <c r="AP304" s="634">
        <v>0</v>
      </c>
      <c r="AQ304" t="s">
        <v>43</v>
      </c>
      <c r="AR304" s="22" t="str">
        <f t="shared" si="75"/>
        <v>raw</v>
      </c>
      <c r="AS304" t="s">
        <v>43</v>
      </c>
      <c r="AT304" s="22" t="b">
        <f t="shared" si="76"/>
        <v>1</v>
      </c>
      <c r="AU304" s="633" t="s">
        <v>52</v>
      </c>
      <c r="AV304" s="633" t="s">
        <v>43</v>
      </c>
      <c r="AX304" s="596" t="s">
        <v>2798</v>
      </c>
      <c r="AY304" s="479" t="b">
        <v>0</v>
      </c>
      <c r="AZ304" t="s">
        <v>45</v>
      </c>
      <c r="BB304">
        <v>0</v>
      </c>
      <c r="BC304" t="b">
        <v>0</v>
      </c>
      <c r="BD304" t="b">
        <v>0</v>
      </c>
      <c r="BE304" t="b">
        <v>0</v>
      </c>
      <c r="BG304" s="23" t="b">
        <f t="shared" si="81"/>
        <v>1</v>
      </c>
      <c r="BH304" s="739" t="s">
        <v>400</v>
      </c>
      <c r="BI304" t="s">
        <v>400</v>
      </c>
      <c r="BJ304" t="s">
        <v>401</v>
      </c>
      <c r="BK304" t="s">
        <v>401</v>
      </c>
      <c r="BL304" s="714" t="s">
        <v>402</v>
      </c>
      <c r="BM304" s="561" t="s">
        <v>2798</v>
      </c>
      <c r="BN304" s="479" t="s">
        <v>2798</v>
      </c>
      <c r="BQ304" s="209">
        <v>999</v>
      </c>
      <c r="BT304" s="580" t="s">
        <v>403</v>
      </c>
      <c r="BU304" s="580" t="s">
        <v>399</v>
      </c>
      <c r="BV304" s="580" t="s">
        <v>404</v>
      </c>
    </row>
    <row r="305" spans="1:75" hidden="1">
      <c r="A305">
        <v>304</v>
      </c>
      <c r="B305" s="148" t="str">
        <f t="shared" ca="1" si="71"/>
        <v>999999999</v>
      </c>
      <c r="C305" s="148" t="str">
        <f t="shared" ca="1" si="72"/>
        <v>9999999</v>
      </c>
      <c r="D305" s="28">
        <v>0</v>
      </c>
      <c r="E305" s="586">
        <f t="shared" si="78"/>
        <v>0</v>
      </c>
      <c r="F305" s="586">
        <f t="shared" si="73"/>
        <v>1</v>
      </c>
      <c r="G305" s="344" t="str">
        <f t="shared" si="79"/>
        <v>csv</v>
      </c>
      <c r="H305" t="s">
        <v>598</v>
      </c>
      <c r="I305" s="114"/>
      <c r="L305" s="114"/>
      <c r="M305" s="184"/>
      <c r="N305" s="56" t="s">
        <v>598</v>
      </c>
      <c r="O305" s="116" t="s">
        <v>598</v>
      </c>
      <c r="P305" s="56" t="s">
        <v>598</v>
      </c>
      <c r="Q305" s="115" t="s">
        <v>597</v>
      </c>
      <c r="R305" s="137">
        <f ca="1">IFERROR(_xlfn.XLOOKUP(T305, sortorder!P:P,sortorder!Q:Q),999)</f>
        <v>999</v>
      </c>
      <c r="S305" s="137">
        <f ca="1">IFERROR(_xlfn.XLOOKUP(T305, sortorder!P:P,sortorder!O:O),99)</f>
        <v>99</v>
      </c>
      <c r="T305" s="119" t="s">
        <v>4731</v>
      </c>
      <c r="U305" s="56" t="s">
        <v>597</v>
      </c>
      <c r="V305" s="142">
        <f ca="1">IFERROR(_xlfn.XLOOKUP(X305, sortorder!E:E,sortorder!D:D),99)</f>
        <v>99</v>
      </c>
      <c r="W305" s="142">
        <f t="shared" ca="1" si="74"/>
        <v>99</v>
      </c>
      <c r="X305" s="1" t="s">
        <v>2733</v>
      </c>
      <c r="Y305" s="132">
        <f t="shared" si="85"/>
        <v>0</v>
      </c>
      <c r="Z305" s="132">
        <f t="shared" si="85"/>
        <v>0</v>
      </c>
      <c r="AA305" s="132">
        <f t="shared" si="85"/>
        <v>0</v>
      </c>
      <c r="AB305" s="132">
        <f t="shared" si="85"/>
        <v>0</v>
      </c>
      <c r="AC305" s="132">
        <f t="shared" si="85"/>
        <v>0</v>
      </c>
      <c r="AD305" s="132">
        <f t="shared" si="85"/>
        <v>0</v>
      </c>
      <c r="AE305" s="132">
        <f t="shared" si="85"/>
        <v>0</v>
      </c>
      <c r="AF305" s="132">
        <f t="shared" si="85"/>
        <v>0</v>
      </c>
      <c r="AG305" s="132">
        <f t="shared" si="85"/>
        <v>0</v>
      </c>
      <c r="AI305" s="132" t="e">
        <f ca="1">_xlfn.XLOOKUP(I305,'api2.3'!B:B,'api2.3'!D:D,"")</f>
        <v>#NAME?</v>
      </c>
      <c r="AJ305" t="s">
        <v>44</v>
      </c>
      <c r="AK305" s="38" t="s">
        <v>44</v>
      </c>
      <c r="AL305" s="195" t="e">
        <f ca="1">_xlfn.XLOOKUP(AK305,sortorder!$I$15:$I$20,sortorder!$J$15:$J$20)</f>
        <v>#NAME?</v>
      </c>
      <c r="AP305" s="634">
        <v>0</v>
      </c>
      <c r="AQ305" t="s">
        <v>43</v>
      </c>
      <c r="AR305" s="22" t="str">
        <f t="shared" si="75"/>
        <v>raw</v>
      </c>
      <c r="AS305" t="s">
        <v>43</v>
      </c>
      <c r="AT305" s="22" t="b">
        <f t="shared" si="76"/>
        <v>1</v>
      </c>
      <c r="AU305" s="633" t="s">
        <v>52</v>
      </c>
      <c r="AV305" s="633" t="s">
        <v>43</v>
      </c>
      <c r="AX305" s="596" t="s">
        <v>2798</v>
      </c>
      <c r="AY305" s="479" t="b">
        <v>0</v>
      </c>
      <c r="AZ305" t="s">
        <v>45</v>
      </c>
      <c r="BB305">
        <v>0</v>
      </c>
      <c r="BC305" t="b">
        <v>0</v>
      </c>
      <c r="BD305" t="b">
        <v>0</v>
      </c>
      <c r="BE305" t="b">
        <v>0</v>
      </c>
      <c r="BG305" s="23" t="b">
        <f t="shared" si="81"/>
        <v>1</v>
      </c>
      <c r="BH305" s="739" t="s">
        <v>5078</v>
      </c>
      <c r="BI305" t="s">
        <v>5078</v>
      </c>
      <c r="BJ305" t="s">
        <v>599</v>
      </c>
      <c r="BK305" t="s">
        <v>599</v>
      </c>
      <c r="BL305" s="714" t="s">
        <v>600</v>
      </c>
      <c r="BM305" s="561" t="s">
        <v>2798</v>
      </c>
      <c r="BN305" s="479" t="s">
        <v>2798</v>
      </c>
      <c r="BQ305" s="209">
        <v>999</v>
      </c>
      <c r="BT305" s="580" t="s">
        <v>601</v>
      </c>
      <c r="BU305" s="580" t="s">
        <v>598</v>
      </c>
      <c r="BV305" s="580" t="s">
        <v>56</v>
      </c>
      <c r="BW305" s="580" t="s">
        <v>598</v>
      </c>
    </row>
    <row r="306" spans="1:75" ht="14.45" hidden="1" customHeight="1">
      <c r="A306">
        <v>305</v>
      </c>
      <c r="B306" s="148" t="str">
        <f t="shared" ca="1" si="71"/>
        <v>999999236</v>
      </c>
      <c r="C306" s="148" t="str">
        <f t="shared" ca="1" si="72"/>
        <v>9999999</v>
      </c>
      <c r="D306" s="586">
        <f>IF(NOT(ISBLANK(I306)),1,0)</f>
        <v>1</v>
      </c>
      <c r="E306" s="586">
        <f t="shared" si="78"/>
        <v>1</v>
      </c>
      <c r="F306" s="586">
        <f t="shared" si="73"/>
        <v>1</v>
      </c>
      <c r="G306" s="344" t="str">
        <f t="shared" si="79"/>
        <v>no oldname but should be</v>
      </c>
      <c r="H306" s="18"/>
      <c r="I306" s="21" t="s">
        <v>2573</v>
      </c>
      <c r="J306" s="184"/>
      <c r="K306" s="188"/>
      <c r="L306" s="692" t="s">
        <v>4695</v>
      </c>
      <c r="M306" s="573" t="s">
        <v>4695</v>
      </c>
      <c r="N306" s="184"/>
      <c r="O306" s="691" t="s">
        <v>5438</v>
      </c>
      <c r="P306" s="184"/>
      <c r="Q306" s="691" t="s">
        <v>4763</v>
      </c>
      <c r="R306" s="137">
        <f ca="1">IFERROR(_xlfn.XLOOKUP(T306, sortorder!P:P,sortorder!Q:Q),999)</f>
        <v>999</v>
      </c>
      <c r="S306" s="137">
        <f ca="1">IFERROR(_xlfn.XLOOKUP(T306, sortorder!P:P,sortorder!O:O),99)</f>
        <v>99</v>
      </c>
      <c r="T306" s="169" t="s">
        <v>4763</v>
      </c>
      <c r="V306" s="142">
        <f ca="1">IFERROR(_xlfn.XLOOKUP(X306, sortorder!E:E,sortorder!D:D),99)</f>
        <v>99</v>
      </c>
      <c r="W306" s="142">
        <f t="shared" ca="1" si="74"/>
        <v>99</v>
      </c>
      <c r="X306" s="691" t="s">
        <v>7330</v>
      </c>
      <c r="Y306" s="132">
        <f t="shared" si="85"/>
        <v>0</v>
      </c>
      <c r="Z306" s="132">
        <f t="shared" si="85"/>
        <v>0</v>
      </c>
      <c r="AA306" s="132">
        <f t="shared" si="85"/>
        <v>0</v>
      </c>
      <c r="AB306" s="132">
        <f t="shared" si="85"/>
        <v>0</v>
      </c>
      <c r="AC306" s="132">
        <f t="shared" si="85"/>
        <v>0</v>
      </c>
      <c r="AD306" s="132">
        <f t="shared" si="85"/>
        <v>0</v>
      </c>
      <c r="AE306" s="132">
        <f t="shared" si="85"/>
        <v>0</v>
      </c>
      <c r="AF306" s="132">
        <f t="shared" si="85"/>
        <v>0</v>
      </c>
      <c r="AG306" s="132">
        <f t="shared" si="85"/>
        <v>0</v>
      </c>
      <c r="AH306" t="s">
        <v>1058</v>
      </c>
      <c r="AI306" s="132" t="e">
        <f ca="1">_xlfn.XLOOKUP(I306,'api2.3'!B:B,'api2.3'!D:D,"")</f>
        <v>#NAME?</v>
      </c>
      <c r="AJ306" t="s">
        <v>44</v>
      </c>
      <c r="AK306" s="38" t="s">
        <v>44</v>
      </c>
      <c r="AL306" s="195" t="e">
        <f ca="1">_xlfn.XLOOKUP(AK306,sortorder!$I$15:$I$20,sortorder!$J$15:$J$20)</f>
        <v>#NAME?</v>
      </c>
      <c r="AP306" s="634">
        <v>0</v>
      </c>
      <c r="AQ306" s="41" t="s">
        <v>43</v>
      </c>
      <c r="AR306" s="22" t="str">
        <f t="shared" si="75"/>
        <v>raw</v>
      </c>
      <c r="AS306" s="41" t="s">
        <v>43</v>
      </c>
      <c r="AT306" s="22" t="b">
        <f t="shared" si="76"/>
        <v>1</v>
      </c>
      <c r="AU306" s="633" t="s">
        <v>286</v>
      </c>
      <c r="AV306" s="633" t="s">
        <v>43</v>
      </c>
      <c r="AW306" s="39">
        <v>1</v>
      </c>
      <c r="AX306" s="596" t="s">
        <v>5409</v>
      </c>
      <c r="AY306" s="479" t="b">
        <v>1</v>
      </c>
      <c r="AZ306" s="22" t="s">
        <v>5629</v>
      </c>
      <c r="BA306" s="41">
        <v>2</v>
      </c>
      <c r="BB306" s="41">
        <v>0</v>
      </c>
      <c r="BC306" t="b">
        <v>0</v>
      </c>
      <c r="BD306" t="b">
        <v>1</v>
      </c>
      <c r="BE306" t="b">
        <v>0</v>
      </c>
      <c r="BG306" s="23" t="b">
        <f t="shared" si="81"/>
        <v>1</v>
      </c>
      <c r="BH306" s="739" t="s">
        <v>5389</v>
      </c>
      <c r="BI306" s="187" t="s">
        <v>5389</v>
      </c>
      <c r="BJ306" s="187" t="s">
        <v>5389</v>
      </c>
      <c r="BK306" s="187" t="s">
        <v>5398</v>
      </c>
      <c r="BL306" s="714" t="s">
        <v>7437</v>
      </c>
      <c r="BM306" s="561" t="s">
        <v>6450</v>
      </c>
      <c r="BN306" s="479" t="s">
        <v>2455</v>
      </c>
      <c r="BO306" s="56" t="s">
        <v>2456</v>
      </c>
      <c r="BQ306" s="207">
        <v>236</v>
      </c>
      <c r="BR306" t="s">
        <v>5395</v>
      </c>
      <c r="BS306" s="581" t="s">
        <v>1106</v>
      </c>
    </row>
    <row r="307" spans="1:75" hidden="1">
      <c r="A307">
        <v>306</v>
      </c>
      <c r="B307" s="148" t="str">
        <f t="shared" ca="1" si="71"/>
        <v>999999217</v>
      </c>
      <c r="C307" s="148" t="str">
        <f t="shared" ca="1" si="72"/>
        <v>9999999</v>
      </c>
      <c r="D307" s="28">
        <v>1</v>
      </c>
      <c r="E307" s="586">
        <f t="shared" si="78"/>
        <v>1</v>
      </c>
      <c r="F307" s="586">
        <f t="shared" si="73"/>
        <v>1</v>
      </c>
      <c r="G307" s="344" t="str">
        <f t="shared" si="79"/>
        <v>api</v>
      </c>
      <c r="H307" t="s">
        <v>1616</v>
      </c>
      <c r="I307" s="708" t="s">
        <v>1616</v>
      </c>
      <c r="K307" s="224" t="s">
        <v>1617</v>
      </c>
      <c r="L307" s="708" t="s">
        <v>1618</v>
      </c>
      <c r="M307" s="56" t="s">
        <v>1618</v>
      </c>
      <c r="N307" s="56" t="s">
        <v>1618</v>
      </c>
      <c r="O307" s="558" t="s">
        <v>1618</v>
      </c>
      <c r="P307" s="56" t="s">
        <v>1618</v>
      </c>
      <c r="Q307" s="708" t="s">
        <v>1144</v>
      </c>
      <c r="R307" s="137">
        <f ca="1">IFERROR(_xlfn.XLOOKUP(T307, sortorder!P:P,sortorder!Q:Q),999)</f>
        <v>999</v>
      </c>
      <c r="S307" s="137">
        <f ca="1">IFERROR(_xlfn.XLOOKUP(T307, sortorder!P:P,sortorder!O:O),99)</f>
        <v>99</v>
      </c>
      <c r="T307" s="119" t="s">
        <v>1144</v>
      </c>
      <c r="U307" s="56" t="s">
        <v>1144</v>
      </c>
      <c r="V307" s="142">
        <f ca="1">IFERROR(_xlfn.XLOOKUP(X307, sortorder!E:E,sortorder!D:D),99)</f>
        <v>99</v>
      </c>
      <c r="W307" s="142">
        <f t="shared" ca="1" si="74"/>
        <v>99</v>
      </c>
      <c r="X307" s="708" t="s">
        <v>7330</v>
      </c>
      <c r="Y307" s="132">
        <f t="shared" si="85"/>
        <v>0</v>
      </c>
      <c r="Z307" s="132">
        <f t="shared" si="85"/>
        <v>0</v>
      </c>
      <c r="AA307" s="132">
        <f t="shared" si="85"/>
        <v>0</v>
      </c>
      <c r="AB307" s="132">
        <f t="shared" si="85"/>
        <v>0</v>
      </c>
      <c r="AC307" s="132">
        <f t="shared" si="85"/>
        <v>0</v>
      </c>
      <c r="AD307" s="132">
        <f t="shared" si="85"/>
        <v>0</v>
      </c>
      <c r="AE307" s="132">
        <f t="shared" si="85"/>
        <v>0</v>
      </c>
      <c r="AF307" s="132">
        <f t="shared" si="85"/>
        <v>0</v>
      </c>
      <c r="AG307" s="132">
        <f t="shared" si="85"/>
        <v>0</v>
      </c>
      <c r="AH307" t="s">
        <v>1051</v>
      </c>
      <c r="AI307" s="132" t="e">
        <f ca="1">_xlfn.XLOOKUP(I307,'api2.3'!B:B,'api2.3'!D:D,"")</f>
        <v>#NAME?</v>
      </c>
      <c r="AJ307" t="s">
        <v>44</v>
      </c>
      <c r="AK307" s="38" t="s">
        <v>44</v>
      </c>
      <c r="AL307" s="195" t="e">
        <f ca="1">_xlfn.XLOOKUP(AK307,sortorder!$I$15:$I$20,sortorder!$J$15:$J$20)</f>
        <v>#NAME?</v>
      </c>
      <c r="AP307" s="634">
        <v>0</v>
      </c>
      <c r="AQ307" t="s">
        <v>43</v>
      </c>
      <c r="AR307" s="22" t="str">
        <f t="shared" si="75"/>
        <v>raw</v>
      </c>
      <c r="AS307" t="s">
        <v>43</v>
      </c>
      <c r="AT307" s="22" t="b">
        <f t="shared" si="76"/>
        <v>1</v>
      </c>
      <c r="AU307" s="633" t="s">
        <v>286</v>
      </c>
      <c r="AV307" s="633" t="s">
        <v>43</v>
      </c>
      <c r="AW307">
        <v>1</v>
      </c>
      <c r="AX307" s="596" t="s">
        <v>2142</v>
      </c>
      <c r="AY307" s="479" t="b">
        <v>1</v>
      </c>
      <c r="AZ307" s="22" t="s">
        <v>5629</v>
      </c>
      <c r="BA307">
        <v>2</v>
      </c>
      <c r="BB307">
        <v>0</v>
      </c>
      <c r="BC307" t="b">
        <v>0</v>
      </c>
      <c r="BD307" t="b">
        <v>1</v>
      </c>
      <c r="BE307" t="b">
        <v>1</v>
      </c>
      <c r="BG307" s="23" t="b">
        <f t="shared" si="81"/>
        <v>1</v>
      </c>
      <c r="BH307" s="739" t="s">
        <v>4879</v>
      </c>
      <c r="BI307" s="708" t="s">
        <v>4879</v>
      </c>
      <c r="BJ307" s="707" t="s">
        <v>1619</v>
      </c>
      <c r="BK307" s="707" t="s">
        <v>1619</v>
      </c>
      <c r="BL307" s="714" t="s">
        <v>1620</v>
      </c>
      <c r="BM307" s="711" t="s">
        <v>6446</v>
      </c>
      <c r="BN307" s="707" t="s">
        <v>1621</v>
      </c>
      <c r="BO307" s="56" t="s">
        <v>1140</v>
      </c>
      <c r="BQ307" s="352">
        <v>217</v>
      </c>
      <c r="BS307" s="580" t="s">
        <v>1622</v>
      </c>
      <c r="BT307" s="710" t="s">
        <v>1623</v>
      </c>
      <c r="BU307" s="580" t="s">
        <v>1618</v>
      </c>
    </row>
    <row r="308" spans="1:75" hidden="1">
      <c r="A308">
        <v>307</v>
      </c>
      <c r="B308" s="148" t="str">
        <f t="shared" ca="1" si="71"/>
        <v>999999218</v>
      </c>
      <c r="C308" s="148" t="str">
        <f t="shared" ca="1" si="72"/>
        <v>9999999</v>
      </c>
      <c r="D308" s="28">
        <v>1</v>
      </c>
      <c r="E308" s="586">
        <f t="shared" si="78"/>
        <v>0</v>
      </c>
      <c r="F308" s="586">
        <f t="shared" si="73"/>
        <v>0</v>
      </c>
      <c r="G308" s="344" t="str">
        <f t="shared" si="79"/>
        <v>api</v>
      </c>
      <c r="H308" t="s">
        <v>2559</v>
      </c>
      <c r="I308" t="s">
        <v>2559</v>
      </c>
      <c r="K308" s="114"/>
      <c r="L308" s="180"/>
      <c r="M308" s="180"/>
      <c r="N308" s="180"/>
      <c r="O308" s="180"/>
      <c r="P308" s="184"/>
      <c r="Q308" s="114" t="s">
        <v>7292</v>
      </c>
      <c r="R308" s="137">
        <f ca="1">IFERROR(_xlfn.XLOOKUP(T308, sortorder!P:P,sortorder!Q:Q),999)</f>
        <v>999</v>
      </c>
      <c r="S308" s="137">
        <f ca="1">IFERROR(_xlfn.XLOOKUP(T308, sortorder!P:P,sortorder!O:O),99)</f>
        <v>99</v>
      </c>
      <c r="T308" s="183" t="s">
        <v>7292</v>
      </c>
      <c r="U308" s="184"/>
      <c r="V308" s="142">
        <f ca="1">IFERROR(_xlfn.XLOOKUP(X308, sortorder!E:E,sortorder!D:D),99)</f>
        <v>99</v>
      </c>
      <c r="W308" s="142">
        <f t="shared" ca="1" si="74"/>
        <v>99</v>
      </c>
      <c r="X308" s="117" t="s">
        <v>7330</v>
      </c>
      <c r="Y308" s="358">
        <f t="shared" si="85"/>
        <v>0</v>
      </c>
      <c r="Z308" s="358">
        <f t="shared" si="85"/>
        <v>0</v>
      </c>
      <c r="AA308" s="358">
        <f t="shared" si="85"/>
        <v>0</v>
      </c>
      <c r="AB308" s="358">
        <f t="shared" si="85"/>
        <v>0</v>
      </c>
      <c r="AC308" s="358">
        <f t="shared" si="85"/>
        <v>0</v>
      </c>
      <c r="AD308" s="358">
        <f t="shared" si="85"/>
        <v>0</v>
      </c>
      <c r="AE308" s="358">
        <f t="shared" si="85"/>
        <v>0</v>
      </c>
      <c r="AF308" s="358">
        <f t="shared" si="85"/>
        <v>0</v>
      </c>
      <c r="AG308" s="358">
        <f t="shared" si="85"/>
        <v>0</v>
      </c>
      <c r="AH308" s="357" t="s">
        <v>2180</v>
      </c>
      <c r="AI308" s="132" t="e">
        <f ca="1">_xlfn.XLOOKUP(I308,'api2.3'!B:B,'api2.3'!D:D,"")</f>
        <v>#NAME?</v>
      </c>
      <c r="AJ308" s="357" t="s">
        <v>60</v>
      </c>
      <c r="AK308" s="197" t="s">
        <v>44</v>
      </c>
      <c r="AL308" s="359" t="e">
        <f ca="1">_xlfn.XLOOKUP(AK308,sortorder!$I$15:$I$20,sortorder!$J$15:$J$20)</f>
        <v>#NAME?</v>
      </c>
      <c r="AM308" s="635"/>
      <c r="AN308" s="635"/>
      <c r="AO308" s="635"/>
      <c r="AP308" s="636">
        <v>0</v>
      </c>
      <c r="AQ308" s="357" t="s">
        <v>43</v>
      </c>
      <c r="AR308" s="22" t="str">
        <f t="shared" si="75"/>
        <v>raw</v>
      </c>
      <c r="AS308" s="357" t="s">
        <v>43</v>
      </c>
      <c r="AT308" s="22" t="b">
        <f t="shared" si="76"/>
        <v>1</v>
      </c>
      <c r="AU308" s="635" t="s">
        <v>286</v>
      </c>
      <c r="AV308" s="635" t="s">
        <v>43</v>
      </c>
      <c r="AW308" s="357">
        <v>1</v>
      </c>
      <c r="AX308" s="596" t="s">
        <v>2142</v>
      </c>
      <c r="AY308" s="479" t="b">
        <v>1</v>
      </c>
      <c r="AZ308" s="22" t="s">
        <v>5629</v>
      </c>
      <c r="BA308" s="357"/>
      <c r="BB308" s="357">
        <v>0</v>
      </c>
      <c r="BC308" s="357" t="b">
        <v>0</v>
      </c>
      <c r="BD308" s="357" t="b">
        <v>0</v>
      </c>
      <c r="BE308" s="357" t="b">
        <v>0</v>
      </c>
      <c r="BF308" s="357"/>
      <c r="BG308" s="23" t="b">
        <f t="shared" si="81"/>
        <v>1</v>
      </c>
      <c r="BH308" s="740" t="s">
        <v>5163</v>
      </c>
      <c r="BI308" s="357" t="s">
        <v>5163</v>
      </c>
      <c r="BJ308" s="114" t="s">
        <v>2560</v>
      </c>
      <c r="BK308" s="114" t="s">
        <v>2560</v>
      </c>
      <c r="BL308" s="714" t="e">
        <v>#N/A</v>
      </c>
      <c r="BM308" s="561" t="s">
        <v>2798</v>
      </c>
      <c r="BN308" s="479" t="s">
        <v>2560</v>
      </c>
      <c r="BO308" s="184" t="s">
        <v>2553</v>
      </c>
      <c r="BQ308" s="206">
        <v>218</v>
      </c>
      <c r="BS308" s="580" t="s">
        <v>103</v>
      </c>
    </row>
    <row r="309" spans="1:75" hidden="1">
      <c r="A309">
        <v>308</v>
      </c>
      <c r="B309" s="148" t="str">
        <f t="shared" ca="1" si="71"/>
        <v>999999219</v>
      </c>
      <c r="C309" s="148" t="str">
        <f t="shared" ca="1" si="72"/>
        <v>9999999</v>
      </c>
      <c r="D309" s="28">
        <v>1</v>
      </c>
      <c r="E309" s="586">
        <f t="shared" si="78"/>
        <v>0</v>
      </c>
      <c r="F309" s="586">
        <f t="shared" si="73"/>
        <v>0</v>
      </c>
      <c r="G309" s="344" t="str">
        <f t="shared" si="79"/>
        <v>api</v>
      </c>
      <c r="H309" t="s">
        <v>2565</v>
      </c>
      <c r="I309" t="s">
        <v>2565</v>
      </c>
      <c r="K309" s="114"/>
      <c r="L309" s="180"/>
      <c r="M309" s="180"/>
      <c r="N309" s="180"/>
      <c r="O309" s="180"/>
      <c r="P309" s="184"/>
      <c r="Q309" s="114" t="s">
        <v>7291</v>
      </c>
      <c r="R309" s="137">
        <f ca="1">IFERROR(_xlfn.XLOOKUP(T309, sortorder!P:P,sortorder!Q:Q),999)</f>
        <v>999</v>
      </c>
      <c r="S309" s="137">
        <f ca="1">IFERROR(_xlfn.XLOOKUP(T309, sortorder!P:P,sortorder!O:O),99)</f>
        <v>99</v>
      </c>
      <c r="T309" s="183" t="s">
        <v>7291</v>
      </c>
      <c r="U309" s="184"/>
      <c r="V309" s="142">
        <f ca="1">IFERROR(_xlfn.XLOOKUP(X309, sortorder!E:E,sortorder!D:D),99)</f>
        <v>99</v>
      </c>
      <c r="W309" s="142">
        <f t="shared" ca="1" si="74"/>
        <v>99</v>
      </c>
      <c r="X309" s="117" t="s">
        <v>7330</v>
      </c>
      <c r="Y309" s="358">
        <f t="shared" si="85"/>
        <v>0</v>
      </c>
      <c r="Z309" s="358">
        <f t="shared" si="85"/>
        <v>0</v>
      </c>
      <c r="AA309" s="358">
        <f t="shared" si="85"/>
        <v>0</v>
      </c>
      <c r="AB309" s="358">
        <f t="shared" si="85"/>
        <v>0</v>
      </c>
      <c r="AC309" s="358">
        <f t="shared" si="85"/>
        <v>0</v>
      </c>
      <c r="AD309" s="358">
        <f t="shared" si="85"/>
        <v>0</v>
      </c>
      <c r="AE309" s="358">
        <f t="shared" si="85"/>
        <v>0</v>
      </c>
      <c r="AF309" s="358">
        <f t="shared" si="85"/>
        <v>0</v>
      </c>
      <c r="AG309" s="358">
        <f t="shared" si="85"/>
        <v>0</v>
      </c>
      <c r="AH309" s="357" t="s">
        <v>2180</v>
      </c>
      <c r="AI309" s="132" t="e">
        <f ca="1">_xlfn.XLOOKUP(I309,'api2.3'!B:B,'api2.3'!D:D,"")</f>
        <v>#NAME?</v>
      </c>
      <c r="AJ309" s="357" t="s">
        <v>60</v>
      </c>
      <c r="AK309" s="197" t="s">
        <v>44</v>
      </c>
      <c r="AL309" s="359" t="e">
        <f ca="1">_xlfn.XLOOKUP(AK309,sortorder!$I$15:$I$20,sortorder!$J$15:$J$20)</f>
        <v>#NAME?</v>
      </c>
      <c r="AM309" s="635"/>
      <c r="AN309" s="635"/>
      <c r="AO309" s="635"/>
      <c r="AP309" s="636">
        <v>0</v>
      </c>
      <c r="AQ309" s="357" t="s">
        <v>43</v>
      </c>
      <c r="AR309" s="22" t="str">
        <f t="shared" si="75"/>
        <v>raw</v>
      </c>
      <c r="AS309" s="357" t="s">
        <v>43</v>
      </c>
      <c r="AT309" s="22" t="b">
        <f t="shared" si="76"/>
        <v>1</v>
      </c>
      <c r="AU309" s="635" t="s">
        <v>286</v>
      </c>
      <c r="AV309" s="635" t="s">
        <v>43</v>
      </c>
      <c r="AW309" s="357"/>
      <c r="AX309" s="596" t="s">
        <v>2142</v>
      </c>
      <c r="AY309" s="479" t="b">
        <v>1</v>
      </c>
      <c r="AZ309" s="22" t="s">
        <v>5629</v>
      </c>
      <c r="BA309" s="357">
        <v>2</v>
      </c>
      <c r="BB309" s="357">
        <v>2</v>
      </c>
      <c r="BC309" s="357" t="b">
        <v>0</v>
      </c>
      <c r="BD309" s="357" t="b">
        <v>0</v>
      </c>
      <c r="BE309" s="357" t="b">
        <v>0</v>
      </c>
      <c r="BF309" s="357"/>
      <c r="BG309" s="23" t="b">
        <f t="shared" si="81"/>
        <v>1</v>
      </c>
      <c r="BH309" s="740" t="s">
        <v>3011</v>
      </c>
      <c r="BI309" s="357" t="s">
        <v>3011</v>
      </c>
      <c r="BJ309" s="114" t="s">
        <v>3011</v>
      </c>
      <c r="BK309" s="114" t="s">
        <v>3011</v>
      </c>
      <c r="BL309" s="714" t="e">
        <v>#N/A</v>
      </c>
      <c r="BM309" s="561" t="s">
        <v>2798</v>
      </c>
      <c r="BN309" s="479" t="s">
        <v>2557</v>
      </c>
      <c r="BO309" s="184" t="s">
        <v>2557</v>
      </c>
      <c r="BQ309" s="206">
        <v>219</v>
      </c>
      <c r="BS309" s="580" t="s">
        <v>2566</v>
      </c>
    </row>
    <row r="310" spans="1:75" hidden="1">
      <c r="A310">
        <v>309</v>
      </c>
      <c r="B310" s="148" t="str">
        <f t="shared" ca="1" si="71"/>
        <v>999999220</v>
      </c>
      <c r="C310" s="148" t="str">
        <f t="shared" ca="1" si="72"/>
        <v>9999999</v>
      </c>
      <c r="D310" s="28">
        <v>1</v>
      </c>
      <c r="E310" s="586">
        <f t="shared" si="78"/>
        <v>0</v>
      </c>
      <c r="F310" s="586">
        <f t="shared" si="73"/>
        <v>0</v>
      </c>
      <c r="G310" s="344" t="str">
        <f t="shared" si="79"/>
        <v>api</v>
      </c>
      <c r="H310" t="s">
        <v>2571</v>
      </c>
      <c r="I310" t="s">
        <v>2571</v>
      </c>
      <c r="K310" s="114"/>
      <c r="L310" s="180"/>
      <c r="M310" s="180"/>
      <c r="N310" s="180"/>
      <c r="O310" s="180"/>
      <c r="P310" s="184"/>
      <c r="Q310" s="114" t="s">
        <v>7293</v>
      </c>
      <c r="R310" s="137">
        <f ca="1">IFERROR(_xlfn.XLOOKUP(T310, sortorder!P:P,sortorder!Q:Q),999)</f>
        <v>999</v>
      </c>
      <c r="S310" s="137">
        <f ca="1">IFERROR(_xlfn.XLOOKUP(T310, sortorder!P:P,sortorder!O:O),99)</f>
        <v>99</v>
      </c>
      <c r="T310" s="114" t="s">
        <v>7293</v>
      </c>
      <c r="U310" s="184"/>
      <c r="V310" s="142">
        <f ca="1">IFERROR(_xlfn.XLOOKUP(X310, sortorder!E:E,sortorder!D:D),99)</f>
        <v>99</v>
      </c>
      <c r="W310" s="142">
        <f t="shared" ca="1" si="74"/>
        <v>99</v>
      </c>
      <c r="X310" s="117" t="s">
        <v>7330</v>
      </c>
      <c r="Y310" s="358">
        <f t="shared" si="85"/>
        <v>0</v>
      </c>
      <c r="Z310" s="358">
        <f t="shared" si="85"/>
        <v>0</v>
      </c>
      <c r="AA310" s="358">
        <f t="shared" si="85"/>
        <v>0</v>
      </c>
      <c r="AB310" s="358">
        <f t="shared" si="85"/>
        <v>0</v>
      </c>
      <c r="AC310" s="358">
        <f t="shared" si="85"/>
        <v>0</v>
      </c>
      <c r="AD310" s="358">
        <f t="shared" si="85"/>
        <v>0</v>
      </c>
      <c r="AE310" s="358">
        <f t="shared" si="85"/>
        <v>0</v>
      </c>
      <c r="AF310" s="358">
        <f t="shared" si="85"/>
        <v>0</v>
      </c>
      <c r="AG310" s="358">
        <f t="shared" si="85"/>
        <v>0</v>
      </c>
      <c r="AH310" s="357" t="s">
        <v>2180</v>
      </c>
      <c r="AI310" s="132" t="e">
        <f ca="1">_xlfn.XLOOKUP(I310,'api2.3'!B:B,'api2.3'!D:D,"")</f>
        <v>#NAME?</v>
      </c>
      <c r="AJ310" s="357" t="s">
        <v>60</v>
      </c>
      <c r="AK310" s="197" t="s">
        <v>44</v>
      </c>
      <c r="AL310" s="359" t="e">
        <f ca="1">_xlfn.XLOOKUP(AK310,sortorder!$I$15:$I$20,sortorder!$J$15:$J$20)</f>
        <v>#NAME?</v>
      </c>
      <c r="AM310" s="635"/>
      <c r="AN310" s="635"/>
      <c r="AO310" s="635"/>
      <c r="AP310" s="636">
        <v>0</v>
      </c>
      <c r="AQ310" s="357" t="s">
        <v>43</v>
      </c>
      <c r="AR310" s="22" t="str">
        <f t="shared" si="75"/>
        <v>raw</v>
      </c>
      <c r="AS310" s="357" t="s">
        <v>43</v>
      </c>
      <c r="AT310" s="22" t="b">
        <f t="shared" si="76"/>
        <v>1</v>
      </c>
      <c r="AU310" s="635"/>
      <c r="AV310" s="635"/>
      <c r="AW310" s="357"/>
      <c r="AX310" s="596" t="s">
        <v>2142</v>
      </c>
      <c r="AY310" s="479" t="b">
        <v>1</v>
      </c>
      <c r="AZ310" s="22" t="s">
        <v>5629</v>
      </c>
      <c r="BA310" s="357"/>
      <c r="BB310" s="357">
        <v>2</v>
      </c>
      <c r="BC310" s="357" t="b">
        <v>0</v>
      </c>
      <c r="BD310" s="357" t="b">
        <v>0</v>
      </c>
      <c r="BE310" s="357" t="b">
        <v>0</v>
      </c>
      <c r="BF310" s="357"/>
      <c r="BG310" s="23" t="b">
        <f t="shared" si="81"/>
        <v>1</v>
      </c>
      <c r="BH310" s="740" t="s">
        <v>5164</v>
      </c>
      <c r="BI310" s="357" t="s">
        <v>5164</v>
      </c>
      <c r="BJ310" s="114" t="s">
        <v>3012</v>
      </c>
      <c r="BK310" s="114" t="s">
        <v>3012</v>
      </c>
      <c r="BL310" s="714" t="e">
        <v>#N/A</v>
      </c>
      <c r="BM310" s="561" t="s">
        <v>2798</v>
      </c>
      <c r="BN310" s="479" t="s">
        <v>2563</v>
      </c>
      <c r="BO310" s="184" t="s">
        <v>2563</v>
      </c>
      <c r="BQ310" s="206">
        <v>220</v>
      </c>
      <c r="BS310" s="580" t="s">
        <v>2572</v>
      </c>
    </row>
    <row r="311" spans="1:75">
      <c r="A311">
        <v>310</v>
      </c>
      <c r="B311" s="148" t="str">
        <f t="shared" ca="1" si="71"/>
        <v>999999999</v>
      </c>
      <c r="C311" s="148" t="str">
        <f t="shared" ca="1" si="72"/>
        <v>9999999</v>
      </c>
      <c r="D311" s="28">
        <v>0</v>
      </c>
      <c r="E311" s="586">
        <f t="shared" si="78"/>
        <v>0</v>
      </c>
      <c r="F311" s="586">
        <f t="shared" si="73"/>
        <v>0</v>
      </c>
      <c r="G311" s="344" t="str">
        <f t="shared" si="79"/>
        <v/>
      </c>
      <c r="L311" s="114"/>
      <c r="M311" s="184"/>
      <c r="Q311" s="509" t="s">
        <v>2346</v>
      </c>
      <c r="R311" s="137">
        <f ca="1">IFERROR(_xlfn.XLOOKUP(T311, sortorder!P:P,sortorder!Q:Q),999)</f>
        <v>999</v>
      </c>
      <c r="S311" s="137">
        <f ca="1">IFERROR(_xlfn.XLOOKUP(T311, sortorder!P:P,sortorder!O:O),99)</f>
        <v>99</v>
      </c>
      <c r="T311" s="119" t="s">
        <v>1144</v>
      </c>
      <c r="U311" s="56" t="s">
        <v>1144</v>
      </c>
      <c r="V311" s="142">
        <f ca="1">IFERROR(_xlfn.XLOOKUP(X311, sortorder!E:E,sortorder!D:D),99)</f>
        <v>99</v>
      </c>
      <c r="W311" s="142">
        <f t="shared" ca="1" si="74"/>
        <v>99</v>
      </c>
      <c r="X311" s="18" t="s">
        <v>7428</v>
      </c>
      <c r="Y311" s="132">
        <f t="shared" si="85"/>
        <v>1</v>
      </c>
      <c r="Z311" s="132">
        <f t="shared" si="85"/>
        <v>0</v>
      </c>
      <c r="AA311" s="132">
        <f t="shared" si="85"/>
        <v>0</v>
      </c>
      <c r="AB311" s="132">
        <f t="shared" si="85"/>
        <v>0</v>
      </c>
      <c r="AC311" s="132">
        <f t="shared" si="85"/>
        <v>1</v>
      </c>
      <c r="AD311" s="132">
        <f t="shared" si="85"/>
        <v>0</v>
      </c>
      <c r="AE311" s="132">
        <f t="shared" si="85"/>
        <v>0</v>
      </c>
      <c r="AF311" s="132">
        <f t="shared" si="85"/>
        <v>0</v>
      </c>
      <c r="AG311" s="132">
        <f t="shared" si="85"/>
        <v>0</v>
      </c>
      <c r="AI311" s="132" t="e">
        <f ca="1">_xlfn.XLOOKUP(I311,'api2.3'!B:B,'api2.3'!D:D,"")</f>
        <v>#NAME?</v>
      </c>
      <c r="AJ311" t="s">
        <v>44</v>
      </c>
      <c r="AK311" s="38" t="s">
        <v>44</v>
      </c>
      <c r="AL311" s="195" t="e">
        <f ca="1">_xlfn.XLOOKUP(AK311,sortorder!$I$15:$I$20,sortorder!$J$15:$J$20)</f>
        <v>#NAME?</v>
      </c>
      <c r="AM311" s="633" t="s">
        <v>416</v>
      </c>
      <c r="AN311" s="633" t="s">
        <v>416</v>
      </c>
      <c r="AO311" s="633" t="s">
        <v>417</v>
      </c>
      <c r="AP311" s="637">
        <v>1</v>
      </c>
      <c r="AQ311" t="s">
        <v>2334</v>
      </c>
      <c r="AR311" s="22" t="str">
        <f t="shared" si="75"/>
        <v>ratio</v>
      </c>
      <c r="AS311" t="s">
        <v>1706</v>
      </c>
      <c r="AT311" s="22" t="b">
        <f t="shared" si="76"/>
        <v>1</v>
      </c>
      <c r="AU311" s="633" t="s">
        <v>1706</v>
      </c>
      <c r="AV311" s="633" t="s">
        <v>1706</v>
      </c>
      <c r="AX311" s="596" t="s">
        <v>2798</v>
      </c>
      <c r="AY311" s="479" t="b">
        <v>0</v>
      </c>
      <c r="AZ311" t="s">
        <v>2947</v>
      </c>
      <c r="BA311">
        <v>2</v>
      </c>
      <c r="BB311">
        <v>1</v>
      </c>
      <c r="BC311" t="b">
        <v>0</v>
      </c>
      <c r="BD311" t="b">
        <v>0</v>
      </c>
      <c r="BE311" t="b">
        <v>0</v>
      </c>
      <c r="BG311" s="23" t="b">
        <f t="shared" si="81"/>
        <v>0</v>
      </c>
      <c r="BH311" s="468" t="str">
        <f>CONCATENATE(VLOOKUP(AQ311,named_strings!A:B,2,),VLOOKUP(T311,Q:BH,44,))</f>
        <v>Ratio to US avg %Low life expectancy</v>
      </c>
      <c r="BI311" t="s">
        <v>2347</v>
      </c>
      <c r="BJ311" t="s">
        <v>2347</v>
      </c>
      <c r="BK311" t="s">
        <v>2347</v>
      </c>
      <c r="BL311" s="714" t="e">
        <v>#N/A</v>
      </c>
      <c r="BM311" s="561" t="s">
        <v>2798</v>
      </c>
      <c r="BN311" s="479">
        <v>0</v>
      </c>
      <c r="BQ311" s="209">
        <v>999</v>
      </c>
      <c r="BV311" s="580" t="s">
        <v>404</v>
      </c>
      <c r="BW311" s="580" t="s">
        <v>55</v>
      </c>
    </row>
    <row r="312" spans="1:75">
      <c r="A312">
        <v>311</v>
      </c>
      <c r="B312" s="148" t="str">
        <f t="shared" ca="1" si="71"/>
        <v>999999999</v>
      </c>
      <c r="C312" s="148" t="str">
        <f t="shared" ca="1" si="72"/>
        <v>9999999</v>
      </c>
      <c r="D312" s="28">
        <v>0</v>
      </c>
      <c r="E312" s="586">
        <f t="shared" si="78"/>
        <v>0</v>
      </c>
      <c r="F312" s="586">
        <f t="shared" si="73"/>
        <v>0</v>
      </c>
      <c r="G312" s="344" t="str">
        <f t="shared" si="79"/>
        <v/>
      </c>
      <c r="H312" s="114"/>
      <c r="I312" s="114"/>
      <c r="L312" s="114"/>
      <c r="M312" s="184"/>
      <c r="Q312" s="509" t="s">
        <v>2403</v>
      </c>
      <c r="R312" s="137">
        <f ca="1">IFERROR(_xlfn.XLOOKUP(T312, sortorder!P:P,sortorder!Q:Q),999)</f>
        <v>999</v>
      </c>
      <c r="S312" s="137">
        <f ca="1">IFERROR(_xlfn.XLOOKUP(T312, sortorder!P:P,sortorder!O:O),99)</f>
        <v>99</v>
      </c>
      <c r="T312" s="119" t="s">
        <v>1144</v>
      </c>
      <c r="U312" s="56" t="s">
        <v>1144</v>
      </c>
      <c r="V312" s="142">
        <f ca="1">IFERROR(_xlfn.XLOOKUP(X312, sortorder!E:E,sortorder!D:D),99)</f>
        <v>99</v>
      </c>
      <c r="W312" s="142">
        <f t="shared" ca="1" si="74"/>
        <v>99</v>
      </c>
      <c r="X312" s="18" t="s">
        <v>7427</v>
      </c>
      <c r="Y312" s="132">
        <f t="shared" ref="Y312:AG321" si="86">IF(ISERROR(SEARCH(Y$1,$Q312)),0,1)</f>
        <v>1</v>
      </c>
      <c r="Z312" s="132">
        <f t="shared" si="86"/>
        <v>1</v>
      </c>
      <c r="AA312" s="132">
        <f t="shared" si="86"/>
        <v>0</v>
      </c>
      <c r="AB312" s="132">
        <f t="shared" si="86"/>
        <v>0</v>
      </c>
      <c r="AC312" s="132">
        <f t="shared" si="86"/>
        <v>1</v>
      </c>
      <c r="AD312" s="132">
        <f t="shared" si="86"/>
        <v>0</v>
      </c>
      <c r="AE312" s="132">
        <f t="shared" si="86"/>
        <v>0</v>
      </c>
      <c r="AF312" s="132">
        <f t="shared" si="86"/>
        <v>0</v>
      </c>
      <c r="AG312" s="132">
        <f t="shared" si="86"/>
        <v>0</v>
      </c>
      <c r="AI312" s="132" t="e">
        <f ca="1">_xlfn.XLOOKUP(I312,'api2.3'!B:B,'api2.3'!D:D,"")</f>
        <v>#NAME?</v>
      </c>
      <c r="AJ312" t="s">
        <v>44</v>
      </c>
      <c r="AK312" s="38" t="s">
        <v>44</v>
      </c>
      <c r="AL312" s="195" t="e">
        <f ca="1">_xlfn.XLOOKUP(AK312,sortorder!$I$15:$I$20,sortorder!$J$15:$J$20)</f>
        <v>#NAME?</v>
      </c>
      <c r="AM312" s="633" t="s">
        <v>1742</v>
      </c>
      <c r="AN312" s="633" t="s">
        <v>1742</v>
      </c>
      <c r="AO312" s="633" t="s">
        <v>1743</v>
      </c>
      <c r="AP312" s="637">
        <v>3</v>
      </c>
      <c r="AQ312" t="s">
        <v>2392</v>
      </c>
      <c r="AR312" s="22" t="str">
        <f t="shared" si="75"/>
        <v>ratio</v>
      </c>
      <c r="AS312" t="s">
        <v>1706</v>
      </c>
      <c r="AT312" s="22" t="b">
        <f t="shared" si="76"/>
        <v>1</v>
      </c>
      <c r="AU312" s="633" t="s">
        <v>1706</v>
      </c>
      <c r="AV312" s="633" t="s">
        <v>1706</v>
      </c>
      <c r="AX312" s="596" t="s">
        <v>2798</v>
      </c>
      <c r="AY312" s="479" t="b">
        <v>0</v>
      </c>
      <c r="AZ312" t="s">
        <v>2947</v>
      </c>
      <c r="BA312">
        <v>2</v>
      </c>
      <c r="BB312">
        <v>1</v>
      </c>
      <c r="BC312" t="b">
        <v>0</v>
      </c>
      <c r="BD312" t="b">
        <v>0</v>
      </c>
      <c r="BE312" t="b">
        <v>0</v>
      </c>
      <c r="BG312" s="23" t="b">
        <f t="shared" si="81"/>
        <v>0</v>
      </c>
      <c r="BH312" s="468" t="str">
        <f>CONCATENATE(VLOOKUP(AQ312,named_strings!A:B,2,),VLOOKUP(T312,Q:BH,44,))</f>
        <v>Ratio to State avg %Low life expectancy</v>
      </c>
      <c r="BI312" t="s">
        <v>2404</v>
      </c>
      <c r="BJ312" t="s">
        <v>2404</v>
      </c>
      <c r="BK312" t="s">
        <v>2404</v>
      </c>
      <c r="BL312" s="714">
        <v>0</v>
      </c>
      <c r="BM312" s="561" t="s">
        <v>2798</v>
      </c>
      <c r="BN312" s="479" t="s">
        <v>2798</v>
      </c>
      <c r="BQ312" s="209">
        <v>999</v>
      </c>
      <c r="BV312" s="580" t="s">
        <v>404</v>
      </c>
      <c r="BW312" s="580" t="s">
        <v>55</v>
      </c>
    </row>
    <row r="313" spans="1:75">
      <c r="A313">
        <v>312</v>
      </c>
      <c r="B313" s="148" t="str">
        <f t="shared" ca="1" si="71"/>
        <v>999999241</v>
      </c>
      <c r="C313" s="148" t="str">
        <f t="shared" ca="1" si="72"/>
        <v>9999999</v>
      </c>
      <c r="D313" s="586">
        <f>IF(NOT(ISBLANK(I313)),1,0)</f>
        <v>1</v>
      </c>
      <c r="E313" s="586">
        <f t="shared" si="78"/>
        <v>0</v>
      </c>
      <c r="F313" s="586">
        <f t="shared" si="73"/>
        <v>1</v>
      </c>
      <c r="G313" s="344" t="str">
        <f t="shared" si="79"/>
        <v>no oldname but should be</v>
      </c>
      <c r="I313" s="446" t="s">
        <v>2598</v>
      </c>
      <c r="O313" s="23" t="s">
        <v>5621</v>
      </c>
      <c r="Q313" s="169" t="s">
        <v>5622</v>
      </c>
      <c r="R313" s="137">
        <f ca="1">IFERROR(_xlfn.XLOOKUP(T313, sortorder!P:P,sortorder!Q:Q),999)</f>
        <v>999</v>
      </c>
      <c r="S313" s="137">
        <f ca="1">IFERROR(_xlfn.XLOOKUP(T313, sortorder!P:P,sortorder!O:O),99)</f>
        <v>99</v>
      </c>
      <c r="T313" s="169" t="s">
        <v>4763</v>
      </c>
      <c r="V313" s="142">
        <f ca="1">IFERROR(_xlfn.XLOOKUP(X313, sortorder!E:E,sortorder!D:D),99)</f>
        <v>99</v>
      </c>
      <c r="W313" s="142">
        <f t="shared" ca="1" si="74"/>
        <v>99</v>
      </c>
      <c r="X313" s="40" t="s">
        <v>7334</v>
      </c>
      <c r="Y313" s="132">
        <f t="shared" si="86"/>
        <v>0</v>
      </c>
      <c r="Z313" s="132">
        <f t="shared" si="86"/>
        <v>0</v>
      </c>
      <c r="AA313" s="132">
        <f t="shared" si="86"/>
        <v>1</v>
      </c>
      <c r="AB313" s="132">
        <f t="shared" si="86"/>
        <v>0</v>
      </c>
      <c r="AC313" s="132">
        <f t="shared" si="86"/>
        <v>0</v>
      </c>
      <c r="AD313" s="132">
        <f t="shared" si="86"/>
        <v>0</v>
      </c>
      <c r="AE313" s="132">
        <f t="shared" si="86"/>
        <v>0</v>
      </c>
      <c r="AF313" s="132">
        <f t="shared" si="86"/>
        <v>0</v>
      </c>
      <c r="AG313" s="132">
        <f t="shared" si="86"/>
        <v>0</v>
      </c>
      <c r="AH313" t="s">
        <v>2180</v>
      </c>
      <c r="AI313" s="132" t="e">
        <f ca="1">_xlfn.XLOOKUP(I313,'api2.3'!B:B,'api2.3'!D:D,"")</f>
        <v>#NAME?</v>
      </c>
      <c r="AJ313" t="s">
        <v>44</v>
      </c>
      <c r="AK313" s="38" t="s">
        <v>44</v>
      </c>
      <c r="AL313" s="195" t="e">
        <f ca="1">_xlfn.XLOOKUP(AK313,sortorder!$I$15:$I$20,sortorder!$J$15:$J$20)</f>
        <v>#NAME?</v>
      </c>
      <c r="AM313" s="633" t="s">
        <v>416</v>
      </c>
      <c r="AN313" s="633" t="s">
        <v>416</v>
      </c>
      <c r="AO313" s="633" t="s">
        <v>417</v>
      </c>
      <c r="AP313" s="643">
        <v>1</v>
      </c>
      <c r="AQ313" t="s">
        <v>1076</v>
      </c>
      <c r="AR313" s="22" t="str">
        <f t="shared" si="75"/>
        <v>pctile</v>
      </c>
      <c r="AS313" t="s">
        <v>1086</v>
      </c>
      <c r="AT313" s="22" t="b">
        <f t="shared" si="76"/>
        <v>1</v>
      </c>
      <c r="AU313" s="633" t="s">
        <v>1077</v>
      </c>
      <c r="AV313" s="633" t="s">
        <v>1086</v>
      </c>
      <c r="AW313">
        <v>0</v>
      </c>
      <c r="AX313" s="596" t="s">
        <v>2798</v>
      </c>
      <c r="AY313" s="479" t="b">
        <v>0</v>
      </c>
      <c r="AZ313" t="s">
        <v>1078</v>
      </c>
      <c r="BA313">
        <v>2</v>
      </c>
      <c r="BB313">
        <v>0</v>
      </c>
      <c r="BC313" t="b">
        <v>0</v>
      </c>
      <c r="BD313" t="b">
        <v>0</v>
      </c>
      <c r="BE313" t="b">
        <v>0</v>
      </c>
      <c r="BG313" s="23" t="b">
        <f t="shared" si="81"/>
        <v>0</v>
      </c>
      <c r="BH313" s="468" t="str">
        <f>CONCATENATE(VLOOKUP(AQ313,named_strings!A:B,2,),VLOOKUP(T313,Q:BH,44,))</f>
        <v>US%ile % with Disabilities</v>
      </c>
      <c r="BI313" t="s">
        <v>5123</v>
      </c>
      <c r="BJ313" t="s">
        <v>2599</v>
      </c>
      <c r="BK313" t="s">
        <v>2599</v>
      </c>
      <c r="BL313" s="714" t="s">
        <v>7443</v>
      </c>
      <c r="BM313" s="561" t="s">
        <v>2798</v>
      </c>
      <c r="BN313" s="479" t="s">
        <v>2599</v>
      </c>
      <c r="BO313" s="56" t="s">
        <v>2569</v>
      </c>
      <c r="BQ313" s="206">
        <v>241</v>
      </c>
      <c r="BS313" s="580" t="s">
        <v>1129</v>
      </c>
    </row>
    <row r="314" spans="1:75">
      <c r="A314">
        <v>313</v>
      </c>
      <c r="B314" s="148" t="str">
        <f t="shared" ca="1" si="71"/>
        <v>999999237</v>
      </c>
      <c r="C314" s="148" t="str">
        <f t="shared" ca="1" si="72"/>
        <v>9999999</v>
      </c>
      <c r="D314" s="28">
        <v>1</v>
      </c>
      <c r="E314" s="586">
        <f t="shared" si="78"/>
        <v>0</v>
      </c>
      <c r="F314" s="586">
        <f t="shared" si="73"/>
        <v>1</v>
      </c>
      <c r="G314" s="344" t="str">
        <f t="shared" si="79"/>
        <v>api</v>
      </c>
      <c r="H314" t="s">
        <v>1133</v>
      </c>
      <c r="I314" s="708" t="s">
        <v>1133</v>
      </c>
      <c r="K314" s="224" t="s">
        <v>1134</v>
      </c>
      <c r="L314" s="114"/>
      <c r="M314" s="184"/>
      <c r="N314" s="56" t="s">
        <v>1135</v>
      </c>
      <c r="O314" s="558" t="s">
        <v>1135</v>
      </c>
      <c r="P314" s="56" t="s">
        <v>1135</v>
      </c>
      <c r="Q314" s="708" t="s">
        <v>1132</v>
      </c>
      <c r="R314" s="137">
        <f ca="1">IFERROR(_xlfn.XLOOKUP(T314, sortorder!P:P,sortorder!Q:Q),999)</f>
        <v>999</v>
      </c>
      <c r="S314" s="137">
        <f ca="1">IFERROR(_xlfn.XLOOKUP(T314, sortorder!P:P,sortorder!O:O),99)</f>
        <v>99</v>
      </c>
      <c r="T314" s="119" t="s">
        <v>1144</v>
      </c>
      <c r="U314" s="56" t="s">
        <v>1144</v>
      </c>
      <c r="V314" s="142">
        <f ca="1">IFERROR(_xlfn.XLOOKUP(X314, sortorder!E:E,sortorder!D:D),99)</f>
        <v>99</v>
      </c>
      <c r="W314" s="142">
        <f t="shared" ca="1" si="74"/>
        <v>99</v>
      </c>
      <c r="X314" s="708" t="s">
        <v>7334</v>
      </c>
      <c r="Y314" s="132">
        <f t="shared" si="86"/>
        <v>0</v>
      </c>
      <c r="Z314" s="132">
        <f t="shared" si="86"/>
        <v>0</v>
      </c>
      <c r="AA314" s="132">
        <f t="shared" si="86"/>
        <v>1</v>
      </c>
      <c r="AB314" s="132">
        <f t="shared" si="86"/>
        <v>0</v>
      </c>
      <c r="AC314" s="132">
        <f t="shared" si="86"/>
        <v>0</v>
      </c>
      <c r="AD314" s="132">
        <f t="shared" si="86"/>
        <v>0</v>
      </c>
      <c r="AE314" s="132">
        <f t="shared" si="86"/>
        <v>0</v>
      </c>
      <c r="AF314" s="132">
        <f t="shared" si="86"/>
        <v>0</v>
      </c>
      <c r="AG314" s="132">
        <f t="shared" si="86"/>
        <v>0</v>
      </c>
      <c r="AH314" t="s">
        <v>1051</v>
      </c>
      <c r="AI314" s="132" t="e">
        <f ca="1">_xlfn.XLOOKUP(I314,'api2.3'!B:B,'api2.3'!D:D,"")</f>
        <v>#NAME?</v>
      </c>
      <c r="AJ314" t="s">
        <v>44</v>
      </c>
      <c r="AK314" s="38" t="s">
        <v>44</v>
      </c>
      <c r="AL314" s="195" t="e">
        <f ca="1">_xlfn.XLOOKUP(AK314,sortorder!$I$15:$I$20,sortorder!$J$15:$J$20)</f>
        <v>#NAME?</v>
      </c>
      <c r="AM314" s="633" t="s">
        <v>416</v>
      </c>
      <c r="AN314" s="633" t="s">
        <v>416</v>
      </c>
      <c r="AO314" s="633" t="s">
        <v>417</v>
      </c>
      <c r="AP314" s="637">
        <v>1</v>
      </c>
      <c r="AQ314" t="s">
        <v>1076</v>
      </c>
      <c r="AR314" s="22" t="str">
        <f t="shared" si="75"/>
        <v>pctile</v>
      </c>
      <c r="AS314" t="s">
        <v>1086</v>
      </c>
      <c r="AT314" s="22" t="b">
        <f t="shared" si="76"/>
        <v>1</v>
      </c>
      <c r="AU314" s="633" t="s">
        <v>1077</v>
      </c>
      <c r="AV314" s="633" t="s">
        <v>1086</v>
      </c>
      <c r="AX314" s="596" t="s">
        <v>2798</v>
      </c>
      <c r="AY314" s="479" t="b">
        <v>0</v>
      </c>
      <c r="AZ314" t="s">
        <v>1078</v>
      </c>
      <c r="BA314">
        <v>2</v>
      </c>
      <c r="BB314">
        <v>0</v>
      </c>
      <c r="BC314" t="b">
        <v>0</v>
      </c>
      <c r="BD314" t="b">
        <v>0</v>
      </c>
      <c r="BE314" t="b">
        <v>0</v>
      </c>
      <c r="BG314" s="23" t="b">
        <f t="shared" si="81"/>
        <v>0</v>
      </c>
      <c r="BH314" s="468" t="str">
        <f>CONCATENATE(VLOOKUP(AQ314,named_strings!A:B,2,),VLOOKUP(T314,Q:BH,44,))</f>
        <v>US%ile %Low life expectancy</v>
      </c>
      <c r="BI314" s="708" t="s">
        <v>1136</v>
      </c>
      <c r="BJ314" s="707" t="s">
        <v>1137</v>
      </c>
      <c r="BK314" s="707" t="s">
        <v>1137</v>
      </c>
      <c r="BL314" s="714" t="s">
        <v>1138</v>
      </c>
      <c r="BM314" s="561" t="s">
        <v>2798</v>
      </c>
      <c r="BN314" s="707" t="s">
        <v>1139</v>
      </c>
      <c r="BO314" s="56" t="s">
        <v>1140</v>
      </c>
      <c r="BQ314" s="355">
        <v>237</v>
      </c>
      <c r="BS314" s="580" t="s">
        <v>1141</v>
      </c>
      <c r="BT314" s="710" t="s">
        <v>1142</v>
      </c>
      <c r="BU314" s="580" t="s">
        <v>1135</v>
      </c>
      <c r="BV314" s="580" t="s">
        <v>404</v>
      </c>
    </row>
    <row r="315" spans="1:75">
      <c r="A315">
        <v>314</v>
      </c>
      <c r="B315" s="148" t="str">
        <f t="shared" ca="1" si="71"/>
        <v>999999238</v>
      </c>
      <c r="C315" s="148" t="str">
        <f t="shared" ca="1" si="72"/>
        <v>9999999</v>
      </c>
      <c r="D315" s="28">
        <v>1</v>
      </c>
      <c r="E315" s="586">
        <f t="shared" si="78"/>
        <v>0</v>
      </c>
      <c r="F315" s="586">
        <f t="shared" si="73"/>
        <v>0</v>
      </c>
      <c r="G315" s="344" t="str">
        <f t="shared" si="79"/>
        <v>api</v>
      </c>
      <c r="H315" t="s">
        <v>2592</v>
      </c>
      <c r="I315" t="s">
        <v>2592</v>
      </c>
      <c r="Q315" s="61" t="s">
        <v>7335</v>
      </c>
      <c r="R315" s="137">
        <f ca="1">IFERROR(_xlfn.XLOOKUP(T315, sortorder!P:P,sortorder!Q:Q),999)</f>
        <v>999</v>
      </c>
      <c r="S315" s="137">
        <f ca="1">IFERROR(_xlfn.XLOOKUP(T315, sortorder!P:P,sortorder!O:O),99)</f>
        <v>99</v>
      </c>
      <c r="T315" s="183" t="s">
        <v>7292</v>
      </c>
      <c r="V315" s="142">
        <f ca="1">IFERROR(_xlfn.XLOOKUP(X315, sortorder!E:E,sortorder!D:D),99)</f>
        <v>99</v>
      </c>
      <c r="W315" s="142">
        <f t="shared" ca="1" si="74"/>
        <v>99</v>
      </c>
      <c r="X315" s="722" t="s">
        <v>7334</v>
      </c>
      <c r="Y315" s="358">
        <f t="shared" si="86"/>
        <v>0</v>
      </c>
      <c r="Z315" s="358">
        <f t="shared" si="86"/>
        <v>0</v>
      </c>
      <c r="AA315" s="358">
        <f t="shared" si="86"/>
        <v>1</v>
      </c>
      <c r="AB315" s="358">
        <f t="shared" si="86"/>
        <v>0</v>
      </c>
      <c r="AC315" s="358">
        <f t="shared" si="86"/>
        <v>0</v>
      </c>
      <c r="AD315" s="358">
        <f t="shared" si="86"/>
        <v>0</v>
      </c>
      <c r="AE315" s="358">
        <f t="shared" si="86"/>
        <v>0</v>
      </c>
      <c r="AF315" s="358">
        <f t="shared" si="86"/>
        <v>0</v>
      </c>
      <c r="AG315" s="358">
        <f t="shared" si="86"/>
        <v>0</v>
      </c>
      <c r="AH315" s="40" t="s">
        <v>2180</v>
      </c>
      <c r="AI315" s="132" t="e">
        <f ca="1">_xlfn.XLOOKUP(I315,'api2.3'!B:B,'api2.3'!D:D,"")</f>
        <v>#NAME?</v>
      </c>
      <c r="AJ315" s="40" t="s">
        <v>60</v>
      </c>
      <c r="AK315" s="197" t="s">
        <v>44</v>
      </c>
      <c r="AL315" s="359" t="e">
        <f ca="1">_xlfn.XLOOKUP(AK315,sortorder!$I$15:$I$20,sortorder!$J$15:$J$20)</f>
        <v>#NAME?</v>
      </c>
      <c r="AM315" s="633" t="s">
        <v>416</v>
      </c>
      <c r="AN315" s="633" t="s">
        <v>416</v>
      </c>
      <c r="AO315" s="633" t="s">
        <v>417</v>
      </c>
      <c r="AP315" s="643">
        <v>1</v>
      </c>
      <c r="AQ315" s="40" t="s">
        <v>1076</v>
      </c>
      <c r="AR315" s="22" t="str">
        <f t="shared" si="75"/>
        <v>pctile</v>
      </c>
      <c r="AS315" s="40" t="s">
        <v>1086</v>
      </c>
      <c r="AT315" s="22" t="b">
        <f t="shared" si="76"/>
        <v>1</v>
      </c>
      <c r="AU315" s="633" t="s">
        <v>1077</v>
      </c>
      <c r="AV315" s="633" t="s">
        <v>1086</v>
      </c>
      <c r="AW315" s="40"/>
      <c r="AX315" s="596" t="s">
        <v>2798</v>
      </c>
      <c r="AY315" s="479" t="b">
        <v>0</v>
      </c>
      <c r="AZ315" s="40" t="s">
        <v>1078</v>
      </c>
      <c r="BA315" s="40">
        <v>2</v>
      </c>
      <c r="BB315" s="40">
        <v>0</v>
      </c>
      <c r="BC315" s="40" t="b">
        <v>0</v>
      </c>
      <c r="BD315" s="40" t="b">
        <v>0</v>
      </c>
      <c r="BE315" s="40" t="b">
        <v>0</v>
      </c>
      <c r="BF315" s="40"/>
      <c r="BG315" s="23" t="b">
        <f t="shared" si="81"/>
        <v>0</v>
      </c>
      <c r="BH315" s="468" t="str">
        <f>CONCATENATE(VLOOKUP(AQ315,named_strings!A:B,2,),VLOOKUP(T315,Q:BH,44,))</f>
        <v>US%ile Heart disease prevalence</v>
      </c>
      <c r="BI315" s="40" t="s">
        <v>5122</v>
      </c>
      <c r="BJ315" t="s">
        <v>2593</v>
      </c>
      <c r="BK315" t="s">
        <v>2593</v>
      </c>
      <c r="BL315" s="714">
        <v>0</v>
      </c>
      <c r="BM315" s="561" t="s">
        <v>2798</v>
      </c>
      <c r="BN315" s="479" t="s">
        <v>2593</v>
      </c>
      <c r="BO315" s="56" t="s">
        <v>2553</v>
      </c>
      <c r="BQ315" s="206">
        <v>238</v>
      </c>
      <c r="BS315" s="580" t="s">
        <v>1494</v>
      </c>
    </row>
    <row r="316" spans="1:75">
      <c r="A316">
        <v>315</v>
      </c>
      <c r="B316" s="148" t="str">
        <f t="shared" ca="1" si="71"/>
        <v>999999239</v>
      </c>
      <c r="C316" s="148" t="str">
        <f t="shared" ca="1" si="72"/>
        <v>9999999</v>
      </c>
      <c r="D316" s="28">
        <v>1</v>
      </c>
      <c r="E316" s="586">
        <f t="shared" si="78"/>
        <v>0</v>
      </c>
      <c r="F316" s="586">
        <f t="shared" si="73"/>
        <v>0</v>
      </c>
      <c r="G316" s="344" t="str">
        <f t="shared" si="79"/>
        <v>api</v>
      </c>
      <c r="H316" t="s">
        <v>2594</v>
      </c>
      <c r="I316" t="s">
        <v>2594</v>
      </c>
      <c r="Q316" s="61" t="s">
        <v>7301</v>
      </c>
      <c r="R316" s="137">
        <f ca="1">IFERROR(_xlfn.XLOOKUP(T316, sortorder!P:P,sortorder!Q:Q),999)</f>
        <v>999</v>
      </c>
      <c r="S316" s="137">
        <f ca="1">IFERROR(_xlfn.XLOOKUP(T316, sortorder!P:P,sortorder!O:O),99)</f>
        <v>99</v>
      </c>
      <c r="T316" s="183" t="s">
        <v>7291</v>
      </c>
      <c r="V316" s="142">
        <f ca="1">IFERROR(_xlfn.XLOOKUP(X316, sortorder!E:E,sortorder!D:D),99)</f>
        <v>99</v>
      </c>
      <c r="W316" s="142">
        <f t="shared" ca="1" si="74"/>
        <v>99</v>
      </c>
      <c r="X316" s="357" t="s">
        <v>7334</v>
      </c>
      <c r="Y316" s="358">
        <f t="shared" si="86"/>
        <v>0</v>
      </c>
      <c r="Z316" s="358">
        <f t="shared" si="86"/>
        <v>0</v>
      </c>
      <c r="AA316" s="358">
        <f t="shared" si="86"/>
        <v>1</v>
      </c>
      <c r="AB316" s="358">
        <f t="shared" si="86"/>
        <v>0</v>
      </c>
      <c r="AC316" s="358">
        <f t="shared" si="86"/>
        <v>0</v>
      </c>
      <c r="AD316" s="358">
        <f t="shared" si="86"/>
        <v>0</v>
      </c>
      <c r="AE316" s="358">
        <f t="shared" si="86"/>
        <v>0</v>
      </c>
      <c r="AF316" s="358">
        <f t="shared" si="86"/>
        <v>0</v>
      </c>
      <c r="AG316" s="358">
        <f t="shared" si="86"/>
        <v>0</v>
      </c>
      <c r="AH316" s="40" t="s">
        <v>2180</v>
      </c>
      <c r="AI316" s="132" t="e">
        <f ca="1">_xlfn.XLOOKUP(I316,'api2.3'!B:B,'api2.3'!D:D,"")</f>
        <v>#NAME?</v>
      </c>
      <c r="AJ316" s="40" t="s">
        <v>60</v>
      </c>
      <c r="AK316" s="197" t="s">
        <v>44</v>
      </c>
      <c r="AL316" s="359" t="e">
        <f ca="1">_xlfn.XLOOKUP(AK316,sortorder!$I$15:$I$20,sortorder!$J$15:$J$20)</f>
        <v>#NAME?</v>
      </c>
      <c r="AM316" s="633" t="s">
        <v>416</v>
      </c>
      <c r="AN316" s="633" t="s">
        <v>416</v>
      </c>
      <c r="AO316" s="633" t="s">
        <v>417</v>
      </c>
      <c r="AP316" s="643">
        <v>1</v>
      </c>
      <c r="AQ316" s="40" t="s">
        <v>1076</v>
      </c>
      <c r="AR316" s="22" t="str">
        <f t="shared" si="75"/>
        <v>pctile</v>
      </c>
      <c r="AS316" s="40" t="s">
        <v>1086</v>
      </c>
      <c r="AT316" s="22" t="b">
        <f t="shared" si="76"/>
        <v>1</v>
      </c>
      <c r="AU316" s="633" t="s">
        <v>1077</v>
      </c>
      <c r="AV316" s="633" t="s">
        <v>1086</v>
      </c>
      <c r="AW316" s="40"/>
      <c r="AX316" s="596" t="s">
        <v>2798</v>
      </c>
      <c r="AY316" s="479" t="b">
        <v>0</v>
      </c>
      <c r="AZ316" s="40" t="s">
        <v>1078</v>
      </c>
      <c r="BA316" s="40">
        <v>2</v>
      </c>
      <c r="BB316" s="40">
        <v>0</v>
      </c>
      <c r="BC316" s="40" t="b">
        <v>0</v>
      </c>
      <c r="BD316" s="40" t="b">
        <v>0</v>
      </c>
      <c r="BE316" s="40" t="b">
        <v>0</v>
      </c>
      <c r="BF316" s="40"/>
      <c r="BG316" s="23" t="b">
        <f t="shared" si="81"/>
        <v>0</v>
      </c>
      <c r="BH316" s="468" t="str">
        <f>CONCATENATE(VLOOKUP(AQ316,named_strings!A:B,2,),VLOOKUP(T316,Q:BH,44,))</f>
        <v>US%ile Asthma rate in adults</v>
      </c>
      <c r="BI316" s="40" t="s">
        <v>4872</v>
      </c>
      <c r="BJ316" t="s">
        <v>3008</v>
      </c>
      <c r="BK316" t="s">
        <v>3008</v>
      </c>
      <c r="BL316" s="714">
        <v>0</v>
      </c>
      <c r="BM316" s="561" t="s">
        <v>2798</v>
      </c>
      <c r="BN316" s="479" t="s">
        <v>2595</v>
      </c>
      <c r="BO316" s="56" t="s">
        <v>2557</v>
      </c>
      <c r="BQ316" s="206">
        <v>239</v>
      </c>
      <c r="BS316" s="580" t="s">
        <v>1440</v>
      </c>
    </row>
    <row r="317" spans="1:75">
      <c r="A317">
        <v>316</v>
      </c>
      <c r="B317" s="148" t="str">
        <f t="shared" ca="1" si="71"/>
        <v>999999240</v>
      </c>
      <c r="C317" s="148" t="str">
        <f t="shared" ca="1" si="72"/>
        <v>9999999</v>
      </c>
      <c r="D317" s="28">
        <v>1</v>
      </c>
      <c r="E317" s="586">
        <f t="shared" si="78"/>
        <v>0</v>
      </c>
      <c r="F317" s="586">
        <f t="shared" si="73"/>
        <v>0</v>
      </c>
      <c r="G317" s="344" t="str">
        <f t="shared" si="79"/>
        <v>api</v>
      </c>
      <c r="H317" t="s">
        <v>2596</v>
      </c>
      <c r="I317" t="s">
        <v>2596</v>
      </c>
      <c r="Q317" s="61" t="s">
        <v>7313</v>
      </c>
      <c r="R317" s="137">
        <f ca="1">IFERROR(_xlfn.XLOOKUP(T317, sortorder!P:P,sortorder!Q:Q),999)</f>
        <v>999</v>
      </c>
      <c r="S317" s="137">
        <f ca="1">IFERROR(_xlfn.XLOOKUP(T317, sortorder!P:P,sortorder!O:O),99)</f>
        <v>99</v>
      </c>
      <c r="T317" s="114" t="s">
        <v>7293</v>
      </c>
      <c r="V317" s="142">
        <f ca="1">IFERROR(_xlfn.XLOOKUP(X317, sortorder!E:E,sortorder!D:D),99)</f>
        <v>99</v>
      </c>
      <c r="W317" s="142">
        <f t="shared" ca="1" si="74"/>
        <v>99</v>
      </c>
      <c r="X317" s="357" t="s">
        <v>7334</v>
      </c>
      <c r="Y317" s="358">
        <f t="shared" si="86"/>
        <v>0</v>
      </c>
      <c r="Z317" s="358">
        <f t="shared" si="86"/>
        <v>0</v>
      </c>
      <c r="AA317" s="358">
        <f t="shared" si="86"/>
        <v>1</v>
      </c>
      <c r="AB317" s="358">
        <f t="shared" si="86"/>
        <v>0</v>
      </c>
      <c r="AC317" s="358">
        <f t="shared" si="86"/>
        <v>0</v>
      </c>
      <c r="AD317" s="358">
        <f t="shared" si="86"/>
        <v>0</v>
      </c>
      <c r="AE317" s="358">
        <f t="shared" si="86"/>
        <v>0</v>
      </c>
      <c r="AF317" s="358">
        <f t="shared" si="86"/>
        <v>0</v>
      </c>
      <c r="AG317" s="358">
        <f t="shared" si="86"/>
        <v>0</v>
      </c>
      <c r="AH317" s="40" t="s">
        <v>2180</v>
      </c>
      <c r="AI317" s="132" t="e">
        <f ca="1">_xlfn.XLOOKUP(I317,'api2.3'!B:B,'api2.3'!D:D,"")</f>
        <v>#NAME?</v>
      </c>
      <c r="AJ317" s="40" t="s">
        <v>60</v>
      </c>
      <c r="AK317" s="197" t="s">
        <v>44</v>
      </c>
      <c r="AL317" s="359" t="e">
        <f ca="1">_xlfn.XLOOKUP(AK317,sortorder!$I$15:$I$20,sortorder!$J$15:$J$20)</f>
        <v>#NAME?</v>
      </c>
      <c r="AM317" s="633" t="s">
        <v>416</v>
      </c>
      <c r="AN317" s="633" t="s">
        <v>416</v>
      </c>
      <c r="AO317" s="633" t="s">
        <v>417</v>
      </c>
      <c r="AP317" s="643">
        <v>1</v>
      </c>
      <c r="AQ317" s="40" t="s">
        <v>1076</v>
      </c>
      <c r="AR317" s="22" t="str">
        <f t="shared" si="75"/>
        <v>pctile</v>
      </c>
      <c r="AS317" s="40" t="s">
        <v>1086</v>
      </c>
      <c r="AT317" s="22" t="b">
        <f t="shared" si="76"/>
        <v>1</v>
      </c>
      <c r="AU317" s="633" t="s">
        <v>1077</v>
      </c>
      <c r="AV317" s="633" t="s">
        <v>1086</v>
      </c>
      <c r="AW317" s="40"/>
      <c r="AX317" s="596" t="s">
        <v>2798</v>
      </c>
      <c r="AY317" s="479" t="b">
        <v>0</v>
      </c>
      <c r="AZ317" s="40" t="s">
        <v>1078</v>
      </c>
      <c r="BA317" s="40">
        <v>2</v>
      </c>
      <c r="BB317" s="40">
        <v>0</v>
      </c>
      <c r="BC317" s="40" t="b">
        <v>0</v>
      </c>
      <c r="BD317" s="40" t="b">
        <v>0</v>
      </c>
      <c r="BE317" s="40" t="b">
        <v>0</v>
      </c>
      <c r="BF317" s="40"/>
      <c r="BG317" s="23" t="b">
        <f t="shared" si="81"/>
        <v>0</v>
      </c>
      <c r="BH317" s="468" t="str">
        <f>CONCATENATE(VLOOKUP(AQ317,named_strings!A:B,2,),VLOOKUP(T317,Q:BH,44,))</f>
        <v>US%ile Cancer rate (excluding skin cancer)</v>
      </c>
      <c r="BI317" s="40" t="s">
        <v>3014</v>
      </c>
      <c r="BJ317" t="s">
        <v>3014</v>
      </c>
      <c r="BK317" t="s">
        <v>3014</v>
      </c>
      <c r="BL317" s="714" t="e">
        <v>#N/A</v>
      </c>
      <c r="BM317" s="561" t="s">
        <v>2798</v>
      </c>
      <c r="BN317" s="479" t="s">
        <v>2597</v>
      </c>
      <c r="BO317" s="56" t="s">
        <v>2563</v>
      </c>
      <c r="BQ317" s="206">
        <v>240</v>
      </c>
      <c r="BS317" s="580" t="s">
        <v>1142</v>
      </c>
    </row>
    <row r="318" spans="1:75" hidden="1">
      <c r="A318">
        <v>317</v>
      </c>
      <c r="B318" s="148" t="str">
        <f t="shared" ca="1" si="71"/>
        <v>999999999</v>
      </c>
      <c r="C318" s="148" t="str">
        <f t="shared" ca="1" si="72"/>
        <v>9999999</v>
      </c>
      <c r="D318" s="28">
        <v>1</v>
      </c>
      <c r="E318" s="586">
        <f t="shared" si="78"/>
        <v>0</v>
      </c>
      <c r="F318" s="586">
        <f t="shared" si="73"/>
        <v>0</v>
      </c>
      <c r="G318" s="344" t="str">
        <f t="shared" si="79"/>
        <v>api</v>
      </c>
      <c r="H318" t="s">
        <v>2701</v>
      </c>
      <c r="I318" s="1" t="s">
        <v>2701</v>
      </c>
      <c r="J318" s="184"/>
      <c r="L318" s="114"/>
      <c r="M318" s="184"/>
      <c r="Q318" s="129" t="s">
        <v>1132</v>
      </c>
      <c r="R318" s="137">
        <f ca="1">IFERROR(_xlfn.XLOOKUP(T318, sortorder!P:P,sortorder!Q:Q),999)</f>
        <v>999</v>
      </c>
      <c r="S318" s="137">
        <f ca="1">IFERROR(_xlfn.XLOOKUP(T318, sortorder!P:P,sortorder!O:O),99)</f>
        <v>99</v>
      </c>
      <c r="T318" s="119" t="s">
        <v>1144</v>
      </c>
      <c r="V318" s="142">
        <f ca="1">IFERROR(_xlfn.XLOOKUP(X318, sortorder!E:E,sortorder!D:D),99)</f>
        <v>99</v>
      </c>
      <c r="W318" s="142">
        <f t="shared" ca="1" si="74"/>
        <v>99</v>
      </c>
      <c r="X318" s="691" t="s">
        <v>7334</v>
      </c>
      <c r="Y318" s="358">
        <f t="shared" si="86"/>
        <v>0</v>
      </c>
      <c r="Z318" s="358">
        <f t="shared" si="86"/>
        <v>0</v>
      </c>
      <c r="AA318" s="358">
        <f t="shared" si="86"/>
        <v>1</v>
      </c>
      <c r="AB318" s="358">
        <f t="shared" si="86"/>
        <v>0</v>
      </c>
      <c r="AC318" s="358">
        <f t="shared" si="86"/>
        <v>0</v>
      </c>
      <c r="AD318" s="358">
        <f t="shared" si="86"/>
        <v>0</v>
      </c>
      <c r="AE318" s="358">
        <f t="shared" si="86"/>
        <v>0</v>
      </c>
      <c r="AF318" s="358">
        <f t="shared" si="86"/>
        <v>0</v>
      </c>
      <c r="AG318" s="358">
        <f t="shared" si="86"/>
        <v>0</v>
      </c>
      <c r="AH318" s="40" t="s">
        <v>2180</v>
      </c>
      <c r="AI318" s="132" t="e">
        <f ca="1">_xlfn.XLOOKUP(I318,'api2.3'!B:B,'api2.3'!D:D,"")</f>
        <v>#NAME?</v>
      </c>
      <c r="AJ318" s="40" t="s">
        <v>60</v>
      </c>
      <c r="AK318" s="197" t="s">
        <v>44</v>
      </c>
      <c r="AL318" s="359" t="e">
        <f ca="1">_xlfn.XLOOKUP(AK318,sortorder!$I$15:$I$20,sortorder!$J$15:$J$20)</f>
        <v>#NAME?</v>
      </c>
      <c r="AM318" s="633" t="s">
        <v>416</v>
      </c>
      <c r="AN318" s="633" t="s">
        <v>416</v>
      </c>
      <c r="AO318" s="633" t="s">
        <v>417</v>
      </c>
      <c r="AP318" s="643">
        <v>1</v>
      </c>
      <c r="AQ318" s="40" t="s">
        <v>1076</v>
      </c>
      <c r="AR318" s="22" t="str">
        <f t="shared" si="75"/>
        <v>pctile</v>
      </c>
      <c r="AS318" s="40" t="s">
        <v>1086</v>
      </c>
      <c r="AT318" s="22" t="b">
        <f t="shared" si="76"/>
        <v>1</v>
      </c>
      <c r="AU318" s="633" t="s">
        <v>1077</v>
      </c>
      <c r="AV318" s="633" t="s">
        <v>1086</v>
      </c>
      <c r="AW318" s="40"/>
      <c r="AX318" s="596" t="s">
        <v>2798</v>
      </c>
      <c r="AY318" s="479" t="b">
        <v>0</v>
      </c>
      <c r="AZ318" s="40" t="s">
        <v>1078</v>
      </c>
      <c r="BA318" s="40">
        <v>2</v>
      </c>
      <c r="BB318" s="40">
        <v>0</v>
      </c>
      <c r="BC318" s="40" t="b">
        <v>0</v>
      </c>
      <c r="BD318" s="40" t="b">
        <v>0</v>
      </c>
      <c r="BE318" s="40" t="b">
        <v>0</v>
      </c>
      <c r="BF318" s="40"/>
      <c r="BG318" s="23" t="b">
        <f t="shared" si="81"/>
        <v>1</v>
      </c>
      <c r="BH318" s="468" t="str">
        <f>CONCATENATE(VLOOKUP(AQ318,named_strings!A:B,2,),VLOOKUP(T318,Q:BH,44,))</f>
        <v>US%ile %Low life expectancy</v>
      </c>
      <c r="BI318" s="718" t="s">
        <v>5124</v>
      </c>
      <c r="BJ318" t="s">
        <v>2702</v>
      </c>
      <c r="BK318" s="114" t="s">
        <v>2702</v>
      </c>
      <c r="BL318" s="714" t="e">
        <v>#N/A</v>
      </c>
      <c r="BM318" s="561" t="s">
        <v>2798</v>
      </c>
      <c r="BN318" s="712" t="s">
        <v>2702</v>
      </c>
      <c r="BQ318" s="209">
        <v>999</v>
      </c>
      <c r="BS318" s="580" t="s">
        <v>579</v>
      </c>
    </row>
    <row r="319" spans="1:75">
      <c r="A319">
        <v>318</v>
      </c>
      <c r="B319" s="148" t="str">
        <f t="shared" ca="1" si="71"/>
        <v>999999231</v>
      </c>
      <c r="C319" s="148" t="str">
        <f t="shared" ca="1" si="72"/>
        <v>9999999</v>
      </c>
      <c r="D319" s="586">
        <f>IF(NOT(ISBLANK(I319)),1,0)</f>
        <v>1</v>
      </c>
      <c r="E319" s="586">
        <f t="shared" si="78"/>
        <v>0</v>
      </c>
      <c r="F319" s="586">
        <f t="shared" si="73"/>
        <v>0</v>
      </c>
      <c r="G319" s="344" t="str">
        <f t="shared" si="79"/>
        <v>no oldname but should be</v>
      </c>
      <c r="I319" s="446" t="s">
        <v>2580</v>
      </c>
      <c r="Q319" s="169" t="s">
        <v>5733</v>
      </c>
      <c r="R319" s="137">
        <f ca="1">IFERROR(_xlfn.XLOOKUP(T319, sortorder!P:P,sortorder!Q:Q),999)</f>
        <v>999</v>
      </c>
      <c r="S319" s="137">
        <f ca="1">IFERROR(_xlfn.XLOOKUP(T319, sortorder!P:P,sortorder!O:O),99)</f>
        <v>99</v>
      </c>
      <c r="T319" s="169" t="s">
        <v>4763</v>
      </c>
      <c r="V319" s="142">
        <f ca="1">IFERROR(_xlfn.XLOOKUP(X319, sortorder!E:E,sortorder!D:D),99)</f>
        <v>99</v>
      </c>
      <c r="W319" s="142">
        <f t="shared" ca="1" si="74"/>
        <v>99</v>
      </c>
      <c r="X319" s="357" t="s">
        <v>7332</v>
      </c>
      <c r="Y319" s="132">
        <f t="shared" si="86"/>
        <v>0</v>
      </c>
      <c r="Z319" s="132">
        <f t="shared" si="86"/>
        <v>1</v>
      </c>
      <c r="AA319" s="132">
        <f t="shared" si="86"/>
        <v>1</v>
      </c>
      <c r="AB319" s="132">
        <f t="shared" si="86"/>
        <v>0</v>
      </c>
      <c r="AC319" s="132">
        <f t="shared" si="86"/>
        <v>0</v>
      </c>
      <c r="AD319" s="132">
        <f t="shared" si="86"/>
        <v>0</v>
      </c>
      <c r="AE319" s="132">
        <f t="shared" si="86"/>
        <v>0</v>
      </c>
      <c r="AF319" s="132">
        <f t="shared" si="86"/>
        <v>0</v>
      </c>
      <c r="AG319" s="132">
        <f t="shared" si="86"/>
        <v>0</v>
      </c>
      <c r="AH319" t="s">
        <v>2180</v>
      </c>
      <c r="AI319" s="132" t="e">
        <f ca="1">_xlfn.XLOOKUP(I319,'api2.3'!B:B,'api2.3'!D:D,"")</f>
        <v>#NAME?</v>
      </c>
      <c r="AJ319" t="s">
        <v>44</v>
      </c>
      <c r="AK319" s="197" t="s">
        <v>44</v>
      </c>
      <c r="AL319" s="195" t="e">
        <f ca="1">_xlfn.XLOOKUP(AK319,sortorder!$I$15:$I$20,sortorder!$J$15:$J$20)</f>
        <v>#NAME?</v>
      </c>
      <c r="AM319" s="633" t="s">
        <v>1742</v>
      </c>
      <c r="AN319" s="633" t="s">
        <v>1743</v>
      </c>
      <c r="AO319" s="633" t="s">
        <v>1743</v>
      </c>
      <c r="AP319" s="637">
        <v>3</v>
      </c>
      <c r="AQ319" t="s">
        <v>1740</v>
      </c>
      <c r="AR319" s="22" t="str">
        <f t="shared" si="75"/>
        <v>pctile</v>
      </c>
      <c r="AS319" t="s">
        <v>1086</v>
      </c>
      <c r="AT319" s="22" t="b">
        <f t="shared" si="76"/>
        <v>1</v>
      </c>
      <c r="AU319" s="633" t="s">
        <v>1077</v>
      </c>
      <c r="AV319" s="633" t="s">
        <v>1086</v>
      </c>
      <c r="AW319">
        <v>0</v>
      </c>
      <c r="AX319" s="596" t="s">
        <v>2798</v>
      </c>
      <c r="AY319" s="479" t="b">
        <v>0</v>
      </c>
      <c r="AZ319" t="s">
        <v>1078</v>
      </c>
      <c r="BA319">
        <v>2</v>
      </c>
      <c r="BB319">
        <v>0</v>
      </c>
      <c r="BC319" t="b">
        <v>0</v>
      </c>
      <c r="BD319" t="b">
        <v>0</v>
      </c>
      <c r="BE319" t="b">
        <v>0</v>
      </c>
      <c r="BG319" s="23" t="b">
        <f t="shared" si="81"/>
        <v>0</v>
      </c>
      <c r="BH319" s="468" t="str">
        <f>CONCATENATE(VLOOKUP(AQ319,named_strings!A:B,2,),VLOOKUP(T319,Q:BH,44,))</f>
        <v>State%ile % with Disabilities</v>
      </c>
      <c r="BI319" t="s">
        <v>5130</v>
      </c>
      <c r="BJ319" t="s">
        <v>2581</v>
      </c>
      <c r="BK319" t="s">
        <v>2581</v>
      </c>
      <c r="BL319" s="714">
        <v>0</v>
      </c>
      <c r="BM319" s="561" t="s">
        <v>2798</v>
      </c>
      <c r="BN319" s="479" t="s">
        <v>2581</v>
      </c>
      <c r="BO319" s="56" t="s">
        <v>2569</v>
      </c>
      <c r="BQ319" s="355">
        <v>231</v>
      </c>
      <c r="BS319" s="580" t="s">
        <v>1331</v>
      </c>
    </row>
    <row r="320" spans="1:75">
      <c r="A320">
        <v>319</v>
      </c>
      <c r="B320" s="148" t="str">
        <f t="shared" ca="1" si="71"/>
        <v>999999227</v>
      </c>
      <c r="C320" s="148" t="str">
        <f t="shared" ca="1" si="72"/>
        <v>9999999</v>
      </c>
      <c r="D320" s="28">
        <v>1</v>
      </c>
      <c r="E320" s="586">
        <f t="shared" si="78"/>
        <v>0</v>
      </c>
      <c r="F320" s="586">
        <f t="shared" si="73"/>
        <v>1</v>
      </c>
      <c r="G320" s="344" t="str">
        <f t="shared" si="79"/>
        <v>api</v>
      </c>
      <c r="H320" t="s">
        <v>1771</v>
      </c>
      <c r="I320" s="708" t="s">
        <v>1771</v>
      </c>
      <c r="K320" s="202"/>
      <c r="L320" s="114"/>
      <c r="M320" s="184"/>
      <c r="N320" s="184" t="s">
        <v>1772</v>
      </c>
      <c r="O320" s="709" t="s">
        <v>1772</v>
      </c>
      <c r="P320" s="184" t="s">
        <v>1772</v>
      </c>
      <c r="Q320" s="708" t="s">
        <v>1770</v>
      </c>
      <c r="R320" s="137">
        <f ca="1">IFERROR(_xlfn.XLOOKUP(T320, sortorder!P:P,sortorder!Q:Q),999)</f>
        <v>999</v>
      </c>
      <c r="S320" s="137">
        <f ca="1">IFERROR(_xlfn.XLOOKUP(T320, sortorder!P:P,sortorder!O:O),99)</f>
        <v>99</v>
      </c>
      <c r="T320" s="119" t="s">
        <v>1144</v>
      </c>
      <c r="U320" s="184" t="s">
        <v>1144</v>
      </c>
      <c r="V320" s="142">
        <f ca="1">IFERROR(_xlfn.XLOOKUP(X320, sortorder!E:E,sortorder!D:D),99)</f>
        <v>99</v>
      </c>
      <c r="W320" s="142">
        <f t="shared" ca="1" si="74"/>
        <v>99</v>
      </c>
      <c r="X320" s="708" t="s">
        <v>7332</v>
      </c>
      <c r="Y320" s="132">
        <f t="shared" si="86"/>
        <v>0</v>
      </c>
      <c r="Z320" s="132">
        <f t="shared" si="86"/>
        <v>1</v>
      </c>
      <c r="AA320" s="132">
        <f t="shared" si="86"/>
        <v>1</v>
      </c>
      <c r="AB320" s="132">
        <f t="shared" si="86"/>
        <v>0</v>
      </c>
      <c r="AC320" s="132">
        <f t="shared" si="86"/>
        <v>0</v>
      </c>
      <c r="AD320" s="132">
        <f t="shared" si="86"/>
        <v>0</v>
      </c>
      <c r="AE320" s="132">
        <f t="shared" si="86"/>
        <v>0</v>
      </c>
      <c r="AF320" s="132">
        <f t="shared" si="86"/>
        <v>0</v>
      </c>
      <c r="AG320" s="132">
        <f t="shared" si="86"/>
        <v>0</v>
      </c>
      <c r="AH320" s="114" t="s">
        <v>1051</v>
      </c>
      <c r="AI320" s="132" t="e">
        <f ca="1">_xlfn.XLOOKUP(I320,'api2.3'!B:B,'api2.3'!D:D,"")</f>
        <v>#NAME?</v>
      </c>
      <c r="AJ320" s="114" t="s">
        <v>44</v>
      </c>
      <c r="AK320" s="38" t="s">
        <v>44</v>
      </c>
      <c r="AL320" s="195" t="e">
        <f ca="1">_xlfn.XLOOKUP(AK320,sortorder!$I$15:$I$20,sortorder!$J$15:$J$20)</f>
        <v>#NAME?</v>
      </c>
      <c r="AM320" s="635" t="s">
        <v>1742</v>
      </c>
      <c r="AN320" s="635" t="s">
        <v>1742</v>
      </c>
      <c r="AO320" s="635" t="s">
        <v>1743</v>
      </c>
      <c r="AP320" s="639">
        <v>3</v>
      </c>
      <c r="AQ320" s="114" t="s">
        <v>1740</v>
      </c>
      <c r="AR320" s="22" t="str">
        <f t="shared" si="75"/>
        <v>pctile</v>
      </c>
      <c r="AS320" s="114" t="s">
        <v>1086</v>
      </c>
      <c r="AT320" s="22" t="b">
        <f t="shared" si="76"/>
        <v>1</v>
      </c>
      <c r="AU320" s="635" t="s">
        <v>1077</v>
      </c>
      <c r="AV320" s="635" t="s">
        <v>1086</v>
      </c>
      <c r="AW320" s="114"/>
      <c r="AX320" s="596" t="s">
        <v>2798</v>
      </c>
      <c r="AY320" s="479" t="b">
        <v>0</v>
      </c>
      <c r="AZ320" s="114" t="s">
        <v>1078</v>
      </c>
      <c r="BA320" s="114">
        <v>2</v>
      </c>
      <c r="BB320" s="114">
        <v>0</v>
      </c>
      <c r="BC320" s="114" t="b">
        <v>0</v>
      </c>
      <c r="BD320" s="114" t="b">
        <v>0</v>
      </c>
      <c r="BE320" s="114" t="b">
        <v>0</v>
      </c>
      <c r="BF320" s="114"/>
      <c r="BG320" s="23" t="b">
        <f t="shared" si="81"/>
        <v>0</v>
      </c>
      <c r="BH320" s="468" t="str">
        <f>CONCATENATE(VLOOKUP(AQ320,named_strings!A:B,2,),VLOOKUP(T320,Q:BH,44,))</f>
        <v>State%ile %Low life expectancy</v>
      </c>
      <c r="BI320" s="708" t="s">
        <v>1773</v>
      </c>
      <c r="BJ320" s="707" t="s">
        <v>1774</v>
      </c>
      <c r="BK320" s="707" t="s">
        <v>1774</v>
      </c>
      <c r="BL320" s="714" t="e">
        <v>#N/A</v>
      </c>
      <c r="BM320" s="561" t="s">
        <v>2798</v>
      </c>
      <c r="BN320" s="707" t="s">
        <v>1775</v>
      </c>
      <c r="BO320" s="184" t="s">
        <v>1140</v>
      </c>
      <c r="BQ320" s="355">
        <v>227</v>
      </c>
      <c r="BS320" s="580" t="s">
        <v>1519</v>
      </c>
      <c r="BT320" s="710" t="s">
        <v>1142</v>
      </c>
      <c r="BU320" s="580" t="s">
        <v>1772</v>
      </c>
      <c r="BV320" s="580" t="s">
        <v>404</v>
      </c>
    </row>
    <row r="321" spans="1:75">
      <c r="A321">
        <v>320</v>
      </c>
      <c r="B321" s="148" t="str">
        <f t="shared" ca="1" si="71"/>
        <v>999999228</v>
      </c>
      <c r="C321" s="148" t="str">
        <f t="shared" ca="1" si="72"/>
        <v>9999999</v>
      </c>
      <c r="D321" s="28">
        <v>1</v>
      </c>
      <c r="E321" s="586">
        <f t="shared" si="78"/>
        <v>0</v>
      </c>
      <c r="F321" s="586">
        <f t="shared" si="73"/>
        <v>0</v>
      </c>
      <c r="G321" s="344" t="str">
        <f t="shared" si="79"/>
        <v>api</v>
      </c>
      <c r="H321" t="s">
        <v>2574</v>
      </c>
      <c r="I321" s="114" t="s">
        <v>2574</v>
      </c>
      <c r="K321" s="114"/>
      <c r="L321" s="114"/>
      <c r="M321" s="184"/>
      <c r="N321" s="184"/>
      <c r="O321" s="114"/>
      <c r="P321" s="184"/>
      <c r="Q321" s="115" t="s">
        <v>7297</v>
      </c>
      <c r="R321" s="137">
        <f ca="1">IFERROR(_xlfn.XLOOKUP(T321, sortorder!P:P,sortorder!Q:Q),999)</f>
        <v>999</v>
      </c>
      <c r="S321" s="137">
        <f ca="1">IFERROR(_xlfn.XLOOKUP(T321, sortorder!P:P,sortorder!O:O),99)</f>
        <v>99</v>
      </c>
      <c r="T321" s="183" t="s">
        <v>7292</v>
      </c>
      <c r="U321" s="184"/>
      <c r="V321" s="142">
        <f ca="1">IFERROR(_xlfn.XLOOKUP(X321, sortorder!E:E,sortorder!D:D),99)</f>
        <v>99</v>
      </c>
      <c r="W321" s="142">
        <f t="shared" ca="1" si="74"/>
        <v>99</v>
      </c>
      <c r="X321" s="357" t="s">
        <v>7332</v>
      </c>
      <c r="Y321" s="358">
        <f t="shared" si="86"/>
        <v>0</v>
      </c>
      <c r="Z321" s="358">
        <f t="shared" si="86"/>
        <v>1</v>
      </c>
      <c r="AA321" s="358">
        <f t="shared" si="86"/>
        <v>1</v>
      </c>
      <c r="AB321" s="358">
        <f t="shared" si="86"/>
        <v>0</v>
      </c>
      <c r="AC321" s="358">
        <f t="shared" si="86"/>
        <v>0</v>
      </c>
      <c r="AD321" s="358">
        <f t="shared" si="86"/>
        <v>0</v>
      </c>
      <c r="AE321" s="358">
        <f t="shared" si="86"/>
        <v>0</v>
      </c>
      <c r="AF321" s="358">
        <f t="shared" si="86"/>
        <v>0</v>
      </c>
      <c r="AG321" s="358">
        <f t="shared" si="86"/>
        <v>0</v>
      </c>
      <c r="AH321" s="357" t="s">
        <v>2180</v>
      </c>
      <c r="AI321" s="132" t="e">
        <f ca="1">_xlfn.XLOOKUP(I321,'api2.3'!B:B,'api2.3'!D:D,"")</f>
        <v>#NAME?</v>
      </c>
      <c r="AJ321" s="357" t="s">
        <v>60</v>
      </c>
      <c r="AK321" s="197" t="s">
        <v>44</v>
      </c>
      <c r="AL321" s="359" t="e">
        <f ca="1">_xlfn.XLOOKUP(AK321,sortorder!$I$15:$I$20,sortorder!$J$15:$J$20)</f>
        <v>#NAME?</v>
      </c>
      <c r="AM321" s="635" t="s">
        <v>1742</v>
      </c>
      <c r="AN321" s="635" t="s">
        <v>1743</v>
      </c>
      <c r="AO321" s="635" t="s">
        <v>1743</v>
      </c>
      <c r="AP321" s="639">
        <v>3</v>
      </c>
      <c r="AQ321" s="357" t="s">
        <v>1740</v>
      </c>
      <c r="AR321" s="22" t="str">
        <f t="shared" si="75"/>
        <v>pctile</v>
      </c>
      <c r="AS321" s="357" t="s">
        <v>1086</v>
      </c>
      <c r="AT321" s="22" t="b">
        <f t="shared" si="76"/>
        <v>1</v>
      </c>
      <c r="AU321" s="635" t="s">
        <v>1077</v>
      </c>
      <c r="AV321" s="635" t="s">
        <v>1086</v>
      </c>
      <c r="AW321" s="357"/>
      <c r="AX321" s="596" t="s">
        <v>2798</v>
      </c>
      <c r="AY321" s="479" t="b">
        <v>0</v>
      </c>
      <c r="AZ321" s="357" t="s">
        <v>1078</v>
      </c>
      <c r="BA321" s="357">
        <v>2</v>
      </c>
      <c r="BB321" s="357">
        <v>0</v>
      </c>
      <c r="BC321" s="357" t="b">
        <v>0</v>
      </c>
      <c r="BD321" s="357" t="b">
        <v>0</v>
      </c>
      <c r="BE321" s="357" t="b">
        <v>0</v>
      </c>
      <c r="BF321" s="357"/>
      <c r="BG321" s="23" t="b">
        <f t="shared" si="81"/>
        <v>0</v>
      </c>
      <c r="BH321" s="468" t="str">
        <f>CONCATENATE(VLOOKUP(AQ321,named_strings!A:B,2,),VLOOKUP(T321,Q:BH,44,))</f>
        <v>State%ile Heart disease prevalence</v>
      </c>
      <c r="BI321" s="357" t="s">
        <v>5128</v>
      </c>
      <c r="BJ321" s="114" t="s">
        <v>2575</v>
      </c>
      <c r="BK321" s="114" t="s">
        <v>2575</v>
      </c>
      <c r="BL321" s="714">
        <v>0</v>
      </c>
      <c r="BM321" s="561" t="s">
        <v>2798</v>
      </c>
      <c r="BN321" s="479" t="s">
        <v>2575</v>
      </c>
      <c r="BO321" s="184" t="s">
        <v>2553</v>
      </c>
      <c r="BQ321" s="206">
        <v>228</v>
      </c>
      <c r="BS321" s="580" t="s">
        <v>596</v>
      </c>
    </row>
    <row r="322" spans="1:75">
      <c r="A322">
        <v>321</v>
      </c>
      <c r="B322" s="148" t="str">
        <f t="shared" ref="B322:B385" ca="1" si="87">IFERROR(TEXT(AL322,"00"),"99")&amp;IFERROR(TEXT(W322,"00"),"99")&amp;IFERROR(TEXT(S322,"00"),"99")&amp;IFERROR(TEXT(BQ322,"000"),"999")</f>
        <v>999999229</v>
      </c>
      <c r="C322" s="148" t="str">
        <f t="shared" ref="C322:C385" ca="1" si="88">IFERROR(TEXT(AL322,"00"),"99")&amp;IFERROR(TEXT(V322,"00"),"99")&amp;IFERROR(TEXT(R322,"000"),"999")</f>
        <v>9999999</v>
      </c>
      <c r="D322" s="28">
        <v>1</v>
      </c>
      <c r="E322" s="586">
        <f t="shared" si="78"/>
        <v>0</v>
      </c>
      <c r="F322" s="586">
        <f t="shared" ref="F322:F385" si="89">IF(NOT(ISBLANK(O322)),1,0)</f>
        <v>0</v>
      </c>
      <c r="G322" s="344" t="str">
        <f t="shared" si="79"/>
        <v>api</v>
      </c>
      <c r="H322" t="s">
        <v>2576</v>
      </c>
      <c r="I322" t="s">
        <v>2576</v>
      </c>
      <c r="L322" s="114"/>
      <c r="M322" s="184"/>
      <c r="Q322" s="61" t="s">
        <v>7298</v>
      </c>
      <c r="R322" s="137">
        <f ca="1">IFERROR(_xlfn.XLOOKUP(T322, sortorder!P:P,sortorder!Q:Q),999)</f>
        <v>999</v>
      </c>
      <c r="S322" s="137">
        <f ca="1">IFERROR(_xlfn.XLOOKUP(T322, sortorder!P:P,sortorder!O:O),99)</f>
        <v>99</v>
      </c>
      <c r="T322" s="183" t="s">
        <v>7291</v>
      </c>
      <c r="V322" s="142">
        <f ca="1">IFERROR(_xlfn.XLOOKUP(X322, sortorder!E:E,sortorder!D:D),99)</f>
        <v>99</v>
      </c>
      <c r="W322" s="142">
        <f t="shared" ref="W322:W385" ca="1" si="90">V322</f>
        <v>99</v>
      </c>
      <c r="X322" s="357" t="s">
        <v>7332</v>
      </c>
      <c r="Y322" s="358">
        <f t="shared" ref="Y322:AG331" si="91">IF(ISERROR(SEARCH(Y$1,$Q322)),0,1)</f>
        <v>0</v>
      </c>
      <c r="Z322" s="358">
        <f t="shared" si="91"/>
        <v>1</v>
      </c>
      <c r="AA322" s="358">
        <f t="shared" si="91"/>
        <v>1</v>
      </c>
      <c r="AB322" s="358">
        <f t="shared" si="91"/>
        <v>0</v>
      </c>
      <c r="AC322" s="358">
        <f t="shared" si="91"/>
        <v>0</v>
      </c>
      <c r="AD322" s="358">
        <f t="shared" si="91"/>
        <v>0</v>
      </c>
      <c r="AE322" s="358">
        <f t="shared" si="91"/>
        <v>0</v>
      </c>
      <c r="AF322" s="358">
        <f t="shared" si="91"/>
        <v>0</v>
      </c>
      <c r="AG322" s="358">
        <f t="shared" si="91"/>
        <v>0</v>
      </c>
      <c r="AH322" s="40" t="s">
        <v>2180</v>
      </c>
      <c r="AI322" s="132" t="e">
        <f ca="1">_xlfn.XLOOKUP(I322,'api2.3'!B:B,'api2.3'!D:D,"")</f>
        <v>#NAME?</v>
      </c>
      <c r="AJ322" s="40" t="s">
        <v>60</v>
      </c>
      <c r="AK322" s="197" t="s">
        <v>44</v>
      </c>
      <c r="AL322" s="359" t="e">
        <f ca="1">_xlfn.XLOOKUP(AK322,sortorder!$I$15:$I$20,sortorder!$J$15:$J$20)</f>
        <v>#NAME?</v>
      </c>
      <c r="AM322" s="633" t="s">
        <v>1742</v>
      </c>
      <c r="AN322" s="633" t="s">
        <v>1743</v>
      </c>
      <c r="AO322" s="633" t="s">
        <v>1743</v>
      </c>
      <c r="AP322" s="637">
        <v>3</v>
      </c>
      <c r="AQ322" s="40" t="s">
        <v>1740</v>
      </c>
      <c r="AR322" s="22" t="str">
        <f t="shared" ref="AR322:AR385" si="92">IF(AA322=1,"pctile",IF(Y322=1,"ratio",IF(AC322=1,"avg","raw")))</f>
        <v>pctile</v>
      </c>
      <c r="AS322" s="40" t="s">
        <v>1086</v>
      </c>
      <c r="AT322" s="22" t="b">
        <f t="shared" ref="AT322:AT385" si="93">AR322=AS322</f>
        <v>1</v>
      </c>
      <c r="AU322" s="633" t="s">
        <v>1077</v>
      </c>
      <c r="AV322" s="633" t="s">
        <v>1086</v>
      </c>
      <c r="AW322" s="40"/>
      <c r="AX322" s="596" t="s">
        <v>2798</v>
      </c>
      <c r="AY322" s="479" t="b">
        <v>0</v>
      </c>
      <c r="AZ322" s="40" t="s">
        <v>1078</v>
      </c>
      <c r="BA322" s="40">
        <v>2</v>
      </c>
      <c r="BB322" s="40">
        <v>0</v>
      </c>
      <c r="BC322" s="40" t="b">
        <v>0</v>
      </c>
      <c r="BD322" s="40" t="b">
        <v>0</v>
      </c>
      <c r="BE322" s="40" t="b">
        <v>0</v>
      </c>
      <c r="BF322" s="40"/>
      <c r="BG322" s="23" t="b">
        <f t="shared" si="81"/>
        <v>0</v>
      </c>
      <c r="BH322" s="468" t="str">
        <f>CONCATENATE(VLOOKUP(AQ322,named_strings!A:B,2,),VLOOKUP(T322,Q:BH,44,))</f>
        <v>State%ile Asthma rate in adults</v>
      </c>
      <c r="BI322" s="40" t="s">
        <v>4871</v>
      </c>
      <c r="BJ322" t="s">
        <v>3010</v>
      </c>
      <c r="BK322" t="s">
        <v>3010</v>
      </c>
      <c r="BL322" s="714">
        <v>0</v>
      </c>
      <c r="BM322" s="561" t="s">
        <v>2798</v>
      </c>
      <c r="BN322" s="479" t="s">
        <v>2577</v>
      </c>
      <c r="BO322" s="56" t="s">
        <v>2557</v>
      </c>
      <c r="BQ322" s="206">
        <v>229</v>
      </c>
      <c r="BS322" s="580" t="s">
        <v>1106</v>
      </c>
    </row>
    <row r="323" spans="1:75">
      <c r="A323">
        <v>322</v>
      </c>
      <c r="B323" s="148" t="str">
        <f t="shared" ca="1" si="87"/>
        <v>999999230</v>
      </c>
      <c r="C323" s="148" t="str">
        <f t="shared" ca="1" si="88"/>
        <v>9999999</v>
      </c>
      <c r="D323" s="28">
        <v>1</v>
      </c>
      <c r="E323" s="586">
        <f t="shared" si="78"/>
        <v>0</v>
      </c>
      <c r="F323" s="586">
        <f t="shared" si="89"/>
        <v>0</v>
      </c>
      <c r="G323" s="344" t="str">
        <f t="shared" si="79"/>
        <v>api</v>
      </c>
      <c r="H323" t="s">
        <v>2578</v>
      </c>
      <c r="I323" t="s">
        <v>2578</v>
      </c>
      <c r="L323" s="114"/>
      <c r="M323" s="184"/>
      <c r="Q323" s="61" t="s">
        <v>7311</v>
      </c>
      <c r="R323" s="137">
        <f ca="1">IFERROR(_xlfn.XLOOKUP(T323, sortorder!P:P,sortorder!Q:Q),999)</f>
        <v>999</v>
      </c>
      <c r="S323" s="137">
        <f ca="1">IFERROR(_xlfn.XLOOKUP(T323, sortorder!P:P,sortorder!O:O),99)</f>
        <v>99</v>
      </c>
      <c r="T323" s="114" t="s">
        <v>7293</v>
      </c>
      <c r="V323" s="142">
        <f ca="1">IFERROR(_xlfn.XLOOKUP(X323, sortorder!E:E,sortorder!D:D),99)</f>
        <v>99</v>
      </c>
      <c r="W323" s="142">
        <f t="shared" ca="1" si="90"/>
        <v>99</v>
      </c>
      <c r="X323" s="357" t="s">
        <v>7332</v>
      </c>
      <c r="Y323" s="358">
        <f t="shared" si="91"/>
        <v>0</v>
      </c>
      <c r="Z323" s="358">
        <f t="shared" si="91"/>
        <v>1</v>
      </c>
      <c r="AA323" s="358">
        <f t="shared" si="91"/>
        <v>1</v>
      </c>
      <c r="AB323" s="358">
        <f t="shared" si="91"/>
        <v>0</v>
      </c>
      <c r="AC323" s="358">
        <f t="shared" si="91"/>
        <v>0</v>
      </c>
      <c r="AD323" s="358">
        <f t="shared" si="91"/>
        <v>0</v>
      </c>
      <c r="AE323" s="358">
        <f t="shared" si="91"/>
        <v>0</v>
      </c>
      <c r="AF323" s="358">
        <f t="shared" si="91"/>
        <v>0</v>
      </c>
      <c r="AG323" s="358">
        <f t="shared" si="91"/>
        <v>0</v>
      </c>
      <c r="AH323" s="40" t="s">
        <v>2180</v>
      </c>
      <c r="AI323" s="132" t="e">
        <f ca="1">_xlfn.XLOOKUP(I323,'api2.3'!B:B,'api2.3'!D:D,"")</f>
        <v>#NAME?</v>
      </c>
      <c r="AJ323" s="40" t="s">
        <v>60</v>
      </c>
      <c r="AK323" s="197" t="s">
        <v>44</v>
      </c>
      <c r="AL323" s="359" t="e">
        <f ca="1">_xlfn.XLOOKUP(AK323,sortorder!$I$15:$I$20,sortorder!$J$15:$J$20)</f>
        <v>#NAME?</v>
      </c>
      <c r="AM323" s="633" t="s">
        <v>1742</v>
      </c>
      <c r="AN323" s="633" t="s">
        <v>1743</v>
      </c>
      <c r="AO323" s="633" t="s">
        <v>1743</v>
      </c>
      <c r="AP323" s="637">
        <v>3</v>
      </c>
      <c r="AQ323" s="40" t="s">
        <v>1740</v>
      </c>
      <c r="AR323" s="22" t="str">
        <f t="shared" si="92"/>
        <v>pctile</v>
      </c>
      <c r="AS323" s="40" t="s">
        <v>1086</v>
      </c>
      <c r="AT323" s="22" t="b">
        <f t="shared" si="93"/>
        <v>1</v>
      </c>
      <c r="AU323" s="633" t="s">
        <v>1077</v>
      </c>
      <c r="AV323" s="633" t="s">
        <v>1086</v>
      </c>
      <c r="AW323" s="40"/>
      <c r="AX323" s="596" t="s">
        <v>2798</v>
      </c>
      <c r="AY323" s="479" t="b">
        <v>0</v>
      </c>
      <c r="AZ323" s="40" t="s">
        <v>1078</v>
      </c>
      <c r="BA323" s="40">
        <v>2</v>
      </c>
      <c r="BB323" s="40">
        <v>0</v>
      </c>
      <c r="BC323" s="40" t="b">
        <v>0</v>
      </c>
      <c r="BD323" s="40" t="b">
        <v>0</v>
      </c>
      <c r="BE323" s="40" t="b">
        <v>0</v>
      </c>
      <c r="BF323" s="40"/>
      <c r="BG323" s="23" t="b">
        <f t="shared" si="81"/>
        <v>0</v>
      </c>
      <c r="BH323" s="468" t="str">
        <f>CONCATENATE(VLOOKUP(AQ323,named_strings!A:B,2,),VLOOKUP(T323,Q:BH,44,))</f>
        <v>State%ile Cancer rate (excluding skin cancer)</v>
      </c>
      <c r="BI323" s="40" t="s">
        <v>5129</v>
      </c>
      <c r="BJ323" t="s">
        <v>3016</v>
      </c>
      <c r="BK323" t="s">
        <v>3016</v>
      </c>
      <c r="BL323" s="714">
        <v>0</v>
      </c>
      <c r="BM323" s="561" t="s">
        <v>2798</v>
      </c>
      <c r="BN323" s="479" t="s">
        <v>2579</v>
      </c>
      <c r="BO323" s="56" t="s">
        <v>2563</v>
      </c>
      <c r="BQ323" s="206">
        <v>230</v>
      </c>
      <c r="BS323" s="580" t="s">
        <v>656</v>
      </c>
    </row>
    <row r="324" spans="1:75" hidden="1">
      <c r="A324">
        <v>323</v>
      </c>
      <c r="B324" s="148" t="str">
        <f t="shared" ca="1" si="87"/>
        <v>999999999</v>
      </c>
      <c r="C324" s="148" t="str">
        <f t="shared" ca="1" si="88"/>
        <v>9999999</v>
      </c>
      <c r="D324" s="28">
        <v>1</v>
      </c>
      <c r="E324" s="586">
        <f t="shared" si="78"/>
        <v>0</v>
      </c>
      <c r="F324" s="586">
        <f t="shared" si="89"/>
        <v>0</v>
      </c>
      <c r="G324" s="344" t="str">
        <f t="shared" si="79"/>
        <v>api</v>
      </c>
      <c r="H324" t="s">
        <v>2692</v>
      </c>
      <c r="I324" s="1" t="s">
        <v>2692</v>
      </c>
      <c r="K324" s="114"/>
      <c r="L324" s="114"/>
      <c r="M324" s="184"/>
      <c r="N324" s="184"/>
      <c r="O324" s="114"/>
      <c r="P324" s="184"/>
      <c r="Q324" s="129" t="s">
        <v>7290</v>
      </c>
      <c r="R324" s="137">
        <f ca="1">IFERROR(_xlfn.XLOOKUP(T324, sortorder!P:P,sortorder!Q:Q),999)</f>
        <v>999</v>
      </c>
      <c r="S324" s="137">
        <f ca="1">IFERROR(_xlfn.XLOOKUP(T324, sortorder!P:P,sortorder!O:O),99)</f>
        <v>99</v>
      </c>
      <c r="T324" s="119" t="s">
        <v>1144</v>
      </c>
      <c r="U324" s="184"/>
      <c r="V324" s="142">
        <f ca="1">IFERROR(_xlfn.XLOOKUP(X324, sortorder!E:E,sortorder!D:D),99)</f>
        <v>99</v>
      </c>
      <c r="W324" s="142">
        <f t="shared" ca="1" si="90"/>
        <v>99</v>
      </c>
      <c r="X324" s="157" t="s">
        <v>7332</v>
      </c>
      <c r="Y324" s="358">
        <f t="shared" si="91"/>
        <v>0</v>
      </c>
      <c r="Z324" s="358">
        <f t="shared" si="91"/>
        <v>1</v>
      </c>
      <c r="AA324" s="358">
        <f t="shared" si="91"/>
        <v>1</v>
      </c>
      <c r="AB324" s="358">
        <f t="shared" si="91"/>
        <v>0</v>
      </c>
      <c r="AC324" s="358">
        <f t="shared" si="91"/>
        <v>0</v>
      </c>
      <c r="AD324" s="358">
        <f t="shared" si="91"/>
        <v>0</v>
      </c>
      <c r="AE324" s="358">
        <f t="shared" si="91"/>
        <v>0</v>
      </c>
      <c r="AF324" s="358">
        <f t="shared" si="91"/>
        <v>0</v>
      </c>
      <c r="AG324" s="358">
        <f t="shared" si="91"/>
        <v>0</v>
      </c>
      <c r="AH324" s="357" t="s">
        <v>2180</v>
      </c>
      <c r="AI324" s="132" t="e">
        <f ca="1">_xlfn.XLOOKUP(I324,'api2.3'!B:B,'api2.3'!D:D,"")</f>
        <v>#NAME?</v>
      </c>
      <c r="AJ324" s="357" t="s">
        <v>60</v>
      </c>
      <c r="AK324" s="197" t="s">
        <v>44</v>
      </c>
      <c r="AL324" s="359" t="e">
        <f ca="1">_xlfn.XLOOKUP(AK324,sortorder!$I$15:$I$20,sortorder!$J$15:$J$20)</f>
        <v>#NAME?</v>
      </c>
      <c r="AM324" s="635" t="s">
        <v>1742</v>
      </c>
      <c r="AN324" s="635" t="s">
        <v>1743</v>
      </c>
      <c r="AO324" s="635" t="s">
        <v>1743</v>
      </c>
      <c r="AP324" s="639">
        <v>3</v>
      </c>
      <c r="AQ324" s="357" t="s">
        <v>1740</v>
      </c>
      <c r="AR324" s="22" t="str">
        <f t="shared" si="92"/>
        <v>pctile</v>
      </c>
      <c r="AS324" s="357" t="s">
        <v>1086</v>
      </c>
      <c r="AT324" s="22" t="b">
        <f t="shared" si="93"/>
        <v>1</v>
      </c>
      <c r="AU324" s="635" t="s">
        <v>1077</v>
      </c>
      <c r="AV324" s="635" t="s">
        <v>1086</v>
      </c>
      <c r="AW324" s="357"/>
      <c r="AX324" s="596" t="s">
        <v>2798</v>
      </c>
      <c r="AY324" s="479" t="b">
        <v>0</v>
      </c>
      <c r="AZ324" s="357" t="s">
        <v>1078</v>
      </c>
      <c r="BA324" s="357">
        <v>2</v>
      </c>
      <c r="BB324" s="357">
        <v>0</v>
      </c>
      <c r="BC324" s="357" t="b">
        <v>0</v>
      </c>
      <c r="BD324" s="357" t="b">
        <v>0</v>
      </c>
      <c r="BE324" s="357" t="b">
        <v>0</v>
      </c>
      <c r="BF324" s="357"/>
      <c r="BG324" s="23" t="b">
        <f t="shared" si="81"/>
        <v>1</v>
      </c>
      <c r="BH324" s="468" t="str">
        <f>CONCATENATE(VLOOKUP(AQ324,named_strings!A:B,2,),VLOOKUP(T324,Q:BH,44,))</f>
        <v>State%ile %Low life expectancy</v>
      </c>
      <c r="BI324" s="718" t="s">
        <v>5127</v>
      </c>
      <c r="BJ324" s="114" t="s">
        <v>2693</v>
      </c>
      <c r="BK324" s="114" t="s">
        <v>2693</v>
      </c>
      <c r="BL324" s="714" t="e">
        <v>#N/A</v>
      </c>
      <c r="BM324" s="561" t="s">
        <v>2798</v>
      </c>
      <c r="BN324" s="712" t="s">
        <v>2693</v>
      </c>
      <c r="BO324" s="184"/>
      <c r="BQ324" s="209">
        <v>999</v>
      </c>
      <c r="BS324" s="580" t="s">
        <v>1164</v>
      </c>
    </row>
    <row r="325" spans="1:75" hidden="1">
      <c r="A325">
        <v>324</v>
      </c>
      <c r="B325" s="148" t="str">
        <f t="shared" ca="1" si="87"/>
        <v>999999236</v>
      </c>
      <c r="C325" s="148" t="str">
        <f t="shared" ca="1" si="88"/>
        <v>9999999</v>
      </c>
      <c r="D325" s="586">
        <f>IF(NOT(ISBLANK(I325)),1,0)</f>
        <v>1</v>
      </c>
      <c r="E325" s="586">
        <f t="shared" si="78"/>
        <v>0</v>
      </c>
      <c r="F325" s="586">
        <f t="shared" si="89"/>
        <v>0</v>
      </c>
      <c r="G325" s="344" t="str">
        <f t="shared" si="79"/>
        <v>no oldname but should be</v>
      </c>
      <c r="I325" s="446" t="s">
        <v>2589</v>
      </c>
      <c r="K325" s="114"/>
      <c r="L325" s="114"/>
      <c r="M325" s="184"/>
      <c r="N325" s="184"/>
      <c r="O325" s="114"/>
      <c r="P325" s="184"/>
      <c r="Q325" s="182" t="s">
        <v>5735</v>
      </c>
      <c r="R325" s="137">
        <f ca="1">IFERROR(_xlfn.XLOOKUP(T325, sortorder!P:P,sortorder!Q:Q),999)</f>
        <v>999</v>
      </c>
      <c r="S325" s="137">
        <f ca="1">IFERROR(_xlfn.XLOOKUP(T325, sortorder!P:P,sortorder!O:O),99)</f>
        <v>99</v>
      </c>
      <c r="T325" s="169" t="s">
        <v>4763</v>
      </c>
      <c r="U325" s="184"/>
      <c r="V325" s="142">
        <f ca="1">IFERROR(_xlfn.XLOOKUP(X325, sortorder!E:E,sortorder!D:D),99)</f>
        <v>99</v>
      </c>
      <c r="W325" s="142">
        <f t="shared" ca="1" si="90"/>
        <v>99</v>
      </c>
      <c r="X325" s="357" t="s">
        <v>7333</v>
      </c>
      <c r="Y325" s="132">
        <f t="shared" si="91"/>
        <v>0</v>
      </c>
      <c r="Z325" s="132">
        <f t="shared" si="91"/>
        <v>0</v>
      </c>
      <c r="AA325" s="132">
        <f t="shared" si="91"/>
        <v>0</v>
      </c>
      <c r="AB325" s="132">
        <f t="shared" si="91"/>
        <v>0</v>
      </c>
      <c r="AC325" s="132">
        <f t="shared" si="91"/>
        <v>1</v>
      </c>
      <c r="AD325" s="132">
        <f t="shared" si="91"/>
        <v>0</v>
      </c>
      <c r="AE325" s="132">
        <f t="shared" si="91"/>
        <v>0</v>
      </c>
      <c r="AF325" s="132">
        <f t="shared" si="91"/>
        <v>0</v>
      </c>
      <c r="AG325" s="132">
        <f t="shared" si="91"/>
        <v>0</v>
      </c>
      <c r="AH325" s="114" t="s">
        <v>2180</v>
      </c>
      <c r="AI325" s="132" t="e">
        <f ca="1">_xlfn.XLOOKUP(I325,'api2.3'!B:B,'api2.3'!D:D,"")</f>
        <v>#NAME?</v>
      </c>
      <c r="AJ325" t="s">
        <v>44</v>
      </c>
      <c r="AK325" s="197" t="s">
        <v>44</v>
      </c>
      <c r="AL325" s="195" t="e">
        <f ca="1">_xlfn.XLOOKUP(AK325,sortorder!$I$15:$I$20,sortorder!$J$15:$J$20)</f>
        <v>#NAME?</v>
      </c>
      <c r="AM325" s="635" t="s">
        <v>416</v>
      </c>
      <c r="AN325" s="635" t="s">
        <v>416</v>
      </c>
      <c r="AO325" s="635" t="s">
        <v>417</v>
      </c>
      <c r="AP325" s="642">
        <v>1</v>
      </c>
      <c r="AQ325" s="114" t="s">
        <v>1100</v>
      </c>
      <c r="AR325" s="22" t="str">
        <f t="shared" si="92"/>
        <v>avg</v>
      </c>
      <c r="AS325" s="114" t="s">
        <v>1107</v>
      </c>
      <c r="AT325" s="22" t="b">
        <f t="shared" si="93"/>
        <v>1</v>
      </c>
      <c r="AU325" s="635" t="s">
        <v>1101</v>
      </c>
      <c r="AV325" s="635" t="s">
        <v>1107</v>
      </c>
      <c r="AW325" s="114">
        <v>1</v>
      </c>
      <c r="AX325" s="596" t="s">
        <v>2798</v>
      </c>
      <c r="AY325" s="479" t="b">
        <v>0</v>
      </c>
      <c r="AZ325" s="114" t="s">
        <v>2710</v>
      </c>
      <c r="BA325" s="114"/>
      <c r="BB325" s="114">
        <v>1</v>
      </c>
      <c r="BC325" s="114" t="b">
        <v>0</v>
      </c>
      <c r="BD325" s="114" t="b">
        <v>0</v>
      </c>
      <c r="BE325" s="114" t="b">
        <v>0</v>
      </c>
      <c r="BF325" s="114"/>
      <c r="BG325" s="23" t="b">
        <f t="shared" si="81"/>
        <v>1</v>
      </c>
      <c r="BH325" s="468" t="str">
        <f>CONCATENATE(VLOOKUP(AQ325,named_strings!A:B,2,),VLOOKUP(T325,Q:BH,44,))</f>
        <v>US avg % with Disabilities</v>
      </c>
      <c r="BI325" s="114" t="s">
        <v>5392</v>
      </c>
      <c r="BJ325" s="114" t="s">
        <v>5393</v>
      </c>
      <c r="BK325" s="114" t="s">
        <v>5393</v>
      </c>
      <c r="BL325" s="714" t="e">
        <v>#N/A</v>
      </c>
      <c r="BM325" s="561" t="s">
        <v>2798</v>
      </c>
      <c r="BN325" s="479" t="s">
        <v>2590</v>
      </c>
      <c r="BO325" s="184" t="s">
        <v>2569</v>
      </c>
      <c r="BQ325" s="355">
        <v>236</v>
      </c>
      <c r="BS325" s="580" t="s">
        <v>2591</v>
      </c>
    </row>
    <row r="326" spans="1:75" hidden="1">
      <c r="A326">
        <v>325</v>
      </c>
      <c r="B326" s="148" t="str">
        <f t="shared" ca="1" si="87"/>
        <v>999999232</v>
      </c>
      <c r="C326" s="148" t="str">
        <f t="shared" ca="1" si="88"/>
        <v>9999999</v>
      </c>
      <c r="D326" s="28">
        <v>1</v>
      </c>
      <c r="E326" s="586">
        <f t="shared" ref="E326:E389" si="94">IF(NOT(ISBLANK(L326)),1,0)</f>
        <v>0</v>
      </c>
      <c r="F326" s="586">
        <f t="shared" si="89"/>
        <v>0</v>
      </c>
      <c r="G326" s="344" t="str">
        <f t="shared" ref="G326:G389" si="95">IF(ISBLANK(H326), IF(OR(NOT(ISBLANK(L326)),NOT(ISBLANK(I326)), NOT(ISBLANK(O326))),"no oldname but should be",""),IF(H326=I326,"api",IF(H326=O326,"csv","no match or acs")))</f>
        <v>api</v>
      </c>
      <c r="H326" t="s">
        <v>2224</v>
      </c>
      <c r="I326" s="707" t="s">
        <v>2224</v>
      </c>
      <c r="K326" s="224" t="s">
        <v>2225</v>
      </c>
      <c r="L326" s="114"/>
      <c r="M326" s="184"/>
      <c r="Q326" s="707" t="s">
        <v>2223</v>
      </c>
      <c r="R326" s="137">
        <f ca="1">IFERROR(_xlfn.XLOOKUP(T326, sortorder!P:P,sortorder!Q:Q),999)</f>
        <v>999</v>
      </c>
      <c r="S326" s="137">
        <f ca="1">IFERROR(_xlfn.XLOOKUP(T326, sortorder!P:P,sortorder!O:O),99)</f>
        <v>99</v>
      </c>
      <c r="T326" s="119" t="s">
        <v>1144</v>
      </c>
      <c r="U326" s="56" t="s">
        <v>1144</v>
      </c>
      <c r="V326" s="142">
        <f ca="1">IFERROR(_xlfn.XLOOKUP(X326, sortorder!E:E,sortorder!D:D),99)</f>
        <v>99</v>
      </c>
      <c r="W326" s="142">
        <f t="shared" ca="1" si="90"/>
        <v>99</v>
      </c>
      <c r="X326" s="721" t="s">
        <v>7333</v>
      </c>
      <c r="Y326" s="132">
        <f t="shared" si="91"/>
        <v>0</v>
      </c>
      <c r="Z326" s="132">
        <f t="shared" si="91"/>
        <v>0</v>
      </c>
      <c r="AA326" s="132">
        <f t="shared" si="91"/>
        <v>0</v>
      </c>
      <c r="AB326" s="132">
        <f t="shared" si="91"/>
        <v>0</v>
      </c>
      <c r="AC326" s="132">
        <f t="shared" si="91"/>
        <v>1</v>
      </c>
      <c r="AD326" s="132">
        <f t="shared" si="91"/>
        <v>0</v>
      </c>
      <c r="AE326" s="132">
        <f t="shared" si="91"/>
        <v>0</v>
      </c>
      <c r="AF326" s="132">
        <f t="shared" si="91"/>
        <v>0</v>
      </c>
      <c r="AG326" s="132">
        <f t="shared" si="91"/>
        <v>0</v>
      </c>
      <c r="AH326" t="s">
        <v>1051</v>
      </c>
      <c r="AI326" s="132" t="e">
        <f ca="1">_xlfn.XLOOKUP(I326,'api2.3'!B:B,'api2.3'!D:D,"")</f>
        <v>#NAME?</v>
      </c>
      <c r="AJ326" t="s">
        <v>44</v>
      </c>
      <c r="AK326" s="38" t="s">
        <v>44</v>
      </c>
      <c r="AL326" s="195" t="e">
        <f ca="1">_xlfn.XLOOKUP(AK326,sortorder!$I$15:$I$20,sortorder!$J$15:$J$20)</f>
        <v>#NAME?</v>
      </c>
      <c r="AM326" s="633" t="s">
        <v>416</v>
      </c>
      <c r="AN326" s="633" t="s">
        <v>416</v>
      </c>
      <c r="AO326" s="633" t="s">
        <v>417</v>
      </c>
      <c r="AP326" s="637">
        <v>1</v>
      </c>
      <c r="AQ326" t="s">
        <v>1100</v>
      </c>
      <c r="AR326" s="22" t="str">
        <f t="shared" si="92"/>
        <v>avg</v>
      </c>
      <c r="AS326" t="s">
        <v>1107</v>
      </c>
      <c r="AT326" s="22" t="b">
        <f t="shared" si="93"/>
        <v>1</v>
      </c>
      <c r="AU326" s="633" t="s">
        <v>1101</v>
      </c>
      <c r="AV326" s="633" t="s">
        <v>1107</v>
      </c>
      <c r="AW326">
        <v>1</v>
      </c>
      <c r="AX326" s="596" t="s">
        <v>2798</v>
      </c>
      <c r="AY326" s="479" t="b">
        <v>0</v>
      </c>
      <c r="AZ326" t="s">
        <v>2710</v>
      </c>
      <c r="BA326">
        <v>2</v>
      </c>
      <c r="BB326">
        <v>0</v>
      </c>
      <c r="BC326" t="b">
        <v>0</v>
      </c>
      <c r="BD326" t="b">
        <v>1</v>
      </c>
      <c r="BE326" t="b">
        <v>0</v>
      </c>
      <c r="BG326" s="23" t="b">
        <f t="shared" si="81"/>
        <v>1</v>
      </c>
      <c r="BH326" s="468" t="str">
        <f>CONCATENATE(VLOOKUP(AQ326,named_strings!A:B,2,),VLOOKUP(T326,Q:BH,44,))</f>
        <v>US avg %Low life expectancy</v>
      </c>
      <c r="BI326" s="721" t="s">
        <v>4910</v>
      </c>
      <c r="BJ326" s="707" t="s">
        <v>2226</v>
      </c>
      <c r="BK326" s="707" t="s">
        <v>2226</v>
      </c>
      <c r="BL326" s="714">
        <v>0</v>
      </c>
      <c r="BM326" s="561" t="s">
        <v>2798</v>
      </c>
      <c r="BN326" s="707" t="s">
        <v>2227</v>
      </c>
      <c r="BO326" s="56" t="s">
        <v>1140</v>
      </c>
      <c r="BQ326" s="355">
        <v>232</v>
      </c>
      <c r="BS326" s="580" t="s">
        <v>2228</v>
      </c>
      <c r="BV326" s="580" t="s">
        <v>404</v>
      </c>
      <c r="BW326" s="580" t="s">
        <v>55</v>
      </c>
    </row>
    <row r="327" spans="1:75">
      <c r="A327">
        <v>326</v>
      </c>
      <c r="B327" s="148" t="str">
        <f t="shared" ca="1" si="87"/>
        <v>999999233</v>
      </c>
      <c r="C327" s="148" t="str">
        <f t="shared" ca="1" si="88"/>
        <v>9999999</v>
      </c>
      <c r="D327" s="28">
        <v>1</v>
      </c>
      <c r="E327" s="586">
        <f t="shared" si="94"/>
        <v>0</v>
      </c>
      <c r="F327" s="586">
        <f t="shared" si="89"/>
        <v>0</v>
      </c>
      <c r="G327" s="344" t="str">
        <f t="shared" si="95"/>
        <v>api</v>
      </c>
      <c r="H327" t="s">
        <v>2582</v>
      </c>
      <c r="I327" t="s">
        <v>2582</v>
      </c>
      <c r="L327" s="114"/>
      <c r="M327" s="184"/>
      <c r="Q327" s="61" t="s">
        <v>7299</v>
      </c>
      <c r="R327" s="137">
        <f ca="1">IFERROR(_xlfn.XLOOKUP(T327, sortorder!P:P,sortorder!Q:Q),999)</f>
        <v>999</v>
      </c>
      <c r="S327" s="137">
        <f ca="1">IFERROR(_xlfn.XLOOKUP(T327, sortorder!P:P,sortorder!O:O),99)</f>
        <v>99</v>
      </c>
      <c r="T327" s="183" t="s">
        <v>7292</v>
      </c>
      <c r="V327" s="142">
        <f ca="1">IFERROR(_xlfn.XLOOKUP(X327, sortorder!E:E,sortorder!D:D),99)</f>
        <v>99</v>
      </c>
      <c r="W327" s="142">
        <f t="shared" ca="1" si="90"/>
        <v>99</v>
      </c>
      <c r="X327" s="357" t="s">
        <v>7333</v>
      </c>
      <c r="Y327" s="358">
        <f t="shared" si="91"/>
        <v>0</v>
      </c>
      <c r="Z327" s="358">
        <f t="shared" si="91"/>
        <v>0</v>
      </c>
      <c r="AA327" s="358">
        <f t="shared" si="91"/>
        <v>0</v>
      </c>
      <c r="AB327" s="358">
        <f t="shared" si="91"/>
        <v>0</v>
      </c>
      <c r="AC327" s="358">
        <f t="shared" si="91"/>
        <v>1</v>
      </c>
      <c r="AD327" s="358">
        <f t="shared" si="91"/>
        <v>0</v>
      </c>
      <c r="AE327" s="358">
        <f t="shared" si="91"/>
        <v>0</v>
      </c>
      <c r="AF327" s="358">
        <f t="shared" si="91"/>
        <v>0</v>
      </c>
      <c r="AG327" s="358">
        <f t="shared" si="91"/>
        <v>0</v>
      </c>
      <c r="AH327" s="40" t="s">
        <v>2180</v>
      </c>
      <c r="AI327" s="132" t="e">
        <f ca="1">_xlfn.XLOOKUP(I327,'api2.3'!B:B,'api2.3'!D:D,"")</f>
        <v>#NAME?</v>
      </c>
      <c r="AJ327" s="40" t="s">
        <v>60</v>
      </c>
      <c r="AK327" s="197" t="s">
        <v>44</v>
      </c>
      <c r="AL327" s="359" t="e">
        <f ca="1">_xlfn.XLOOKUP(AK327,sortorder!$I$15:$I$20,sortorder!$J$15:$J$20)</f>
        <v>#NAME?</v>
      </c>
      <c r="AM327" s="633" t="s">
        <v>416</v>
      </c>
      <c r="AN327" s="633" t="s">
        <v>416</v>
      </c>
      <c r="AO327" s="633" t="s">
        <v>417</v>
      </c>
      <c r="AP327" s="643">
        <v>1</v>
      </c>
      <c r="AQ327" s="40" t="s">
        <v>1100</v>
      </c>
      <c r="AR327" s="22" t="str">
        <f t="shared" si="92"/>
        <v>avg</v>
      </c>
      <c r="AS327" s="40" t="s">
        <v>1107</v>
      </c>
      <c r="AT327" s="22" t="b">
        <f t="shared" si="93"/>
        <v>1</v>
      </c>
      <c r="AU327" s="633" t="s">
        <v>1101</v>
      </c>
      <c r="AV327" s="633" t="s">
        <v>1107</v>
      </c>
      <c r="AW327" s="40">
        <v>1</v>
      </c>
      <c r="AX327" s="596" t="s">
        <v>2798</v>
      </c>
      <c r="AY327" s="479" t="b">
        <v>0</v>
      </c>
      <c r="AZ327" s="40" t="s">
        <v>2710</v>
      </c>
      <c r="BA327" s="40"/>
      <c r="BB327" s="40">
        <v>1</v>
      </c>
      <c r="BC327" s="40" t="b">
        <v>0</v>
      </c>
      <c r="BD327" s="40" t="b">
        <v>0</v>
      </c>
      <c r="BE327" s="40" t="b">
        <v>0</v>
      </c>
      <c r="BF327" s="40"/>
      <c r="BG327" s="23" t="b">
        <f t="shared" si="81"/>
        <v>0</v>
      </c>
      <c r="BH327" s="468" t="str">
        <f>CONCATENATE(VLOOKUP(AQ327,named_strings!A:B,2,),VLOOKUP(T327,Q:BH,44,))</f>
        <v>US avg Heart disease prevalence</v>
      </c>
      <c r="BI327" s="40" t="s">
        <v>5087</v>
      </c>
      <c r="BJ327" t="s">
        <v>2583</v>
      </c>
      <c r="BK327" t="s">
        <v>2583</v>
      </c>
      <c r="BL327" s="714" t="e">
        <v>#N/A</v>
      </c>
      <c r="BM327" s="561" t="s">
        <v>2798</v>
      </c>
      <c r="BN327" s="479" t="s">
        <v>2583</v>
      </c>
      <c r="BO327" s="56" t="s">
        <v>2553</v>
      </c>
      <c r="BQ327" s="206">
        <v>233</v>
      </c>
      <c r="BS327" s="580" t="s">
        <v>2584</v>
      </c>
    </row>
    <row r="328" spans="1:75" hidden="1">
      <c r="A328">
        <v>327</v>
      </c>
      <c r="B328" s="148" t="str">
        <f t="shared" ca="1" si="87"/>
        <v>999999234</v>
      </c>
      <c r="C328" s="148" t="str">
        <f t="shared" ca="1" si="88"/>
        <v>9999999</v>
      </c>
      <c r="D328" s="28">
        <v>1</v>
      </c>
      <c r="E328" s="586">
        <f t="shared" si="94"/>
        <v>0</v>
      </c>
      <c r="F328" s="586">
        <f t="shared" si="89"/>
        <v>0</v>
      </c>
      <c r="G328" s="344" t="str">
        <f t="shared" si="95"/>
        <v>api</v>
      </c>
      <c r="H328" t="s">
        <v>2585</v>
      </c>
      <c r="I328" t="s">
        <v>2585</v>
      </c>
      <c r="L328" s="114"/>
      <c r="M328" s="184"/>
      <c r="Q328" s="61" t="s">
        <v>7300</v>
      </c>
      <c r="R328" s="137">
        <f ca="1">IFERROR(_xlfn.XLOOKUP(T328, sortorder!P:P,sortorder!Q:Q),999)</f>
        <v>999</v>
      </c>
      <c r="S328" s="137">
        <f ca="1">IFERROR(_xlfn.XLOOKUP(T328, sortorder!P:P,sortorder!O:O),99)</f>
        <v>99</v>
      </c>
      <c r="T328" s="183" t="s">
        <v>7291</v>
      </c>
      <c r="V328" s="142">
        <f ca="1">IFERROR(_xlfn.XLOOKUP(X328, sortorder!E:E,sortorder!D:D),99)</f>
        <v>99</v>
      </c>
      <c r="W328" s="142">
        <f t="shared" ca="1" si="90"/>
        <v>99</v>
      </c>
      <c r="X328" s="357" t="s">
        <v>7333</v>
      </c>
      <c r="Y328" s="358">
        <f t="shared" si="91"/>
        <v>0</v>
      </c>
      <c r="Z328" s="358">
        <f t="shared" si="91"/>
        <v>0</v>
      </c>
      <c r="AA328" s="358">
        <f t="shared" si="91"/>
        <v>0</v>
      </c>
      <c r="AB328" s="358">
        <f t="shared" si="91"/>
        <v>0</v>
      </c>
      <c r="AC328" s="358">
        <f t="shared" si="91"/>
        <v>1</v>
      </c>
      <c r="AD328" s="358">
        <f t="shared" si="91"/>
        <v>0</v>
      </c>
      <c r="AE328" s="358">
        <f t="shared" si="91"/>
        <v>0</v>
      </c>
      <c r="AF328" s="358">
        <f t="shared" si="91"/>
        <v>0</v>
      </c>
      <c r="AG328" s="358">
        <f t="shared" si="91"/>
        <v>0</v>
      </c>
      <c r="AH328" s="40" t="s">
        <v>2180</v>
      </c>
      <c r="AI328" s="132" t="e">
        <f ca="1">_xlfn.XLOOKUP(I328,'api2.3'!B:B,'api2.3'!D:D,"")</f>
        <v>#NAME?</v>
      </c>
      <c r="AJ328" s="40" t="s">
        <v>60</v>
      </c>
      <c r="AK328" s="197" t="s">
        <v>44</v>
      </c>
      <c r="AL328" s="359" t="e">
        <f ca="1">_xlfn.XLOOKUP(AK328,sortorder!$I$15:$I$20,sortorder!$J$15:$J$20)</f>
        <v>#NAME?</v>
      </c>
      <c r="AM328" s="633" t="s">
        <v>416</v>
      </c>
      <c r="AN328" s="633" t="s">
        <v>416</v>
      </c>
      <c r="AO328" s="633" t="s">
        <v>417</v>
      </c>
      <c r="AP328" s="643">
        <v>1</v>
      </c>
      <c r="AQ328" s="40" t="s">
        <v>1100</v>
      </c>
      <c r="AR328" s="22" t="str">
        <f t="shared" si="92"/>
        <v>avg</v>
      </c>
      <c r="AS328" s="40" t="s">
        <v>1107</v>
      </c>
      <c r="AT328" s="22" t="b">
        <f t="shared" si="93"/>
        <v>1</v>
      </c>
      <c r="AU328" s="633" t="s">
        <v>1101</v>
      </c>
      <c r="AV328" s="633" t="s">
        <v>1107</v>
      </c>
      <c r="AW328" s="40"/>
      <c r="AX328" s="596" t="s">
        <v>2798</v>
      </c>
      <c r="AY328" s="479" t="b">
        <v>0</v>
      </c>
      <c r="AZ328" s="40" t="s">
        <v>2710</v>
      </c>
      <c r="BA328" s="40">
        <v>2</v>
      </c>
      <c r="BB328" s="40">
        <v>0</v>
      </c>
      <c r="BC328" s="40" t="b">
        <v>0</v>
      </c>
      <c r="BD328" s="40" t="b">
        <v>0</v>
      </c>
      <c r="BE328" s="40" t="b">
        <v>0</v>
      </c>
      <c r="BF328" s="40"/>
      <c r="BG328" s="23" t="b">
        <f t="shared" si="81"/>
        <v>1</v>
      </c>
      <c r="BH328" s="468" t="str">
        <f>CONCATENATE(VLOOKUP(AQ328,named_strings!A:B,2,),VLOOKUP(T328,Q:BH,44,))</f>
        <v>US avg Asthma rate in adults</v>
      </c>
      <c r="BI328" s="40" t="s">
        <v>3007</v>
      </c>
      <c r="BJ328" t="s">
        <v>3007</v>
      </c>
      <c r="BK328" t="s">
        <v>3007</v>
      </c>
      <c r="BL328" s="714" t="e">
        <v>#N/A</v>
      </c>
      <c r="BM328" s="561" t="s">
        <v>2798</v>
      </c>
      <c r="BN328" s="479" t="s">
        <v>2586</v>
      </c>
      <c r="BO328" s="56" t="s">
        <v>2557</v>
      </c>
      <c r="BQ328" s="206">
        <v>234</v>
      </c>
      <c r="BS328" s="580" t="s">
        <v>99</v>
      </c>
    </row>
    <row r="329" spans="1:75">
      <c r="A329">
        <v>328</v>
      </c>
      <c r="B329" s="148" t="str">
        <f t="shared" ca="1" si="87"/>
        <v>999999235</v>
      </c>
      <c r="C329" s="148" t="str">
        <f t="shared" ca="1" si="88"/>
        <v>9999999</v>
      </c>
      <c r="D329" s="28">
        <v>1</v>
      </c>
      <c r="E329" s="586">
        <f t="shared" si="94"/>
        <v>0</v>
      </c>
      <c r="F329" s="586">
        <f t="shared" si="89"/>
        <v>0</v>
      </c>
      <c r="G329" s="344" t="str">
        <f t="shared" si="95"/>
        <v>api</v>
      </c>
      <c r="H329" t="s">
        <v>2587</v>
      </c>
      <c r="I329" t="s">
        <v>2587</v>
      </c>
      <c r="Q329" s="61" t="s">
        <v>7312</v>
      </c>
      <c r="R329" s="137">
        <f ca="1">IFERROR(_xlfn.XLOOKUP(T329, sortorder!P:P,sortorder!Q:Q),999)</f>
        <v>999</v>
      </c>
      <c r="S329" s="137">
        <f ca="1">IFERROR(_xlfn.XLOOKUP(T329, sortorder!P:P,sortorder!O:O),99)</f>
        <v>99</v>
      </c>
      <c r="T329" s="114" t="s">
        <v>7293</v>
      </c>
      <c r="V329" s="142">
        <f ca="1">IFERROR(_xlfn.XLOOKUP(X329, sortorder!E:E,sortorder!D:D),99)</f>
        <v>99</v>
      </c>
      <c r="W329" s="142">
        <f t="shared" ca="1" si="90"/>
        <v>99</v>
      </c>
      <c r="X329" s="357" t="s">
        <v>7333</v>
      </c>
      <c r="Y329" s="358">
        <f t="shared" si="91"/>
        <v>0</v>
      </c>
      <c r="Z329" s="358">
        <f t="shared" si="91"/>
        <v>0</v>
      </c>
      <c r="AA329" s="358">
        <f t="shared" si="91"/>
        <v>0</v>
      </c>
      <c r="AB329" s="358">
        <f t="shared" si="91"/>
        <v>0</v>
      </c>
      <c r="AC329" s="358">
        <f t="shared" si="91"/>
        <v>1</v>
      </c>
      <c r="AD329" s="358">
        <f t="shared" si="91"/>
        <v>0</v>
      </c>
      <c r="AE329" s="358">
        <f t="shared" si="91"/>
        <v>0</v>
      </c>
      <c r="AF329" s="358">
        <f t="shared" si="91"/>
        <v>0</v>
      </c>
      <c r="AG329" s="358">
        <f t="shared" si="91"/>
        <v>0</v>
      </c>
      <c r="AH329" s="40" t="s">
        <v>2180</v>
      </c>
      <c r="AI329" s="132" t="e">
        <f ca="1">_xlfn.XLOOKUP(I329,'api2.3'!B:B,'api2.3'!D:D,"")</f>
        <v>#NAME?</v>
      </c>
      <c r="AJ329" s="40" t="s">
        <v>60</v>
      </c>
      <c r="AK329" s="197" t="s">
        <v>44</v>
      </c>
      <c r="AL329" s="359" t="e">
        <f ca="1">_xlfn.XLOOKUP(AK329,sortorder!$I$15:$I$20,sortorder!$J$15:$J$20)</f>
        <v>#NAME?</v>
      </c>
      <c r="AM329" s="633" t="s">
        <v>416</v>
      </c>
      <c r="AN329" s="633" t="s">
        <v>416</v>
      </c>
      <c r="AO329" s="633" t="s">
        <v>417</v>
      </c>
      <c r="AP329" s="643">
        <v>1</v>
      </c>
      <c r="AQ329" s="40" t="s">
        <v>1100</v>
      </c>
      <c r="AR329" s="22" t="str">
        <f t="shared" si="92"/>
        <v>avg</v>
      </c>
      <c r="AS329" s="40" t="s">
        <v>1107</v>
      </c>
      <c r="AT329" s="22" t="b">
        <f t="shared" si="93"/>
        <v>1</v>
      </c>
      <c r="AU329" s="633" t="s">
        <v>1101</v>
      </c>
      <c r="AV329" s="633" t="s">
        <v>1107</v>
      </c>
      <c r="AW329" s="40"/>
      <c r="AX329" s="596" t="s">
        <v>2798</v>
      </c>
      <c r="AY329" s="479" t="b">
        <v>0</v>
      </c>
      <c r="AZ329" s="40" t="s">
        <v>2710</v>
      </c>
      <c r="BA329" s="40"/>
      <c r="BB329" s="40">
        <v>1</v>
      </c>
      <c r="BC329" s="40" t="b">
        <v>0</v>
      </c>
      <c r="BD329" s="40" t="b">
        <v>0</v>
      </c>
      <c r="BE329" s="40" t="b">
        <v>0</v>
      </c>
      <c r="BF329" s="40"/>
      <c r="BG329" s="23" t="b">
        <f t="shared" si="81"/>
        <v>0</v>
      </c>
      <c r="BH329" s="468" t="str">
        <f>CONCATENATE(VLOOKUP(AQ329,named_strings!A:B,2,),VLOOKUP(T329,Q:BH,44,))</f>
        <v>US avg Cancer rate (excluding skin cancer)</v>
      </c>
      <c r="BI329" s="40" t="s">
        <v>3013</v>
      </c>
      <c r="BJ329" t="s">
        <v>3013</v>
      </c>
      <c r="BK329" t="s">
        <v>3013</v>
      </c>
      <c r="BL329" s="714" t="e">
        <v>#N/A</v>
      </c>
      <c r="BM329" s="561" t="s">
        <v>2798</v>
      </c>
      <c r="BN329" s="479" t="s">
        <v>2588</v>
      </c>
      <c r="BO329" s="56" t="s">
        <v>2563</v>
      </c>
      <c r="BQ329" s="206">
        <v>235</v>
      </c>
      <c r="BS329" s="580" t="s">
        <v>2584</v>
      </c>
    </row>
    <row r="330" spans="1:75" hidden="1">
      <c r="A330">
        <v>329</v>
      </c>
      <c r="B330" s="148" t="str">
        <f t="shared" ca="1" si="87"/>
        <v>999999999</v>
      </c>
      <c r="C330" s="148" t="str">
        <f t="shared" ca="1" si="88"/>
        <v>9999999</v>
      </c>
      <c r="D330" s="28">
        <v>1</v>
      </c>
      <c r="E330" s="586">
        <f t="shared" si="94"/>
        <v>0</v>
      </c>
      <c r="F330" s="586">
        <f t="shared" si="89"/>
        <v>0</v>
      </c>
      <c r="G330" s="344" t="str">
        <f t="shared" si="95"/>
        <v>api</v>
      </c>
      <c r="H330" t="s">
        <v>2696</v>
      </c>
      <c r="I330" s="1" t="s">
        <v>2696</v>
      </c>
      <c r="J330" s="184"/>
      <c r="K330" s="114"/>
      <c r="L330" s="114"/>
      <c r="M330" s="184"/>
      <c r="N330" s="184"/>
      <c r="O330" s="114"/>
      <c r="P330" s="184"/>
      <c r="Q330" s="129" t="s">
        <v>2223</v>
      </c>
      <c r="R330" s="137">
        <f ca="1">IFERROR(_xlfn.XLOOKUP(T330, sortorder!P:P,sortorder!Q:Q),999)</f>
        <v>999</v>
      </c>
      <c r="S330" s="137">
        <f ca="1">IFERROR(_xlfn.XLOOKUP(T330, sortorder!P:P,sortorder!O:O),99)</f>
        <v>99</v>
      </c>
      <c r="T330" s="119" t="s">
        <v>1144</v>
      </c>
      <c r="V330" s="142">
        <f ca="1">IFERROR(_xlfn.XLOOKUP(X330, sortorder!E:E,sortorder!D:D),99)</f>
        <v>99</v>
      </c>
      <c r="W330" s="142">
        <f t="shared" ca="1" si="90"/>
        <v>99</v>
      </c>
      <c r="X330" s="719" t="s">
        <v>7333</v>
      </c>
      <c r="Y330" s="358">
        <f t="shared" si="91"/>
        <v>0</v>
      </c>
      <c r="Z330" s="358">
        <f t="shared" si="91"/>
        <v>0</v>
      </c>
      <c r="AA330" s="358">
        <f t="shared" si="91"/>
        <v>0</v>
      </c>
      <c r="AB330" s="358">
        <f t="shared" si="91"/>
        <v>0</v>
      </c>
      <c r="AC330" s="358">
        <f t="shared" si="91"/>
        <v>1</v>
      </c>
      <c r="AD330" s="358">
        <f t="shared" si="91"/>
        <v>0</v>
      </c>
      <c r="AE330" s="358">
        <f t="shared" si="91"/>
        <v>0</v>
      </c>
      <c r="AF330" s="358">
        <f t="shared" si="91"/>
        <v>0</v>
      </c>
      <c r="AG330" s="358">
        <f t="shared" si="91"/>
        <v>0</v>
      </c>
      <c r="AH330" s="40" t="s">
        <v>2180</v>
      </c>
      <c r="AI330" s="132" t="e">
        <f ca="1">_xlfn.XLOOKUP(I330,'api2.3'!B:B,'api2.3'!D:D,"")</f>
        <v>#NAME?</v>
      </c>
      <c r="AJ330" s="40" t="s">
        <v>60</v>
      </c>
      <c r="AK330" s="197" t="s">
        <v>44</v>
      </c>
      <c r="AL330" s="359" t="e">
        <f ca="1">_xlfn.XLOOKUP(AK330,sortorder!$I$15:$I$20,sortorder!$J$15:$J$20)</f>
        <v>#NAME?</v>
      </c>
      <c r="AM330" s="633" t="s">
        <v>416</v>
      </c>
      <c r="AN330" s="633" t="s">
        <v>416</v>
      </c>
      <c r="AO330" s="633" t="s">
        <v>417</v>
      </c>
      <c r="AP330" s="643">
        <v>1</v>
      </c>
      <c r="AQ330" s="40" t="s">
        <v>1100</v>
      </c>
      <c r="AR330" s="22" t="str">
        <f t="shared" si="92"/>
        <v>avg</v>
      </c>
      <c r="AS330" s="40" t="s">
        <v>1107</v>
      </c>
      <c r="AT330" s="22" t="b">
        <f t="shared" si="93"/>
        <v>1</v>
      </c>
      <c r="AU330" s="633" t="s">
        <v>1101</v>
      </c>
      <c r="AV330" s="633" t="s">
        <v>1107</v>
      </c>
      <c r="AW330" s="40"/>
      <c r="AX330" s="596" t="s">
        <v>2798</v>
      </c>
      <c r="AY330" s="479" t="b">
        <v>0</v>
      </c>
      <c r="AZ330" s="40" t="s">
        <v>2710</v>
      </c>
      <c r="BA330" s="40">
        <v>3</v>
      </c>
      <c r="BB330" s="40">
        <v>1</v>
      </c>
      <c r="BC330" s="40" t="b">
        <v>0</v>
      </c>
      <c r="BD330" s="40" t="b">
        <v>0</v>
      </c>
      <c r="BE330" s="40" t="b">
        <v>0</v>
      </c>
      <c r="BF330" s="40"/>
      <c r="BG330" s="23" t="b">
        <f t="shared" si="81"/>
        <v>1</v>
      </c>
      <c r="BH330" s="468" t="str">
        <f>CONCATENATE(VLOOKUP(AQ330,named_strings!A:B,2,),VLOOKUP(T330,Q:BH,44,))</f>
        <v>US avg %Low life expectancy</v>
      </c>
      <c r="BI330" s="720" t="s">
        <v>5088</v>
      </c>
      <c r="BJ330" s="114" t="s">
        <v>2697</v>
      </c>
      <c r="BK330" s="114" t="s">
        <v>2697</v>
      </c>
      <c r="BL330" s="714" t="e">
        <v>#N/A</v>
      </c>
      <c r="BM330" s="561" t="s">
        <v>2798</v>
      </c>
      <c r="BN330" s="479" t="s">
        <v>2697</v>
      </c>
      <c r="BQ330" s="209">
        <v>999</v>
      </c>
      <c r="BS330" s="580" t="s">
        <v>2698</v>
      </c>
    </row>
    <row r="331" spans="1:75" hidden="1">
      <c r="A331">
        <v>330</v>
      </c>
      <c r="B331" s="148" t="str">
        <f t="shared" ca="1" si="87"/>
        <v>999999217</v>
      </c>
      <c r="C331" s="148" t="str">
        <f t="shared" ca="1" si="88"/>
        <v>9999999</v>
      </c>
      <c r="D331" s="586">
        <f>IF(NOT(ISBLANK(I331)),1,0)</f>
        <v>1</v>
      </c>
      <c r="E331" s="586">
        <f t="shared" si="94"/>
        <v>0</v>
      </c>
      <c r="F331" s="586">
        <f t="shared" si="89"/>
        <v>0</v>
      </c>
      <c r="G331" s="344" t="str">
        <f t="shared" si="95"/>
        <v>no oldname but should be</v>
      </c>
      <c r="I331" s="446" t="s">
        <v>2567</v>
      </c>
      <c r="K331" s="114"/>
      <c r="L331" s="114"/>
      <c r="M331" s="184"/>
      <c r="N331" s="184"/>
      <c r="O331" s="114"/>
      <c r="P331" s="184"/>
      <c r="Q331" s="169" t="s">
        <v>5734</v>
      </c>
      <c r="R331" s="137">
        <f ca="1">IFERROR(_xlfn.XLOOKUP(T331, sortorder!P:P,sortorder!Q:Q),999)</f>
        <v>999</v>
      </c>
      <c r="S331" s="137">
        <f ca="1">IFERROR(_xlfn.XLOOKUP(T331, sortorder!P:P,sortorder!O:O),99)</f>
        <v>99</v>
      </c>
      <c r="T331" s="169" t="s">
        <v>4763</v>
      </c>
      <c r="U331" s="184"/>
      <c r="V331" s="142">
        <f ca="1">IFERROR(_xlfn.XLOOKUP(X331, sortorder!E:E,sortorder!D:D),99)</f>
        <v>99</v>
      </c>
      <c r="W331" s="142">
        <f t="shared" ca="1" si="90"/>
        <v>99</v>
      </c>
      <c r="X331" s="357" t="s">
        <v>7331</v>
      </c>
      <c r="Y331" s="132">
        <f t="shared" si="91"/>
        <v>0</v>
      </c>
      <c r="Z331" s="132">
        <f t="shared" si="91"/>
        <v>1</v>
      </c>
      <c r="AA331" s="132">
        <f t="shared" si="91"/>
        <v>0</v>
      </c>
      <c r="AB331" s="132">
        <f t="shared" si="91"/>
        <v>0</v>
      </c>
      <c r="AC331" s="132">
        <f t="shared" si="91"/>
        <v>1</v>
      </c>
      <c r="AD331" s="132">
        <f t="shared" si="91"/>
        <v>0</v>
      </c>
      <c r="AE331" s="132">
        <f t="shared" si="91"/>
        <v>0</v>
      </c>
      <c r="AF331" s="132">
        <f t="shared" si="91"/>
        <v>0</v>
      </c>
      <c r="AG331" s="132">
        <f t="shared" si="91"/>
        <v>0</v>
      </c>
      <c r="AH331" s="114" t="s">
        <v>2180</v>
      </c>
      <c r="AI331" s="132" t="e">
        <f ca="1">_xlfn.XLOOKUP(I331,'api2.3'!B:B,'api2.3'!D:D,"")</f>
        <v>#NAME?</v>
      </c>
      <c r="AJ331" t="s">
        <v>44</v>
      </c>
      <c r="AK331" s="197" t="s">
        <v>44</v>
      </c>
      <c r="AL331" s="195" t="e">
        <f ca="1">_xlfn.XLOOKUP(AK331,sortorder!$I$15:$I$20,sortorder!$J$15:$J$20)</f>
        <v>#NAME?</v>
      </c>
      <c r="AM331" s="635" t="s">
        <v>1742</v>
      </c>
      <c r="AN331" s="635" t="s">
        <v>1743</v>
      </c>
      <c r="AO331" s="635" t="s">
        <v>1743</v>
      </c>
      <c r="AP331" s="639">
        <v>3</v>
      </c>
      <c r="AQ331" s="114" t="s">
        <v>1751</v>
      </c>
      <c r="AR331" s="22" t="str">
        <f t="shared" si="92"/>
        <v>avg</v>
      </c>
      <c r="AS331" s="114" t="s">
        <v>1107</v>
      </c>
      <c r="AT331" s="22" t="b">
        <f t="shared" si="93"/>
        <v>1</v>
      </c>
      <c r="AU331" s="635" t="s">
        <v>1101</v>
      </c>
      <c r="AV331" s="635" t="s">
        <v>1107</v>
      </c>
      <c r="AW331" s="114">
        <v>1</v>
      </c>
      <c r="AX331" s="596" t="s">
        <v>2798</v>
      </c>
      <c r="AY331" s="479" t="b">
        <v>0</v>
      </c>
      <c r="AZ331" s="114" t="s">
        <v>2710</v>
      </c>
      <c r="BA331" s="114"/>
      <c r="BB331" s="114">
        <v>1</v>
      </c>
      <c r="BC331" s="114" t="b">
        <v>0</v>
      </c>
      <c r="BD331" s="114" t="b">
        <v>0</v>
      </c>
      <c r="BE331" s="114" t="b">
        <v>0</v>
      </c>
      <c r="BF331" s="114"/>
      <c r="BG331" s="23" t="b">
        <f t="shared" si="81"/>
        <v>1</v>
      </c>
      <c r="BH331" s="468" t="str">
        <f>CONCATENATE(VLOOKUP(AQ331,named_strings!A:B,2,),VLOOKUP(T331,Q:BH,44,))</f>
        <v>State avg % with Disabilities</v>
      </c>
      <c r="BI331" s="114" t="s">
        <v>5391</v>
      </c>
      <c r="BJ331" s="114" t="s">
        <v>5390</v>
      </c>
      <c r="BK331" s="114" t="s">
        <v>5390</v>
      </c>
      <c r="BL331" s="714" t="e">
        <v>#N/A</v>
      </c>
      <c r="BM331" s="561" t="s">
        <v>2798</v>
      </c>
      <c r="BN331" s="479" t="s">
        <v>2568</v>
      </c>
      <c r="BO331" s="184" t="s">
        <v>2569</v>
      </c>
      <c r="BQ331" s="206">
        <v>217</v>
      </c>
      <c r="BS331" s="580" t="s">
        <v>2570</v>
      </c>
    </row>
    <row r="332" spans="1:75">
      <c r="A332">
        <v>331</v>
      </c>
      <c r="B332" s="148" t="str">
        <f t="shared" ca="1" si="87"/>
        <v>999999211</v>
      </c>
      <c r="C332" s="148" t="str">
        <f t="shared" ca="1" si="88"/>
        <v>9999999</v>
      </c>
      <c r="D332" s="28">
        <v>1</v>
      </c>
      <c r="E332" s="586">
        <f t="shared" si="94"/>
        <v>0</v>
      </c>
      <c r="F332" s="586">
        <f t="shared" si="89"/>
        <v>0</v>
      </c>
      <c r="G332" s="344" t="str">
        <f t="shared" si="95"/>
        <v>api</v>
      </c>
      <c r="H332" t="s">
        <v>2551</v>
      </c>
      <c r="I332" t="s">
        <v>2551</v>
      </c>
      <c r="K332" s="114"/>
      <c r="L332" s="114"/>
      <c r="M332" s="184"/>
      <c r="N332" s="184"/>
      <c r="O332" s="114"/>
      <c r="P332" s="184"/>
      <c r="Q332" s="114" t="s">
        <v>7295</v>
      </c>
      <c r="R332" s="137">
        <f ca="1">IFERROR(_xlfn.XLOOKUP(T332, sortorder!P:P,sortorder!Q:Q),999)</f>
        <v>999</v>
      </c>
      <c r="S332" s="137">
        <f ca="1">IFERROR(_xlfn.XLOOKUP(T332, sortorder!P:P,sortorder!O:O),99)</f>
        <v>99</v>
      </c>
      <c r="T332" s="183" t="s">
        <v>7292</v>
      </c>
      <c r="U332" s="184"/>
      <c r="V332" s="142">
        <f ca="1">IFERROR(_xlfn.XLOOKUP(X332, sortorder!E:E,sortorder!D:D),99)</f>
        <v>99</v>
      </c>
      <c r="W332" s="142">
        <f t="shared" ca="1" si="90"/>
        <v>99</v>
      </c>
      <c r="X332" s="357" t="s">
        <v>7331</v>
      </c>
      <c r="Y332" s="358">
        <f t="shared" ref="Y332:AG341" si="96">IF(ISERROR(SEARCH(Y$1,$Q332)),0,1)</f>
        <v>0</v>
      </c>
      <c r="Z332" s="358">
        <f t="shared" si="96"/>
        <v>1</v>
      </c>
      <c r="AA332" s="358">
        <f t="shared" si="96"/>
        <v>0</v>
      </c>
      <c r="AB332" s="358">
        <f t="shared" si="96"/>
        <v>0</v>
      </c>
      <c r="AC332" s="358">
        <f t="shared" si="96"/>
        <v>1</v>
      </c>
      <c r="AD332" s="358">
        <f t="shared" si="96"/>
        <v>0</v>
      </c>
      <c r="AE332" s="358">
        <f t="shared" si="96"/>
        <v>0</v>
      </c>
      <c r="AF332" s="358">
        <f t="shared" si="96"/>
        <v>0</v>
      </c>
      <c r="AG332" s="358">
        <f t="shared" si="96"/>
        <v>0</v>
      </c>
      <c r="AH332" s="357" t="s">
        <v>2180</v>
      </c>
      <c r="AI332" s="132" t="e">
        <f ca="1">_xlfn.XLOOKUP(I332,'api2.3'!B:B,'api2.3'!D:D,"")</f>
        <v>#NAME?</v>
      </c>
      <c r="AJ332" s="357" t="s">
        <v>60</v>
      </c>
      <c r="AK332" s="197" t="s">
        <v>44</v>
      </c>
      <c r="AL332" s="359" t="e">
        <f ca="1">_xlfn.XLOOKUP(AK332,sortorder!$I$15:$I$20,sortorder!$J$15:$J$20)</f>
        <v>#NAME?</v>
      </c>
      <c r="AM332" s="635" t="s">
        <v>1742</v>
      </c>
      <c r="AN332" s="635" t="s">
        <v>1743</v>
      </c>
      <c r="AO332" s="635" t="s">
        <v>1743</v>
      </c>
      <c r="AP332" s="639">
        <v>3</v>
      </c>
      <c r="AQ332" s="357" t="s">
        <v>1751</v>
      </c>
      <c r="AR332" s="22" t="str">
        <f t="shared" si="92"/>
        <v>avg</v>
      </c>
      <c r="AS332" s="357" t="s">
        <v>1107</v>
      </c>
      <c r="AT332" s="22" t="b">
        <f t="shared" si="93"/>
        <v>1</v>
      </c>
      <c r="AU332" s="635" t="s">
        <v>1101</v>
      </c>
      <c r="AV332" s="635" t="s">
        <v>1107</v>
      </c>
      <c r="AW332" s="357">
        <v>1</v>
      </c>
      <c r="AX332" s="596" t="s">
        <v>2798</v>
      </c>
      <c r="AY332" s="479" t="b">
        <v>0</v>
      </c>
      <c r="AZ332" s="357" t="s">
        <v>2710</v>
      </c>
      <c r="BA332" s="357"/>
      <c r="BB332" s="357">
        <v>1</v>
      </c>
      <c r="BC332" s="357" t="b">
        <v>0</v>
      </c>
      <c r="BD332" s="357" t="b">
        <v>0</v>
      </c>
      <c r="BE332" s="357" t="b">
        <v>0</v>
      </c>
      <c r="BF332" s="357"/>
      <c r="BG332" s="23" t="b">
        <f t="shared" si="81"/>
        <v>0</v>
      </c>
      <c r="BH332" s="468" t="str">
        <f>CONCATENATE(VLOOKUP(AQ332,named_strings!A:B,2,),VLOOKUP(T332,Q:BH,44,))</f>
        <v>State avg Heart disease prevalence</v>
      </c>
      <c r="BI332" s="357" t="s">
        <v>5092</v>
      </c>
      <c r="BJ332" s="114" t="s">
        <v>2552</v>
      </c>
      <c r="BK332" s="114" t="s">
        <v>2552</v>
      </c>
      <c r="BL332" s="714" t="e">
        <v>#N/A</v>
      </c>
      <c r="BM332" s="561" t="s">
        <v>2798</v>
      </c>
      <c r="BN332" s="479" t="s">
        <v>2552</v>
      </c>
      <c r="BO332" s="184" t="s">
        <v>2553</v>
      </c>
      <c r="BQ332" s="206">
        <v>211</v>
      </c>
      <c r="BS332" s="580" t="s">
        <v>2554</v>
      </c>
    </row>
    <row r="333" spans="1:75" hidden="1">
      <c r="A333">
        <v>332</v>
      </c>
      <c r="B333" s="148" t="str">
        <f t="shared" ca="1" si="87"/>
        <v>999999213</v>
      </c>
      <c r="C333" s="148" t="str">
        <f t="shared" ca="1" si="88"/>
        <v>9999999</v>
      </c>
      <c r="D333" s="28">
        <v>1</v>
      </c>
      <c r="E333" s="586">
        <f t="shared" si="94"/>
        <v>0</v>
      </c>
      <c r="F333" s="586">
        <f t="shared" si="89"/>
        <v>0</v>
      </c>
      <c r="G333" s="344" t="str">
        <f t="shared" si="95"/>
        <v>api</v>
      </c>
      <c r="H333" t="s">
        <v>2555</v>
      </c>
      <c r="I333" t="s">
        <v>2555</v>
      </c>
      <c r="K333" s="114"/>
      <c r="L333" s="114"/>
      <c r="M333" s="184"/>
      <c r="N333" s="184"/>
      <c r="O333" s="114"/>
      <c r="P333" s="184"/>
      <c r="Q333" s="114" t="s">
        <v>7296</v>
      </c>
      <c r="R333" s="137">
        <f ca="1">IFERROR(_xlfn.XLOOKUP(T333, sortorder!P:P,sortorder!Q:Q),999)</f>
        <v>999</v>
      </c>
      <c r="S333" s="137">
        <f ca="1">IFERROR(_xlfn.XLOOKUP(T333, sortorder!P:P,sortorder!O:O),99)</f>
        <v>99</v>
      </c>
      <c r="T333" s="183" t="s">
        <v>7291</v>
      </c>
      <c r="U333" s="184"/>
      <c r="V333" s="142">
        <f ca="1">IFERROR(_xlfn.XLOOKUP(X333, sortorder!E:E,sortorder!D:D),99)</f>
        <v>99</v>
      </c>
      <c r="W333" s="142">
        <f t="shared" ca="1" si="90"/>
        <v>99</v>
      </c>
      <c r="X333" s="357" t="s">
        <v>7331</v>
      </c>
      <c r="Y333" s="358">
        <f t="shared" si="96"/>
        <v>0</v>
      </c>
      <c r="Z333" s="358">
        <f t="shared" si="96"/>
        <v>1</v>
      </c>
      <c r="AA333" s="358">
        <f t="shared" si="96"/>
        <v>0</v>
      </c>
      <c r="AB333" s="358">
        <f t="shared" si="96"/>
        <v>0</v>
      </c>
      <c r="AC333" s="358">
        <f t="shared" si="96"/>
        <v>1</v>
      </c>
      <c r="AD333" s="358">
        <f t="shared" si="96"/>
        <v>0</v>
      </c>
      <c r="AE333" s="358">
        <f t="shared" si="96"/>
        <v>0</v>
      </c>
      <c r="AF333" s="358">
        <f t="shared" si="96"/>
        <v>0</v>
      </c>
      <c r="AG333" s="358">
        <f t="shared" si="96"/>
        <v>0</v>
      </c>
      <c r="AH333" s="357" t="s">
        <v>2180</v>
      </c>
      <c r="AI333" s="132" t="e">
        <f ca="1">_xlfn.XLOOKUP(I333,'api2.3'!B:B,'api2.3'!D:D,"")</f>
        <v>#NAME?</v>
      </c>
      <c r="AJ333" s="357" t="s">
        <v>60</v>
      </c>
      <c r="AK333" s="197" t="s">
        <v>44</v>
      </c>
      <c r="AL333" s="359" t="e">
        <f ca="1">_xlfn.XLOOKUP(AK333,sortorder!$I$15:$I$20,sortorder!$J$15:$J$20)</f>
        <v>#NAME?</v>
      </c>
      <c r="AM333" s="635" t="s">
        <v>1742</v>
      </c>
      <c r="AN333" s="635" t="s">
        <v>1743</v>
      </c>
      <c r="AO333" s="635" t="s">
        <v>1743</v>
      </c>
      <c r="AP333" s="639">
        <v>3</v>
      </c>
      <c r="AQ333" s="357" t="s">
        <v>1751</v>
      </c>
      <c r="AR333" s="22" t="str">
        <f t="shared" si="92"/>
        <v>avg</v>
      </c>
      <c r="AS333" s="357" t="s">
        <v>1107</v>
      </c>
      <c r="AT333" s="22" t="b">
        <f t="shared" si="93"/>
        <v>1</v>
      </c>
      <c r="AU333" s="635" t="s">
        <v>1101</v>
      </c>
      <c r="AV333" s="635" t="s">
        <v>1107</v>
      </c>
      <c r="AW333" s="357"/>
      <c r="AX333" s="596" t="s">
        <v>2798</v>
      </c>
      <c r="AY333" s="479" t="b">
        <v>0</v>
      </c>
      <c r="AZ333" s="357" t="s">
        <v>2710</v>
      </c>
      <c r="BA333" s="357">
        <v>2</v>
      </c>
      <c r="BB333" s="357">
        <v>1</v>
      </c>
      <c r="BC333" s="357" t="b">
        <v>0</v>
      </c>
      <c r="BD333" s="357" t="b">
        <v>0</v>
      </c>
      <c r="BE333" s="357" t="b">
        <v>0</v>
      </c>
      <c r="BF333" s="357"/>
      <c r="BG333" s="23" t="b">
        <f t="shared" si="81"/>
        <v>1</v>
      </c>
      <c r="BH333" s="468" t="str">
        <f>CONCATENATE(VLOOKUP(AQ333,named_strings!A:B,2,),VLOOKUP(T333,Q:BH,44,))</f>
        <v>State avg Asthma rate in adults</v>
      </c>
      <c r="BI333" s="357" t="s">
        <v>3009</v>
      </c>
      <c r="BJ333" s="114" t="s">
        <v>3009</v>
      </c>
      <c r="BK333" s="114" t="s">
        <v>3009</v>
      </c>
      <c r="BL333" s="714" t="e">
        <v>#N/A</v>
      </c>
      <c r="BM333" s="561" t="s">
        <v>2798</v>
      </c>
      <c r="BN333" s="479" t="s">
        <v>2556</v>
      </c>
      <c r="BO333" s="184" t="s">
        <v>2557</v>
      </c>
      <c r="BQ333" s="206">
        <v>213</v>
      </c>
      <c r="BS333" s="580" t="s">
        <v>2558</v>
      </c>
    </row>
    <row r="334" spans="1:75">
      <c r="A334">
        <v>333</v>
      </c>
      <c r="B334" s="148" t="str">
        <f t="shared" ca="1" si="87"/>
        <v>999999215</v>
      </c>
      <c r="C334" s="148" t="str">
        <f t="shared" ca="1" si="88"/>
        <v>9999999</v>
      </c>
      <c r="D334" s="28">
        <v>1</v>
      </c>
      <c r="E334" s="586">
        <f t="shared" si="94"/>
        <v>0</v>
      </c>
      <c r="F334" s="586">
        <f t="shared" si="89"/>
        <v>0</v>
      </c>
      <c r="G334" s="344" t="str">
        <f t="shared" si="95"/>
        <v>api</v>
      </c>
      <c r="H334" t="s">
        <v>2561</v>
      </c>
      <c r="I334" t="s">
        <v>2561</v>
      </c>
      <c r="K334" s="114"/>
      <c r="L334" s="114"/>
      <c r="M334" s="184"/>
      <c r="N334" s="184"/>
      <c r="O334" s="114"/>
      <c r="P334" s="184"/>
      <c r="Q334" s="115" t="s">
        <v>7310</v>
      </c>
      <c r="R334" s="137">
        <f ca="1">IFERROR(_xlfn.XLOOKUP(T334, sortorder!P:P,sortorder!Q:Q),999)</f>
        <v>999</v>
      </c>
      <c r="S334" s="137">
        <f ca="1">IFERROR(_xlfn.XLOOKUP(T334, sortorder!P:P,sortorder!O:O),99)</f>
        <v>99</v>
      </c>
      <c r="T334" s="114" t="s">
        <v>7293</v>
      </c>
      <c r="U334" s="184"/>
      <c r="V334" s="142">
        <f ca="1">IFERROR(_xlfn.XLOOKUP(X334, sortorder!E:E,sortorder!D:D),99)</f>
        <v>99</v>
      </c>
      <c r="W334" s="142">
        <f t="shared" ca="1" si="90"/>
        <v>99</v>
      </c>
      <c r="X334" s="357" t="s">
        <v>7331</v>
      </c>
      <c r="Y334" s="358">
        <f t="shared" si="96"/>
        <v>0</v>
      </c>
      <c r="Z334" s="358">
        <f t="shared" si="96"/>
        <v>1</v>
      </c>
      <c r="AA334" s="358">
        <f t="shared" si="96"/>
        <v>0</v>
      </c>
      <c r="AB334" s="358">
        <f t="shared" si="96"/>
        <v>0</v>
      </c>
      <c r="AC334" s="358">
        <f t="shared" si="96"/>
        <v>1</v>
      </c>
      <c r="AD334" s="358">
        <f t="shared" si="96"/>
        <v>0</v>
      </c>
      <c r="AE334" s="358">
        <f t="shared" si="96"/>
        <v>0</v>
      </c>
      <c r="AF334" s="358">
        <f t="shared" si="96"/>
        <v>0</v>
      </c>
      <c r="AG334" s="358">
        <f t="shared" si="96"/>
        <v>0</v>
      </c>
      <c r="AH334" s="357" t="s">
        <v>2180</v>
      </c>
      <c r="AI334" s="132" t="e">
        <f ca="1">_xlfn.XLOOKUP(I334,'api2.3'!B:B,'api2.3'!D:D,"")</f>
        <v>#NAME?</v>
      </c>
      <c r="AJ334" s="357" t="s">
        <v>60</v>
      </c>
      <c r="AK334" s="197" t="s">
        <v>44</v>
      </c>
      <c r="AL334" s="359" t="e">
        <f ca="1">_xlfn.XLOOKUP(AK334,sortorder!$I$15:$I$20,sortorder!$J$15:$J$20)</f>
        <v>#NAME?</v>
      </c>
      <c r="AM334" s="635" t="s">
        <v>1742</v>
      </c>
      <c r="AN334" s="635" t="s">
        <v>1743</v>
      </c>
      <c r="AO334" s="635" t="s">
        <v>1743</v>
      </c>
      <c r="AP334" s="639">
        <v>3</v>
      </c>
      <c r="AQ334" s="357" t="s">
        <v>1751</v>
      </c>
      <c r="AR334" s="22" t="str">
        <f t="shared" si="92"/>
        <v>avg</v>
      </c>
      <c r="AS334" s="357" t="s">
        <v>1107</v>
      </c>
      <c r="AT334" s="22" t="b">
        <f t="shared" si="93"/>
        <v>1</v>
      </c>
      <c r="AU334" s="635" t="s">
        <v>1101</v>
      </c>
      <c r="AV334" s="635" t="s">
        <v>1107</v>
      </c>
      <c r="AW334" s="357"/>
      <c r="AX334" s="596" t="s">
        <v>2798</v>
      </c>
      <c r="AY334" s="479" t="b">
        <v>0</v>
      </c>
      <c r="AZ334" s="357" t="s">
        <v>2710</v>
      </c>
      <c r="BA334" s="357"/>
      <c r="BB334" s="357">
        <v>1</v>
      </c>
      <c r="BC334" s="357" t="b">
        <v>0</v>
      </c>
      <c r="BD334" s="357" t="b">
        <v>0</v>
      </c>
      <c r="BE334" s="357" t="b">
        <v>0</v>
      </c>
      <c r="BF334" s="357"/>
      <c r="BG334" s="23" t="b">
        <f t="shared" si="81"/>
        <v>0</v>
      </c>
      <c r="BH334" s="468" t="str">
        <f>CONCATENATE(VLOOKUP(AQ334,named_strings!A:B,2,),VLOOKUP(T334,Q:BH,44,))</f>
        <v>State avg Cancer rate (excluding skin cancer)</v>
      </c>
      <c r="BI334" s="357" t="s">
        <v>3015</v>
      </c>
      <c r="BJ334" s="114" t="s">
        <v>3015</v>
      </c>
      <c r="BK334" s="114" t="s">
        <v>3015</v>
      </c>
      <c r="BL334" s="714" t="e">
        <v>#N/A</v>
      </c>
      <c r="BM334" s="561" t="s">
        <v>2798</v>
      </c>
      <c r="BN334" s="479" t="s">
        <v>2562</v>
      </c>
      <c r="BO334" s="184" t="s">
        <v>2563</v>
      </c>
      <c r="BQ334" s="206">
        <v>215</v>
      </c>
      <c r="BS334" s="580" t="s">
        <v>2564</v>
      </c>
    </row>
    <row r="335" spans="1:75" s="383" customFormat="1" hidden="1">
      <c r="A335">
        <v>334</v>
      </c>
      <c r="B335" s="148" t="str">
        <f t="shared" ca="1" si="87"/>
        <v>999999222</v>
      </c>
      <c r="C335" s="148" t="str">
        <f t="shared" ca="1" si="88"/>
        <v>9999999</v>
      </c>
      <c r="D335" s="28">
        <v>1</v>
      </c>
      <c r="E335" s="586">
        <f t="shared" si="94"/>
        <v>0</v>
      </c>
      <c r="F335" s="586">
        <f t="shared" si="89"/>
        <v>0</v>
      </c>
      <c r="G335" s="344" t="str">
        <f t="shared" si="95"/>
        <v>api</v>
      </c>
      <c r="H335" t="s">
        <v>2238</v>
      </c>
      <c r="I335" s="707" t="s">
        <v>2238</v>
      </c>
      <c r="J335" s="56"/>
      <c r="K335" s="224" t="s">
        <v>2239</v>
      </c>
      <c r="L335" s="114"/>
      <c r="M335" s="184"/>
      <c r="N335" s="56"/>
      <c r="O335"/>
      <c r="P335" s="56"/>
      <c r="Q335" s="707" t="s">
        <v>2237</v>
      </c>
      <c r="R335" s="137">
        <f ca="1">IFERROR(_xlfn.XLOOKUP(T335, sortorder!P:P,sortorder!Q:Q),999)</f>
        <v>999</v>
      </c>
      <c r="S335" s="137">
        <f ca="1">IFERROR(_xlfn.XLOOKUP(T335, sortorder!P:P,sortorder!O:O),99)</f>
        <v>99</v>
      </c>
      <c r="T335" s="119" t="s">
        <v>1144</v>
      </c>
      <c r="U335" s="56" t="s">
        <v>1144</v>
      </c>
      <c r="V335" s="142">
        <f ca="1">IFERROR(_xlfn.XLOOKUP(X335, sortorder!E:E,sortorder!D:D),99)</f>
        <v>99</v>
      </c>
      <c r="W335" s="142">
        <f t="shared" ca="1" si="90"/>
        <v>99</v>
      </c>
      <c r="X335" s="721" t="s">
        <v>7331</v>
      </c>
      <c r="Y335" s="132">
        <f t="shared" si="96"/>
        <v>0</v>
      </c>
      <c r="Z335" s="132">
        <f t="shared" si="96"/>
        <v>1</v>
      </c>
      <c r="AA335" s="132">
        <f t="shared" si="96"/>
        <v>0</v>
      </c>
      <c r="AB335" s="132">
        <f t="shared" si="96"/>
        <v>0</v>
      </c>
      <c r="AC335" s="132">
        <f t="shared" si="96"/>
        <v>1</v>
      </c>
      <c r="AD335" s="132">
        <f t="shared" si="96"/>
        <v>0</v>
      </c>
      <c r="AE335" s="132">
        <f t="shared" si="96"/>
        <v>0</v>
      </c>
      <c r="AF335" s="132">
        <f t="shared" si="96"/>
        <v>0</v>
      </c>
      <c r="AG335" s="132">
        <f t="shared" si="96"/>
        <v>0</v>
      </c>
      <c r="AH335" t="s">
        <v>1051</v>
      </c>
      <c r="AI335" s="132" t="e">
        <f ca="1">_xlfn.XLOOKUP(I335,'api2.3'!B:B,'api2.3'!D:D,"")</f>
        <v>#NAME?</v>
      </c>
      <c r="AJ335" t="s">
        <v>44</v>
      </c>
      <c r="AK335" s="38" t="s">
        <v>44</v>
      </c>
      <c r="AL335" s="195" t="e">
        <f ca="1">_xlfn.XLOOKUP(AK335,sortorder!$I$15:$I$20,sortorder!$J$15:$J$20)</f>
        <v>#NAME?</v>
      </c>
      <c r="AM335" s="633" t="s">
        <v>1742</v>
      </c>
      <c r="AN335" s="633" t="s">
        <v>1742</v>
      </c>
      <c r="AO335" s="633" t="s">
        <v>1743</v>
      </c>
      <c r="AP335" s="637">
        <v>3</v>
      </c>
      <c r="AQ335" t="s">
        <v>1751</v>
      </c>
      <c r="AR335" s="22" t="str">
        <f t="shared" si="92"/>
        <v>avg</v>
      </c>
      <c r="AS335" t="s">
        <v>1107</v>
      </c>
      <c r="AT335" s="22" t="b">
        <f t="shared" si="93"/>
        <v>1</v>
      </c>
      <c r="AU335" s="633" t="s">
        <v>1101</v>
      </c>
      <c r="AV335" s="633" t="s">
        <v>1107</v>
      </c>
      <c r="AW335">
        <v>1</v>
      </c>
      <c r="AX335" s="596" t="s">
        <v>2798</v>
      </c>
      <c r="AY335" s="479" t="b">
        <v>0</v>
      </c>
      <c r="AZ335" t="s">
        <v>2710</v>
      </c>
      <c r="BA335">
        <v>2</v>
      </c>
      <c r="BB335">
        <v>0</v>
      </c>
      <c r="BC335" t="b">
        <v>0</v>
      </c>
      <c r="BD335" t="b">
        <v>1</v>
      </c>
      <c r="BE335" t="b">
        <v>0</v>
      </c>
      <c r="BF335"/>
      <c r="BG335" s="23" t="b">
        <f t="shared" ref="BG335:BG336" si="97">BH335=BI335</f>
        <v>1</v>
      </c>
      <c r="BH335" s="468" t="str">
        <f>CONCATENATE(VLOOKUP(AQ335,named_strings!A:B,2,),VLOOKUP(T335,Q:BH,44,))</f>
        <v>State avg %Low life expectancy</v>
      </c>
      <c r="BI335" s="721" t="s">
        <v>4917</v>
      </c>
      <c r="BJ335" s="707" t="s">
        <v>2240</v>
      </c>
      <c r="BK335" s="707" t="s">
        <v>2240</v>
      </c>
      <c r="BL335" s="714">
        <v>0</v>
      </c>
      <c r="BM335" s="561" t="s">
        <v>2798</v>
      </c>
      <c r="BN335" s="707" t="s">
        <v>2241</v>
      </c>
      <c r="BO335" s="56" t="s">
        <v>1140</v>
      </c>
      <c r="BP335" s="56"/>
      <c r="BQ335" s="355">
        <v>222</v>
      </c>
      <c r="BR335"/>
      <c r="BS335" s="580" t="s">
        <v>2242</v>
      </c>
      <c r="BT335" s="580"/>
      <c r="BU335" s="580"/>
      <c r="BV335" s="580" t="s">
        <v>404</v>
      </c>
      <c r="BW335" s="580" t="s">
        <v>55</v>
      </c>
    </row>
    <row r="336" spans="1:75" hidden="1">
      <c r="A336">
        <v>335</v>
      </c>
      <c r="B336" s="148" t="str">
        <f t="shared" ca="1" si="87"/>
        <v>999999999</v>
      </c>
      <c r="C336" s="148" t="str">
        <f t="shared" ca="1" si="88"/>
        <v>9999999</v>
      </c>
      <c r="D336" s="28">
        <v>1</v>
      </c>
      <c r="E336" s="586">
        <f t="shared" si="94"/>
        <v>0</v>
      </c>
      <c r="F336" s="586">
        <f t="shared" si="89"/>
        <v>0</v>
      </c>
      <c r="G336" s="344" t="str">
        <f t="shared" si="95"/>
        <v>api</v>
      </c>
      <c r="H336" t="s">
        <v>2688</v>
      </c>
      <c r="I336" s="1" t="s">
        <v>2688</v>
      </c>
      <c r="J336" s="184"/>
      <c r="K336" s="114"/>
      <c r="L336" s="114"/>
      <c r="M336" s="184"/>
      <c r="N336" s="184"/>
      <c r="O336" s="114"/>
      <c r="P336" s="184"/>
      <c r="Q336" s="129" t="s">
        <v>7294</v>
      </c>
      <c r="R336" s="137">
        <f ca="1">IFERROR(_xlfn.XLOOKUP(T336, sortorder!P:P,sortorder!Q:Q),999)</f>
        <v>999</v>
      </c>
      <c r="S336" s="137">
        <f ca="1">IFERROR(_xlfn.XLOOKUP(T336, sortorder!P:P,sortorder!O:O),99)</f>
        <v>99</v>
      </c>
      <c r="T336" s="119" t="s">
        <v>1144</v>
      </c>
      <c r="V336" s="142">
        <f ca="1">IFERROR(_xlfn.XLOOKUP(X336, sortorder!E:E,sortorder!D:D),99)</f>
        <v>99</v>
      </c>
      <c r="W336" s="142">
        <f t="shared" ca="1" si="90"/>
        <v>99</v>
      </c>
      <c r="X336" s="719" t="s">
        <v>7331</v>
      </c>
      <c r="Y336" s="358">
        <f t="shared" si="96"/>
        <v>0</v>
      </c>
      <c r="Z336" s="358">
        <f t="shared" si="96"/>
        <v>1</v>
      </c>
      <c r="AA336" s="358">
        <f t="shared" si="96"/>
        <v>0</v>
      </c>
      <c r="AB336" s="358">
        <f t="shared" si="96"/>
        <v>0</v>
      </c>
      <c r="AC336" s="358">
        <f t="shared" si="96"/>
        <v>1</v>
      </c>
      <c r="AD336" s="358">
        <f t="shared" si="96"/>
        <v>0</v>
      </c>
      <c r="AE336" s="358">
        <f t="shared" si="96"/>
        <v>0</v>
      </c>
      <c r="AF336" s="358">
        <f t="shared" si="96"/>
        <v>0</v>
      </c>
      <c r="AG336" s="358">
        <f t="shared" si="96"/>
        <v>0</v>
      </c>
      <c r="AH336" s="40" t="s">
        <v>2180</v>
      </c>
      <c r="AI336" s="132" t="e">
        <f ca="1">_xlfn.XLOOKUP(I336,'api2.3'!B:B,'api2.3'!D:D,"")</f>
        <v>#NAME?</v>
      </c>
      <c r="AJ336" s="40" t="s">
        <v>60</v>
      </c>
      <c r="AK336" s="197" t="s">
        <v>44</v>
      </c>
      <c r="AL336" s="359" t="e">
        <f ca="1">_xlfn.XLOOKUP(AK336,sortorder!$I$15:$I$20,sortorder!$J$15:$J$20)</f>
        <v>#NAME?</v>
      </c>
      <c r="AM336" s="633" t="s">
        <v>1742</v>
      </c>
      <c r="AN336" s="633" t="s">
        <v>1743</v>
      </c>
      <c r="AO336" s="633" t="s">
        <v>1743</v>
      </c>
      <c r="AP336" s="637">
        <v>3</v>
      </c>
      <c r="AQ336" s="40" t="s">
        <v>1751</v>
      </c>
      <c r="AR336" s="22" t="str">
        <f t="shared" si="92"/>
        <v>avg</v>
      </c>
      <c r="AS336" s="40" t="s">
        <v>1107</v>
      </c>
      <c r="AT336" s="22" t="b">
        <f t="shared" si="93"/>
        <v>1</v>
      </c>
      <c r="AU336" s="633" t="s">
        <v>1101</v>
      </c>
      <c r="AV336" s="633" t="s">
        <v>1107</v>
      </c>
      <c r="AW336" s="40"/>
      <c r="AX336" s="596" t="s">
        <v>2798</v>
      </c>
      <c r="AY336" s="479" t="b">
        <v>0</v>
      </c>
      <c r="AZ336" s="40" t="s">
        <v>2710</v>
      </c>
      <c r="BA336" s="40">
        <v>2</v>
      </c>
      <c r="BB336" s="40">
        <v>1</v>
      </c>
      <c r="BC336" s="40" t="b">
        <v>0</v>
      </c>
      <c r="BD336" s="40" t="b">
        <v>0</v>
      </c>
      <c r="BE336" s="40" t="b">
        <v>0</v>
      </c>
      <c r="BF336" s="40"/>
      <c r="BG336" s="23" t="b">
        <f t="shared" si="97"/>
        <v>1</v>
      </c>
      <c r="BH336" s="468" t="str">
        <f>CONCATENATE(VLOOKUP(AQ336,named_strings!A:B,2,),VLOOKUP(T336,Q:BH,44,))</f>
        <v>State avg %Low life expectancy</v>
      </c>
      <c r="BI336" s="720" t="s">
        <v>5093</v>
      </c>
      <c r="BJ336" s="114" t="s">
        <v>2689</v>
      </c>
      <c r="BK336" s="114" t="s">
        <v>2689</v>
      </c>
      <c r="BL336" s="714" t="e">
        <v>#N/A</v>
      </c>
      <c r="BM336" s="561" t="s">
        <v>2798</v>
      </c>
      <c r="BN336" s="479" t="s">
        <v>2689</v>
      </c>
      <c r="BQ336" s="209">
        <v>999</v>
      </c>
      <c r="BS336" s="580" t="s">
        <v>1044</v>
      </c>
    </row>
    <row r="337" spans="1:75" hidden="1">
      <c r="A337">
        <v>336</v>
      </c>
      <c r="B337" s="148" t="str">
        <f t="shared" ca="1" si="87"/>
        <v>999999264</v>
      </c>
      <c r="C337" s="148" t="str">
        <f t="shared" ca="1" si="88"/>
        <v>9999999</v>
      </c>
      <c r="D337" s="28">
        <v>1</v>
      </c>
      <c r="E337" s="586">
        <f t="shared" si="94"/>
        <v>0</v>
      </c>
      <c r="F337" s="586">
        <f t="shared" si="89"/>
        <v>0</v>
      </c>
      <c r="G337" s="344" t="str">
        <f t="shared" si="95"/>
        <v>api</v>
      </c>
      <c r="H337" s="114" t="s">
        <v>2659</v>
      </c>
      <c r="I337" s="114" t="s">
        <v>2659</v>
      </c>
      <c r="J337" s="184"/>
      <c r="K337" s="114"/>
      <c r="L337" s="180"/>
      <c r="M337" s="180"/>
      <c r="N337" s="180"/>
      <c r="O337" s="180"/>
      <c r="P337" s="184"/>
      <c r="Q337" s="734" t="s">
        <v>4779</v>
      </c>
      <c r="R337" s="137">
        <f ca="1">IFERROR(_xlfn.XLOOKUP(T337, sortorder!P:P,sortorder!Q:Q),999)</f>
        <v>999</v>
      </c>
      <c r="S337" s="137">
        <f ca="1">IFERROR(_xlfn.XLOOKUP(T337, sortorder!P:P,sortorder!O:O),99)</f>
        <v>99</v>
      </c>
      <c r="T337" s="183"/>
      <c r="U337" s="184"/>
      <c r="V337" s="142">
        <f ca="1">IFERROR(_xlfn.XLOOKUP(X337, sortorder!E:E,sortorder!D:D),99)</f>
        <v>99</v>
      </c>
      <c r="W337" s="142">
        <f t="shared" ca="1" si="90"/>
        <v>99</v>
      </c>
      <c r="X337" s="357" t="s">
        <v>7366</v>
      </c>
      <c r="Y337" s="132">
        <f t="shared" si="96"/>
        <v>0</v>
      </c>
      <c r="Z337" s="132">
        <f t="shared" si="96"/>
        <v>0</v>
      </c>
      <c r="AA337" s="132">
        <f t="shared" si="96"/>
        <v>0</v>
      </c>
      <c r="AB337" s="132">
        <f t="shared" si="96"/>
        <v>0</v>
      </c>
      <c r="AC337" s="132">
        <f t="shared" si="96"/>
        <v>0</v>
      </c>
      <c r="AD337" s="132">
        <f t="shared" si="96"/>
        <v>0</v>
      </c>
      <c r="AE337" s="132">
        <f t="shared" si="96"/>
        <v>0</v>
      </c>
      <c r="AF337" s="132">
        <f t="shared" si="96"/>
        <v>0</v>
      </c>
      <c r="AG337" s="132">
        <f t="shared" si="96"/>
        <v>0</v>
      </c>
      <c r="AH337" s="114" t="s">
        <v>1051</v>
      </c>
      <c r="AI337" s="132" t="e">
        <f ca="1">_xlfn.XLOOKUP(I337,'api2.3'!B:B,'api2.3'!D:D,"")</f>
        <v>#NAME?</v>
      </c>
      <c r="AJ337" s="114" t="s">
        <v>60</v>
      </c>
      <c r="AK337" s="38" t="s">
        <v>44</v>
      </c>
      <c r="AL337" s="195" t="e">
        <f ca="1">_xlfn.XLOOKUP(AK337,sortorder!$I$15:$I$20,sortorder!$J$15:$J$20)</f>
        <v>#NAME?</v>
      </c>
      <c r="AM337" s="635"/>
      <c r="AN337" s="635"/>
      <c r="AO337" s="635"/>
      <c r="AP337" s="636">
        <v>0</v>
      </c>
      <c r="AQ337" s="114" t="s">
        <v>43</v>
      </c>
      <c r="AR337" s="22" t="str">
        <f t="shared" si="92"/>
        <v>raw</v>
      </c>
      <c r="AS337" s="114" t="s">
        <v>43</v>
      </c>
      <c r="AT337" s="22" t="b">
        <f t="shared" si="93"/>
        <v>1</v>
      </c>
      <c r="AU337" s="635" t="s">
        <v>64</v>
      </c>
      <c r="AV337" s="635" t="s">
        <v>64</v>
      </c>
      <c r="AW337" s="114"/>
      <c r="AX337" s="596" t="s">
        <v>2798</v>
      </c>
      <c r="AY337" s="479" t="b">
        <v>0</v>
      </c>
      <c r="AZ337" s="40" t="s">
        <v>2946</v>
      </c>
      <c r="BA337" s="114"/>
      <c r="BB337" s="114"/>
      <c r="BC337" s="114" t="b">
        <v>0</v>
      </c>
      <c r="BD337" s="114" t="b">
        <v>0</v>
      </c>
      <c r="BE337" s="114" t="b">
        <v>0</v>
      </c>
      <c r="BF337" s="114"/>
      <c r="BG337" s="23" t="b">
        <f t="shared" ref="BG337:BG349" si="98">BH337=BI337</f>
        <v>1</v>
      </c>
      <c r="BH337" s="740" t="s">
        <v>5368</v>
      </c>
      <c r="BI337" s="114" t="s">
        <v>5368</v>
      </c>
      <c r="BJ337" s="114" t="s">
        <v>2660</v>
      </c>
      <c r="BK337" s="114" t="s">
        <v>2660</v>
      </c>
      <c r="BL337" s="714">
        <v>0</v>
      </c>
      <c r="BM337" s="561" t="s">
        <v>2798</v>
      </c>
      <c r="BN337" s="479" t="s">
        <v>2660</v>
      </c>
      <c r="BO337" s="184" t="s">
        <v>2661</v>
      </c>
      <c r="BQ337" s="206">
        <v>264</v>
      </c>
      <c r="BR337" t="s">
        <v>2655</v>
      </c>
      <c r="BS337" s="580" t="s">
        <v>2537</v>
      </c>
    </row>
    <row r="338" spans="1:75" hidden="1">
      <c r="A338">
        <v>337</v>
      </c>
      <c r="B338" s="148" t="str">
        <f t="shared" ca="1" si="87"/>
        <v>999999252</v>
      </c>
      <c r="C338" s="148" t="str">
        <f t="shared" ca="1" si="88"/>
        <v>9999999</v>
      </c>
      <c r="D338" s="28">
        <v>1</v>
      </c>
      <c r="E338" s="586">
        <f t="shared" si="94"/>
        <v>1</v>
      </c>
      <c r="F338" s="586">
        <f t="shared" si="89"/>
        <v>0</v>
      </c>
      <c r="G338" s="344" t="str">
        <f t="shared" si="95"/>
        <v>api</v>
      </c>
      <c r="H338" t="s">
        <v>2628</v>
      </c>
      <c r="I338" t="s">
        <v>2628</v>
      </c>
      <c r="L338" s="202" t="s">
        <v>4574</v>
      </c>
      <c r="M338" s="202"/>
      <c r="N338" s="202"/>
      <c r="O338" s="202"/>
      <c r="Q338" s="115" t="s">
        <v>7285</v>
      </c>
      <c r="R338" s="137">
        <f ca="1">IFERROR(_xlfn.XLOOKUP(T338, sortorder!P:P,sortorder!Q:Q),999)</f>
        <v>999</v>
      </c>
      <c r="S338" s="137">
        <f ca="1">IFERROR(_xlfn.XLOOKUP(T338, sortorder!P:P,sortorder!O:O),99)</f>
        <v>99</v>
      </c>
      <c r="T338" s="119" t="s">
        <v>7285</v>
      </c>
      <c r="V338" s="142">
        <f ca="1">IFERROR(_xlfn.XLOOKUP(X338, sortorder!E:E,sortorder!D:D),99)</f>
        <v>99</v>
      </c>
      <c r="W338" s="142">
        <f t="shared" ca="1" si="90"/>
        <v>99</v>
      </c>
      <c r="X338" s="21" t="s">
        <v>7366</v>
      </c>
      <c r="Y338" s="132">
        <f t="shared" si="96"/>
        <v>0</v>
      </c>
      <c r="Z338" s="132">
        <f t="shared" si="96"/>
        <v>0</v>
      </c>
      <c r="AA338" s="132">
        <f t="shared" si="96"/>
        <v>0</v>
      </c>
      <c r="AB338" s="132">
        <f t="shared" si="96"/>
        <v>0</v>
      </c>
      <c r="AC338" s="132">
        <f t="shared" si="96"/>
        <v>0</v>
      </c>
      <c r="AD338" s="132">
        <f t="shared" si="96"/>
        <v>0</v>
      </c>
      <c r="AE338" s="132">
        <f t="shared" si="96"/>
        <v>0</v>
      </c>
      <c r="AF338" s="132">
        <f t="shared" si="96"/>
        <v>0</v>
      </c>
      <c r="AG338" s="132">
        <f t="shared" si="96"/>
        <v>0</v>
      </c>
      <c r="AH338" t="s">
        <v>2180</v>
      </c>
      <c r="AI338" s="132" t="e">
        <f ca="1">_xlfn.XLOOKUP(I338,'api2.3'!B:B,'api2.3'!D:D,"")</f>
        <v>#NAME?</v>
      </c>
      <c r="AJ338" t="s">
        <v>60</v>
      </c>
      <c r="AK338" s="38" t="s">
        <v>44</v>
      </c>
      <c r="AL338" s="195" t="e">
        <f ca="1">_xlfn.XLOOKUP(AK338,sortorder!$I$15:$I$20,sortorder!$J$15:$J$20)</f>
        <v>#NAME?</v>
      </c>
      <c r="AP338" s="634">
        <v>0</v>
      </c>
      <c r="AQ338" t="s">
        <v>43</v>
      </c>
      <c r="AR338" s="22" t="str">
        <f t="shared" si="92"/>
        <v>raw</v>
      </c>
      <c r="AS338" t="s">
        <v>43</v>
      </c>
      <c r="AT338" s="22" t="b">
        <f t="shared" si="93"/>
        <v>1</v>
      </c>
      <c r="AW338">
        <v>1</v>
      </c>
      <c r="AX338" s="596" t="s">
        <v>2798</v>
      </c>
      <c r="AY338" s="479" t="b">
        <v>0</v>
      </c>
      <c r="AZ338" t="s">
        <v>45</v>
      </c>
      <c r="BB338">
        <v>0</v>
      </c>
      <c r="BC338" t="b">
        <v>0</v>
      </c>
      <c r="BD338" t="b">
        <v>1</v>
      </c>
      <c r="BE338" t="b">
        <v>1</v>
      </c>
      <c r="BG338" s="23" t="b">
        <f t="shared" si="98"/>
        <v>1</v>
      </c>
      <c r="BH338" s="739" t="s">
        <v>5132</v>
      </c>
      <c r="BI338" t="s">
        <v>5132</v>
      </c>
      <c r="BJ338" t="s">
        <v>2630</v>
      </c>
      <c r="BK338" t="s">
        <v>2630</v>
      </c>
      <c r="BL338" s="714" t="e">
        <v>#N/A</v>
      </c>
      <c r="BM338" s="561" t="s">
        <v>2798</v>
      </c>
      <c r="BN338" s="479" t="s">
        <v>2630</v>
      </c>
      <c r="BO338" s="56" t="s">
        <v>2631</v>
      </c>
      <c r="BQ338" s="206">
        <v>252</v>
      </c>
      <c r="BS338" s="580" t="s">
        <v>2228</v>
      </c>
    </row>
    <row r="339" spans="1:75" hidden="1">
      <c r="A339">
        <v>338</v>
      </c>
      <c r="B339" s="148" t="str">
        <f t="shared" ca="1" si="87"/>
        <v>999999253</v>
      </c>
      <c r="C339" s="148" t="str">
        <f t="shared" ca="1" si="88"/>
        <v>9999999</v>
      </c>
      <c r="D339" s="28">
        <v>1</v>
      </c>
      <c r="E339" s="586">
        <f t="shared" si="94"/>
        <v>0</v>
      </c>
      <c r="F339" s="586">
        <f t="shared" si="89"/>
        <v>0</v>
      </c>
      <c r="G339" s="344" t="str">
        <f t="shared" si="95"/>
        <v>api</v>
      </c>
      <c r="H339" t="s">
        <v>2632</v>
      </c>
      <c r="I339" t="s">
        <v>2632</v>
      </c>
      <c r="J339" s="184"/>
      <c r="K339" s="114"/>
      <c r="L339" s="180"/>
      <c r="M339" s="180"/>
      <c r="N339" s="180"/>
      <c r="O339" s="180"/>
      <c r="P339" s="184"/>
      <c r="Q339" s="117" t="s">
        <v>6460</v>
      </c>
      <c r="R339" s="137">
        <f ca="1">IFERROR(_xlfn.XLOOKUP(T339, sortorder!P:P,sortorder!Q:Q),999)</f>
        <v>999</v>
      </c>
      <c r="S339" s="137">
        <f ca="1">IFERROR(_xlfn.XLOOKUP(T339, sortorder!P:P,sortorder!O:O),99)</f>
        <v>99</v>
      </c>
      <c r="T339" s="183" t="s">
        <v>6460</v>
      </c>
      <c r="V339" s="142">
        <f ca="1">IFERROR(_xlfn.XLOOKUP(X339, sortorder!E:E,sortorder!D:D),99)</f>
        <v>99</v>
      </c>
      <c r="W339" s="142">
        <f t="shared" ca="1" si="90"/>
        <v>99</v>
      </c>
      <c r="X339" s="119" t="s">
        <v>7366</v>
      </c>
      <c r="Y339" s="132">
        <f t="shared" si="96"/>
        <v>0</v>
      </c>
      <c r="Z339" s="132">
        <f t="shared" si="96"/>
        <v>0</v>
      </c>
      <c r="AA339" s="132">
        <f t="shared" si="96"/>
        <v>0</v>
      </c>
      <c r="AB339" s="132">
        <f t="shared" si="96"/>
        <v>0</v>
      </c>
      <c r="AC339" s="132">
        <f t="shared" si="96"/>
        <v>0</v>
      </c>
      <c r="AD339" s="132">
        <f t="shared" si="96"/>
        <v>0</v>
      </c>
      <c r="AE339" s="132">
        <f t="shared" si="96"/>
        <v>0</v>
      </c>
      <c r="AF339" s="132">
        <f t="shared" si="96"/>
        <v>0</v>
      </c>
      <c r="AG339" s="132">
        <f t="shared" si="96"/>
        <v>0</v>
      </c>
      <c r="AH339" t="s">
        <v>2180</v>
      </c>
      <c r="AI339" s="132" t="e">
        <f ca="1">_xlfn.XLOOKUP(I339,'api2.3'!B:B,'api2.3'!D:D,"")</f>
        <v>#NAME?</v>
      </c>
      <c r="AJ339" t="s">
        <v>60</v>
      </c>
      <c r="AK339" s="38" t="s">
        <v>44</v>
      </c>
      <c r="AL339" s="195" t="e">
        <f ca="1">_xlfn.XLOOKUP(AK339,sortorder!$I$15:$I$20,sortorder!$J$15:$J$20)</f>
        <v>#NAME?</v>
      </c>
      <c r="AP339" s="634">
        <v>0</v>
      </c>
      <c r="AQ339" t="s">
        <v>43</v>
      </c>
      <c r="AR339" s="22" t="str">
        <f t="shared" si="92"/>
        <v>raw</v>
      </c>
      <c r="AS339" t="s">
        <v>43</v>
      </c>
      <c r="AT339" s="22" t="b">
        <f t="shared" si="93"/>
        <v>1</v>
      </c>
      <c r="AW339">
        <v>1</v>
      </c>
      <c r="AX339" s="596" t="s">
        <v>2798</v>
      </c>
      <c r="AY339" s="479" t="b">
        <v>0</v>
      </c>
      <c r="AZ339" t="s">
        <v>45</v>
      </c>
      <c r="BB339">
        <v>0</v>
      </c>
      <c r="BC339" t="b">
        <v>0</v>
      </c>
      <c r="BD339" t="b">
        <v>0</v>
      </c>
      <c r="BE339" t="b">
        <v>0</v>
      </c>
      <c r="BG339" s="23" t="b">
        <f t="shared" si="98"/>
        <v>1</v>
      </c>
      <c r="BH339" s="739" t="s">
        <v>5133</v>
      </c>
      <c r="BI339" s="114" t="s">
        <v>5133</v>
      </c>
      <c r="BJ339" s="114" t="s">
        <v>2633</v>
      </c>
      <c r="BK339" s="114" t="s">
        <v>2633</v>
      </c>
      <c r="BL339" s="714">
        <v>0</v>
      </c>
      <c r="BM339" s="561" t="s">
        <v>2798</v>
      </c>
      <c r="BN339" s="479" t="s">
        <v>2633</v>
      </c>
      <c r="BO339" s="56" t="s">
        <v>2634</v>
      </c>
      <c r="BQ339" s="206">
        <v>253</v>
      </c>
      <c r="BS339" s="580" t="s">
        <v>1596</v>
      </c>
    </row>
    <row r="340" spans="1:75" hidden="1">
      <c r="A340">
        <v>339</v>
      </c>
      <c r="B340" s="148" t="str">
        <f t="shared" ca="1" si="87"/>
        <v>999999262</v>
      </c>
      <c r="C340" s="148" t="str">
        <f t="shared" ca="1" si="88"/>
        <v>9999999</v>
      </c>
      <c r="D340" s="234">
        <v>1</v>
      </c>
      <c r="E340" s="586">
        <f t="shared" si="94"/>
        <v>0</v>
      </c>
      <c r="F340" s="586">
        <f t="shared" si="89"/>
        <v>0</v>
      </c>
      <c r="G340" s="344" t="str">
        <f t="shared" si="95"/>
        <v>api</v>
      </c>
      <c r="H340" s="114" t="s">
        <v>2652</v>
      </c>
      <c r="I340" s="114" t="s">
        <v>2652</v>
      </c>
      <c r="J340" s="184"/>
      <c r="K340" s="114"/>
      <c r="L340" s="180"/>
      <c r="M340" s="180"/>
      <c r="N340" s="180"/>
      <c r="O340" s="180"/>
      <c r="P340" s="184"/>
      <c r="Q340" s="734" t="s">
        <v>4777</v>
      </c>
      <c r="R340" s="137">
        <f ca="1">IFERROR(_xlfn.XLOOKUP(T340, sortorder!P:P,sortorder!Q:Q),999)</f>
        <v>999</v>
      </c>
      <c r="S340" s="137">
        <f ca="1">IFERROR(_xlfn.XLOOKUP(T340, sortorder!P:P,sortorder!O:O),99)</f>
        <v>99</v>
      </c>
      <c r="T340" s="183"/>
      <c r="U340" s="184"/>
      <c r="V340" s="142">
        <f ca="1">IFERROR(_xlfn.XLOOKUP(X340, sortorder!E:E,sortorder!D:D),99)</f>
        <v>99</v>
      </c>
      <c r="W340" s="142">
        <f t="shared" ca="1" si="90"/>
        <v>99</v>
      </c>
      <c r="X340" s="357" t="s">
        <v>7366</v>
      </c>
      <c r="Y340" s="132">
        <f t="shared" si="96"/>
        <v>0</v>
      </c>
      <c r="Z340" s="132">
        <f t="shared" si="96"/>
        <v>0</v>
      </c>
      <c r="AA340" s="132">
        <f t="shared" si="96"/>
        <v>0</v>
      </c>
      <c r="AB340" s="132">
        <f t="shared" si="96"/>
        <v>0</v>
      </c>
      <c r="AC340" s="132">
        <f t="shared" si="96"/>
        <v>0</v>
      </c>
      <c r="AD340" s="132">
        <f t="shared" si="96"/>
        <v>0</v>
      </c>
      <c r="AE340" s="132">
        <f t="shared" si="96"/>
        <v>0</v>
      </c>
      <c r="AF340" s="132">
        <f t="shared" si="96"/>
        <v>0</v>
      </c>
      <c r="AG340" s="132">
        <f t="shared" si="96"/>
        <v>0</v>
      </c>
      <c r="AH340" s="114" t="s">
        <v>1051</v>
      </c>
      <c r="AI340" s="132" t="e">
        <f ca="1">_xlfn.XLOOKUP(I340,'api2.3'!B:B,'api2.3'!D:D,"")</f>
        <v>#NAME?</v>
      </c>
      <c r="AJ340" s="114" t="s">
        <v>60</v>
      </c>
      <c r="AK340" s="197" t="s">
        <v>44</v>
      </c>
      <c r="AL340" s="195" t="e">
        <f ca="1">_xlfn.XLOOKUP(AK340,sortorder!$I$15:$I$20,sortorder!$J$15:$J$20)</f>
        <v>#NAME?</v>
      </c>
      <c r="AM340" s="635"/>
      <c r="AN340" s="635"/>
      <c r="AO340" s="635"/>
      <c r="AP340" s="636">
        <v>0</v>
      </c>
      <c r="AQ340" s="114" t="s">
        <v>43</v>
      </c>
      <c r="AR340" s="22" t="str">
        <f t="shared" si="92"/>
        <v>raw</v>
      </c>
      <c r="AS340" s="114" t="s">
        <v>43</v>
      </c>
      <c r="AT340" s="22" t="b">
        <f t="shared" si="93"/>
        <v>1</v>
      </c>
      <c r="AU340" s="635" t="s">
        <v>64</v>
      </c>
      <c r="AV340" s="635" t="s">
        <v>64</v>
      </c>
      <c r="AW340" s="114"/>
      <c r="AX340" s="596" t="s">
        <v>2798</v>
      </c>
      <c r="AY340" s="479" t="b">
        <v>0</v>
      </c>
      <c r="AZ340" s="40" t="s">
        <v>2946</v>
      </c>
      <c r="BA340" s="114"/>
      <c r="BB340" s="114"/>
      <c r="BC340" s="114" t="b">
        <v>0</v>
      </c>
      <c r="BD340" s="114" t="b">
        <v>0</v>
      </c>
      <c r="BE340" s="114" t="b">
        <v>0</v>
      </c>
      <c r="BF340" s="114"/>
      <c r="BG340" s="23" t="b">
        <f t="shared" si="98"/>
        <v>1</v>
      </c>
      <c r="BH340" s="740" t="s">
        <v>5373</v>
      </c>
      <c r="BI340" s="114" t="s">
        <v>5373</v>
      </c>
      <c r="BJ340" s="114" t="s">
        <v>2653</v>
      </c>
      <c r="BK340" s="114" t="s">
        <v>2653</v>
      </c>
      <c r="BL340" s="714" t="e">
        <v>#N/A</v>
      </c>
      <c r="BM340" s="561" t="s">
        <v>2798</v>
      </c>
      <c r="BN340" s="479" t="s">
        <v>2653</v>
      </c>
      <c r="BO340" s="184" t="s">
        <v>2654</v>
      </c>
      <c r="BP340" s="184"/>
      <c r="BQ340" s="243">
        <v>262</v>
      </c>
      <c r="BR340" s="114" t="s">
        <v>2655</v>
      </c>
      <c r="BS340" s="582" t="s">
        <v>2537</v>
      </c>
      <c r="BT340" s="582"/>
      <c r="BU340" s="582"/>
      <c r="BV340" s="582"/>
      <c r="BW340" s="582"/>
    </row>
    <row r="341" spans="1:75" hidden="1">
      <c r="A341">
        <v>340</v>
      </c>
      <c r="B341" s="148" t="str">
        <f t="shared" ca="1" si="87"/>
        <v>999999263</v>
      </c>
      <c r="C341" s="148" t="str">
        <f t="shared" ca="1" si="88"/>
        <v>9999999</v>
      </c>
      <c r="D341" s="28">
        <v>1</v>
      </c>
      <c r="E341" s="586">
        <f t="shared" si="94"/>
        <v>0</v>
      </c>
      <c r="F341" s="586">
        <f t="shared" si="89"/>
        <v>0</v>
      </c>
      <c r="G341" s="344" t="str">
        <f t="shared" si="95"/>
        <v>api</v>
      </c>
      <c r="H341" s="114" t="s">
        <v>2656</v>
      </c>
      <c r="I341" s="114" t="s">
        <v>2656</v>
      </c>
      <c r="J341" s="184"/>
      <c r="K341" s="114"/>
      <c r="L341" s="180"/>
      <c r="M341" s="180"/>
      <c r="N341" s="180"/>
      <c r="O341" s="180"/>
      <c r="P341" s="184"/>
      <c r="Q341" s="734" t="s">
        <v>4778</v>
      </c>
      <c r="R341" s="137">
        <f ca="1">IFERROR(_xlfn.XLOOKUP(T341, sortorder!P:P,sortorder!Q:Q),999)</f>
        <v>999</v>
      </c>
      <c r="S341" s="137">
        <f ca="1">IFERROR(_xlfn.XLOOKUP(T341, sortorder!P:P,sortorder!O:O),99)</f>
        <v>99</v>
      </c>
      <c r="T341" s="183"/>
      <c r="U341" s="184"/>
      <c r="V341" s="142">
        <f ca="1">IFERROR(_xlfn.XLOOKUP(X341, sortorder!E:E,sortorder!D:D),99)</f>
        <v>99</v>
      </c>
      <c r="W341" s="142">
        <f t="shared" ca="1" si="90"/>
        <v>99</v>
      </c>
      <c r="X341" s="357" t="s">
        <v>7366</v>
      </c>
      <c r="Y341" s="132">
        <f t="shared" si="96"/>
        <v>0</v>
      </c>
      <c r="Z341" s="132">
        <f t="shared" si="96"/>
        <v>0</v>
      </c>
      <c r="AA341" s="132">
        <f t="shared" si="96"/>
        <v>0</v>
      </c>
      <c r="AB341" s="132">
        <f t="shared" si="96"/>
        <v>0</v>
      </c>
      <c r="AC341" s="132">
        <f t="shared" si="96"/>
        <v>0</v>
      </c>
      <c r="AD341" s="132">
        <f t="shared" si="96"/>
        <v>0</v>
      </c>
      <c r="AE341" s="132">
        <f t="shared" si="96"/>
        <v>0</v>
      </c>
      <c r="AF341" s="132">
        <f t="shared" si="96"/>
        <v>0</v>
      </c>
      <c r="AG341" s="132">
        <f t="shared" si="96"/>
        <v>0</v>
      </c>
      <c r="AH341" s="114" t="s">
        <v>1051</v>
      </c>
      <c r="AI341" s="132" t="e">
        <f ca="1">_xlfn.XLOOKUP(I341,'api2.3'!B:B,'api2.3'!D:D,"")</f>
        <v>#NAME?</v>
      </c>
      <c r="AJ341" s="114" t="s">
        <v>60</v>
      </c>
      <c r="AK341" s="197" t="s">
        <v>44</v>
      </c>
      <c r="AL341" s="195" t="e">
        <f ca="1">_xlfn.XLOOKUP(AK341,sortorder!$I$15:$I$20,sortorder!$J$15:$J$20)</f>
        <v>#NAME?</v>
      </c>
      <c r="AM341" s="635"/>
      <c r="AN341" s="635"/>
      <c r="AO341" s="635"/>
      <c r="AP341" s="636">
        <v>0</v>
      </c>
      <c r="AQ341" s="114" t="s">
        <v>43</v>
      </c>
      <c r="AR341" s="22" t="str">
        <f t="shared" si="92"/>
        <v>raw</v>
      </c>
      <c r="AS341" s="114" t="s">
        <v>43</v>
      </c>
      <c r="AT341" s="22" t="b">
        <f t="shared" si="93"/>
        <v>1</v>
      </c>
      <c r="AU341" s="635" t="s">
        <v>64</v>
      </c>
      <c r="AV341" s="635" t="s">
        <v>64</v>
      </c>
      <c r="AW341" s="114"/>
      <c r="AX341" s="596" t="s">
        <v>2798</v>
      </c>
      <c r="AY341" s="479" t="b">
        <v>0</v>
      </c>
      <c r="AZ341" s="40" t="s">
        <v>2946</v>
      </c>
      <c r="BA341" s="114"/>
      <c r="BB341" s="114"/>
      <c r="BC341" s="114" t="b">
        <v>0</v>
      </c>
      <c r="BD341" s="114" t="b">
        <v>0</v>
      </c>
      <c r="BE341" s="114" t="b">
        <v>0</v>
      </c>
      <c r="BF341" s="114"/>
      <c r="BG341" s="23" t="b">
        <f t="shared" si="98"/>
        <v>1</v>
      </c>
      <c r="BH341" s="740" t="s">
        <v>5369</v>
      </c>
      <c r="BI341" s="114" t="s">
        <v>5369</v>
      </c>
      <c r="BJ341" s="114" t="s">
        <v>2657</v>
      </c>
      <c r="BK341" s="114" t="s">
        <v>2657</v>
      </c>
      <c r="BL341" s="714">
        <v>0</v>
      </c>
      <c r="BM341" s="561" t="s">
        <v>2798</v>
      </c>
      <c r="BN341" s="479" t="s">
        <v>2657</v>
      </c>
      <c r="BO341" s="184" t="s">
        <v>2658</v>
      </c>
      <c r="BQ341" s="206">
        <v>263</v>
      </c>
      <c r="BR341" t="s">
        <v>2655</v>
      </c>
      <c r="BS341" s="580" t="s">
        <v>2541</v>
      </c>
    </row>
    <row r="342" spans="1:75" hidden="1">
      <c r="A342">
        <v>341</v>
      </c>
      <c r="B342" s="148" t="str">
        <f t="shared" ca="1" si="87"/>
        <v>999999260</v>
      </c>
      <c r="C342" s="148" t="str">
        <f t="shared" ca="1" si="88"/>
        <v>9999999</v>
      </c>
      <c r="D342" s="234">
        <v>1</v>
      </c>
      <c r="E342" s="586">
        <f t="shared" si="94"/>
        <v>0</v>
      </c>
      <c r="F342" s="586">
        <f t="shared" si="89"/>
        <v>0</v>
      </c>
      <c r="G342" s="344" t="str">
        <f t="shared" si="95"/>
        <v>api</v>
      </c>
      <c r="H342" s="114" t="s">
        <v>2648</v>
      </c>
      <c r="I342" s="114" t="s">
        <v>2648</v>
      </c>
      <c r="J342" s="184"/>
      <c r="K342" s="114"/>
      <c r="L342" s="114"/>
      <c r="M342" s="184"/>
      <c r="N342" s="184"/>
      <c r="O342" s="114"/>
      <c r="P342" s="184"/>
      <c r="Q342" s="115" t="s">
        <v>7308</v>
      </c>
      <c r="R342" s="137">
        <f ca="1">IFERROR(_xlfn.XLOOKUP(T342, sortorder!P:P,sortorder!Q:Q),999)</f>
        <v>999</v>
      </c>
      <c r="S342" s="137">
        <f ca="1">IFERROR(_xlfn.XLOOKUP(T342, sortorder!P:P,sortorder!O:O),99)</f>
        <v>99</v>
      </c>
      <c r="T342" s="119" t="s">
        <v>7285</v>
      </c>
      <c r="U342" s="184"/>
      <c r="V342" s="142">
        <f ca="1">IFERROR(_xlfn.XLOOKUP(X342, sortorder!E:E,sortorder!D:D),99)</f>
        <v>99</v>
      </c>
      <c r="W342" s="142">
        <f t="shared" ca="1" si="90"/>
        <v>99</v>
      </c>
      <c r="X342" s="66" t="s">
        <v>7367</v>
      </c>
      <c r="Y342" s="132">
        <f t="shared" ref="Y342:AG351" si="99">IF(ISERROR(SEARCH(Y$1,$Q342)),0,1)</f>
        <v>0</v>
      </c>
      <c r="Z342" s="132">
        <f t="shared" si="99"/>
        <v>0</v>
      </c>
      <c r="AA342" s="132">
        <f t="shared" si="99"/>
        <v>1</v>
      </c>
      <c r="AB342" s="132">
        <f t="shared" si="99"/>
        <v>0</v>
      </c>
      <c r="AC342" s="132">
        <f t="shared" si="99"/>
        <v>0</v>
      </c>
      <c r="AD342" s="132">
        <f t="shared" si="99"/>
        <v>0</v>
      </c>
      <c r="AE342" s="132">
        <f t="shared" si="99"/>
        <v>0</v>
      </c>
      <c r="AF342" s="132">
        <f t="shared" si="99"/>
        <v>0</v>
      </c>
      <c r="AG342" s="132">
        <f t="shared" si="99"/>
        <v>0</v>
      </c>
      <c r="AH342" s="114" t="s">
        <v>2180</v>
      </c>
      <c r="AI342" s="132" t="e">
        <f ca="1">_xlfn.XLOOKUP(I342,'api2.3'!B:B,'api2.3'!D:D,"")</f>
        <v>#NAME?</v>
      </c>
      <c r="AJ342" s="114" t="s">
        <v>60</v>
      </c>
      <c r="AK342" s="38" t="s">
        <v>44</v>
      </c>
      <c r="AL342" s="195" t="e">
        <f ca="1">_xlfn.XLOOKUP(AK342,sortorder!$I$15:$I$20,sortorder!$J$15:$J$20)</f>
        <v>#NAME?</v>
      </c>
      <c r="AM342" s="635" t="s">
        <v>416</v>
      </c>
      <c r="AN342" s="635" t="s">
        <v>416</v>
      </c>
      <c r="AO342" s="635" t="s">
        <v>417</v>
      </c>
      <c r="AP342" s="642">
        <v>1</v>
      </c>
      <c r="AQ342" s="114" t="s">
        <v>1076</v>
      </c>
      <c r="AR342" s="22" t="str">
        <f t="shared" si="92"/>
        <v>pctile</v>
      </c>
      <c r="AS342" s="114" t="s">
        <v>1086</v>
      </c>
      <c r="AT342" s="22" t="b">
        <f t="shared" si="93"/>
        <v>1</v>
      </c>
      <c r="AU342" s="635" t="s">
        <v>1077</v>
      </c>
      <c r="AV342" s="635" t="s">
        <v>1086</v>
      </c>
      <c r="AW342" s="114"/>
      <c r="AX342" s="596" t="s">
        <v>2798</v>
      </c>
      <c r="AY342" s="479" t="b">
        <v>0</v>
      </c>
      <c r="AZ342" s="114" t="s">
        <v>1078</v>
      </c>
      <c r="BA342" s="114">
        <v>2</v>
      </c>
      <c r="BB342" s="114">
        <v>0</v>
      </c>
      <c r="BC342" s="114" t="b">
        <v>0</v>
      </c>
      <c r="BD342" s="114" t="b">
        <v>0</v>
      </c>
      <c r="BE342" s="114" t="b">
        <v>0</v>
      </c>
      <c r="BF342" s="114"/>
      <c r="BG342" s="23" t="b">
        <f t="shared" si="98"/>
        <v>1</v>
      </c>
      <c r="BH342" s="468" t="str">
        <f>CONCATENATE(VLOOKUP(AQ342,named_strings!A:B,2,),VLOOKUP(T342,Q:BH,44,))</f>
        <v>US%ile hhlds without Broadband Internet</v>
      </c>
      <c r="BI342" s="114" t="s">
        <v>5140</v>
      </c>
      <c r="BJ342" s="114" t="s">
        <v>2649</v>
      </c>
      <c r="BK342" s="114" t="s">
        <v>2649</v>
      </c>
      <c r="BL342" s="714">
        <v>0</v>
      </c>
      <c r="BM342" s="561" t="s">
        <v>2798</v>
      </c>
      <c r="BN342" s="479" t="s">
        <v>2649</v>
      </c>
      <c r="BO342" s="184" t="s">
        <v>2631</v>
      </c>
      <c r="BP342" s="184"/>
      <c r="BQ342" s="243">
        <v>260</v>
      </c>
      <c r="BR342" s="114"/>
      <c r="BS342" s="582" t="s">
        <v>1804</v>
      </c>
      <c r="BT342" s="582"/>
      <c r="BU342" s="582"/>
      <c r="BV342" s="582"/>
      <c r="BW342" s="582"/>
    </row>
    <row r="343" spans="1:75" hidden="1">
      <c r="A343">
        <v>342</v>
      </c>
      <c r="B343" s="148" t="str">
        <f t="shared" ca="1" si="87"/>
        <v>999999261</v>
      </c>
      <c r="C343" s="148" t="str">
        <f t="shared" ca="1" si="88"/>
        <v>9999999</v>
      </c>
      <c r="D343" s="234">
        <v>1</v>
      </c>
      <c r="E343" s="586">
        <f t="shared" si="94"/>
        <v>0</v>
      </c>
      <c r="F343" s="586">
        <f t="shared" si="89"/>
        <v>0</v>
      </c>
      <c r="G343" s="344" t="str">
        <f t="shared" si="95"/>
        <v>api</v>
      </c>
      <c r="H343" s="114" t="s">
        <v>2650</v>
      </c>
      <c r="I343" s="114" t="s">
        <v>2650</v>
      </c>
      <c r="J343" s="184"/>
      <c r="K343" s="114"/>
      <c r="L343" s="114"/>
      <c r="M343" s="184"/>
      <c r="N343" s="184"/>
      <c r="O343" s="114"/>
      <c r="P343" s="184"/>
      <c r="Q343" s="115" t="s">
        <v>7309</v>
      </c>
      <c r="R343" s="137">
        <f ca="1">IFERROR(_xlfn.XLOOKUP(T343, sortorder!P:P,sortorder!Q:Q),999)</f>
        <v>999</v>
      </c>
      <c r="S343" s="137">
        <f ca="1">IFERROR(_xlfn.XLOOKUP(T343, sortorder!P:P,sortorder!O:O),99)</f>
        <v>99</v>
      </c>
      <c r="T343" s="183" t="s">
        <v>6460</v>
      </c>
      <c r="U343" s="184"/>
      <c r="V343" s="142">
        <f ca="1">IFERROR(_xlfn.XLOOKUP(X343, sortorder!E:E,sortorder!D:D),99)</f>
        <v>99</v>
      </c>
      <c r="W343" s="142">
        <f t="shared" ca="1" si="90"/>
        <v>99</v>
      </c>
      <c r="X343" s="119" t="s">
        <v>7367</v>
      </c>
      <c r="Y343" s="132">
        <f t="shared" si="99"/>
        <v>0</v>
      </c>
      <c r="Z343" s="132">
        <f t="shared" si="99"/>
        <v>0</v>
      </c>
      <c r="AA343" s="132">
        <f t="shared" si="99"/>
        <v>1</v>
      </c>
      <c r="AB343" s="132">
        <f t="shared" si="99"/>
        <v>0</v>
      </c>
      <c r="AC343" s="132">
        <f t="shared" si="99"/>
        <v>0</v>
      </c>
      <c r="AD343" s="132">
        <f t="shared" si="99"/>
        <v>0</v>
      </c>
      <c r="AE343" s="132">
        <f t="shared" si="99"/>
        <v>0</v>
      </c>
      <c r="AF343" s="132">
        <f t="shared" si="99"/>
        <v>0</v>
      </c>
      <c r="AG343" s="132">
        <f t="shared" si="99"/>
        <v>0</v>
      </c>
      <c r="AH343" s="114" t="s">
        <v>2180</v>
      </c>
      <c r="AI343" s="132" t="e">
        <f ca="1">_xlfn.XLOOKUP(I343,'api2.3'!B:B,'api2.3'!D:D,"")</f>
        <v>#NAME?</v>
      </c>
      <c r="AJ343" s="114" t="s">
        <v>60</v>
      </c>
      <c r="AK343" s="38" t="s">
        <v>44</v>
      </c>
      <c r="AL343" s="195" t="e">
        <f ca="1">_xlfn.XLOOKUP(AK343,sortorder!$I$15:$I$20,sortorder!$J$15:$J$20)</f>
        <v>#NAME?</v>
      </c>
      <c r="AM343" s="635" t="s">
        <v>416</v>
      </c>
      <c r="AN343" s="635" t="s">
        <v>416</v>
      </c>
      <c r="AO343" s="635" t="s">
        <v>417</v>
      </c>
      <c r="AP343" s="642">
        <v>1</v>
      </c>
      <c r="AQ343" s="114" t="s">
        <v>1076</v>
      </c>
      <c r="AR343" s="22" t="str">
        <f t="shared" si="92"/>
        <v>pctile</v>
      </c>
      <c r="AS343" s="114" t="s">
        <v>1086</v>
      </c>
      <c r="AT343" s="22" t="b">
        <f t="shared" si="93"/>
        <v>1</v>
      </c>
      <c r="AU343" s="635" t="s">
        <v>1077</v>
      </c>
      <c r="AV343" s="635" t="s">
        <v>1086</v>
      </c>
      <c r="AW343" s="114"/>
      <c r="AX343" s="596" t="s">
        <v>2798</v>
      </c>
      <c r="AY343" s="479" t="b">
        <v>0</v>
      </c>
      <c r="AZ343" s="114" t="s">
        <v>1078</v>
      </c>
      <c r="BA343" s="114">
        <v>2</v>
      </c>
      <c r="BB343" s="114">
        <v>0</v>
      </c>
      <c r="BC343" s="114" t="b">
        <v>0</v>
      </c>
      <c r="BD343" s="114" t="b">
        <v>0</v>
      </c>
      <c r="BE343" s="114" t="b">
        <v>0</v>
      </c>
      <c r="BF343" s="114"/>
      <c r="BG343" s="23" t="b">
        <f t="shared" si="98"/>
        <v>1</v>
      </c>
      <c r="BH343" s="468" t="str">
        <f>CONCATENATE(VLOOKUP(AQ343,named_strings!A:B,2,),VLOOKUP(T343,Q:BH,44,))</f>
        <v>US%ile hhlds without Health Insurance</v>
      </c>
      <c r="BI343" s="114" t="s">
        <v>5141</v>
      </c>
      <c r="BJ343" s="114" t="s">
        <v>2651</v>
      </c>
      <c r="BK343" s="114" t="s">
        <v>2651</v>
      </c>
      <c r="BL343" s="714">
        <v>0</v>
      </c>
      <c r="BM343" s="561" t="s">
        <v>2798</v>
      </c>
      <c r="BN343" s="479" t="s">
        <v>2651</v>
      </c>
      <c r="BO343" s="184" t="s">
        <v>2634</v>
      </c>
      <c r="BP343" s="184"/>
      <c r="BQ343" s="243">
        <v>261</v>
      </c>
      <c r="BR343" s="114"/>
      <c r="BS343" s="582" t="s">
        <v>1171</v>
      </c>
      <c r="BT343" s="582"/>
      <c r="BU343" s="582"/>
      <c r="BV343" s="582"/>
      <c r="BW343" s="582"/>
    </row>
    <row r="344" spans="1:75" hidden="1">
      <c r="A344">
        <v>343</v>
      </c>
      <c r="B344" s="148" t="str">
        <f t="shared" ca="1" si="87"/>
        <v>999999256</v>
      </c>
      <c r="C344" s="148" t="str">
        <f t="shared" ca="1" si="88"/>
        <v>9999999</v>
      </c>
      <c r="D344" s="28">
        <v>1</v>
      </c>
      <c r="E344" s="586">
        <f t="shared" si="94"/>
        <v>0</v>
      </c>
      <c r="F344" s="586">
        <f t="shared" si="89"/>
        <v>0</v>
      </c>
      <c r="G344" s="344" t="str">
        <f t="shared" si="95"/>
        <v>api</v>
      </c>
      <c r="H344" t="s">
        <v>2640</v>
      </c>
      <c r="I344" t="s">
        <v>2640</v>
      </c>
      <c r="J344" s="184"/>
      <c r="K344" s="114"/>
      <c r="L344" s="114"/>
      <c r="M344" s="184"/>
      <c r="N344" s="184"/>
      <c r="O344" s="114"/>
      <c r="P344" s="184"/>
      <c r="Q344" s="115" t="s">
        <v>7305</v>
      </c>
      <c r="R344" s="137">
        <f ca="1">IFERROR(_xlfn.XLOOKUP(T344, sortorder!P:P,sortorder!Q:Q),999)</f>
        <v>999</v>
      </c>
      <c r="S344" s="137">
        <f ca="1">IFERROR(_xlfn.XLOOKUP(T344, sortorder!P:P,sortorder!O:O),99)</f>
        <v>99</v>
      </c>
      <c r="T344" s="119" t="s">
        <v>7285</v>
      </c>
      <c r="V344" s="142">
        <f ca="1">IFERROR(_xlfn.XLOOKUP(X344, sortorder!E:E,sortorder!D:D),99)</f>
        <v>99</v>
      </c>
      <c r="W344" s="142">
        <f t="shared" ca="1" si="90"/>
        <v>99</v>
      </c>
      <c r="X344" s="66" t="s">
        <v>7368</v>
      </c>
      <c r="Y344" s="132">
        <f t="shared" si="99"/>
        <v>0</v>
      </c>
      <c r="Z344" s="132">
        <f t="shared" si="99"/>
        <v>1</v>
      </c>
      <c r="AA344" s="132">
        <f t="shared" si="99"/>
        <v>1</v>
      </c>
      <c r="AB344" s="132">
        <f t="shared" si="99"/>
        <v>0</v>
      </c>
      <c r="AC344" s="132">
        <f t="shared" si="99"/>
        <v>0</v>
      </c>
      <c r="AD344" s="132">
        <f t="shared" si="99"/>
        <v>0</v>
      </c>
      <c r="AE344" s="132">
        <f t="shared" si="99"/>
        <v>0</v>
      </c>
      <c r="AF344" s="132">
        <f t="shared" si="99"/>
        <v>0</v>
      </c>
      <c r="AG344" s="132">
        <f t="shared" si="99"/>
        <v>0</v>
      </c>
      <c r="AH344" t="s">
        <v>2180</v>
      </c>
      <c r="AI344" s="132" t="e">
        <f ca="1">_xlfn.XLOOKUP(I344,'api2.3'!B:B,'api2.3'!D:D,"")</f>
        <v>#NAME?</v>
      </c>
      <c r="AJ344" t="s">
        <v>60</v>
      </c>
      <c r="AK344" s="38" t="s">
        <v>44</v>
      </c>
      <c r="AL344" s="195" t="e">
        <f ca="1">_xlfn.XLOOKUP(AK344,sortorder!$I$15:$I$20,sortorder!$J$15:$J$20)</f>
        <v>#NAME?</v>
      </c>
      <c r="AM344" s="633" t="s">
        <v>1742</v>
      </c>
      <c r="AN344" s="633" t="s">
        <v>1743</v>
      </c>
      <c r="AO344" s="633" t="s">
        <v>1743</v>
      </c>
      <c r="AP344" s="637">
        <v>3</v>
      </c>
      <c r="AQ344" t="s">
        <v>1740</v>
      </c>
      <c r="AR344" s="22" t="str">
        <f t="shared" si="92"/>
        <v>pctile</v>
      </c>
      <c r="AS344" t="s">
        <v>1086</v>
      </c>
      <c r="AT344" s="22" t="b">
        <f t="shared" si="93"/>
        <v>1</v>
      </c>
      <c r="AU344" s="633" t="s">
        <v>1077</v>
      </c>
      <c r="AV344" s="633" t="s">
        <v>1086</v>
      </c>
      <c r="AX344" s="596" t="s">
        <v>2798</v>
      </c>
      <c r="AY344" s="479" t="b">
        <v>0</v>
      </c>
      <c r="AZ344" t="s">
        <v>1078</v>
      </c>
      <c r="BA344">
        <v>2</v>
      </c>
      <c r="BB344">
        <v>0</v>
      </c>
      <c r="BC344" t="b">
        <v>0</v>
      </c>
      <c r="BD344" t="b">
        <v>0</v>
      </c>
      <c r="BE344" t="b">
        <v>0</v>
      </c>
      <c r="BG344" s="23" t="b">
        <f t="shared" si="98"/>
        <v>1</v>
      </c>
      <c r="BH344" s="468" t="str">
        <f>CONCATENATE(VLOOKUP(AQ344,named_strings!A:B,2,),VLOOKUP(T344,Q:BH,44,))</f>
        <v>State%ile hhlds without Broadband Internet</v>
      </c>
      <c r="BI344" s="114" t="s">
        <v>5136</v>
      </c>
      <c r="BJ344" s="114" t="s">
        <v>2641</v>
      </c>
      <c r="BK344" s="114" t="s">
        <v>2641</v>
      </c>
      <c r="BL344" s="714">
        <v>0</v>
      </c>
      <c r="BM344" s="561" t="s">
        <v>2798</v>
      </c>
      <c r="BN344" s="479" t="s">
        <v>2641</v>
      </c>
      <c r="BO344" s="56" t="s">
        <v>2631</v>
      </c>
      <c r="BQ344" s="206">
        <v>256</v>
      </c>
      <c r="BS344" s="580" t="s">
        <v>1395</v>
      </c>
    </row>
    <row r="345" spans="1:75" hidden="1">
      <c r="A345">
        <v>344</v>
      </c>
      <c r="B345" s="148" t="str">
        <f t="shared" ca="1" si="87"/>
        <v>999999257</v>
      </c>
      <c r="C345" s="148" t="str">
        <f t="shared" ca="1" si="88"/>
        <v>9999999</v>
      </c>
      <c r="D345" s="28">
        <v>1</v>
      </c>
      <c r="E345" s="586">
        <f t="shared" si="94"/>
        <v>0</v>
      </c>
      <c r="F345" s="586">
        <f t="shared" si="89"/>
        <v>0</v>
      </c>
      <c r="G345" s="344" t="str">
        <f t="shared" si="95"/>
        <v>api</v>
      </c>
      <c r="H345" t="s">
        <v>2642</v>
      </c>
      <c r="I345" t="s">
        <v>2642</v>
      </c>
      <c r="K345" s="114"/>
      <c r="L345" s="114"/>
      <c r="M345" s="184"/>
      <c r="N345" s="184"/>
      <c r="O345" s="114"/>
      <c r="P345" s="184"/>
      <c r="Q345" s="115" t="s">
        <v>7304</v>
      </c>
      <c r="R345" s="137">
        <f ca="1">IFERROR(_xlfn.XLOOKUP(T345, sortorder!P:P,sortorder!Q:Q),999)</f>
        <v>999</v>
      </c>
      <c r="S345" s="137">
        <f ca="1">IFERROR(_xlfn.XLOOKUP(T345, sortorder!P:P,sortorder!O:O),99)</f>
        <v>99</v>
      </c>
      <c r="T345" s="183" t="s">
        <v>6460</v>
      </c>
      <c r="U345" s="184"/>
      <c r="V345" s="142">
        <f ca="1">IFERROR(_xlfn.XLOOKUP(X345, sortorder!E:E,sortorder!D:D),99)</f>
        <v>99</v>
      </c>
      <c r="W345" s="142">
        <f t="shared" ca="1" si="90"/>
        <v>99</v>
      </c>
      <c r="X345" s="119" t="s">
        <v>7368</v>
      </c>
      <c r="Y345" s="132">
        <f t="shared" si="99"/>
        <v>0</v>
      </c>
      <c r="Z345" s="132">
        <f t="shared" si="99"/>
        <v>1</v>
      </c>
      <c r="AA345" s="132">
        <f t="shared" si="99"/>
        <v>1</v>
      </c>
      <c r="AB345" s="132">
        <f t="shared" si="99"/>
        <v>0</v>
      </c>
      <c r="AC345" s="132">
        <f t="shared" si="99"/>
        <v>0</v>
      </c>
      <c r="AD345" s="132">
        <f t="shared" si="99"/>
        <v>0</v>
      </c>
      <c r="AE345" s="132">
        <f t="shared" si="99"/>
        <v>0</v>
      </c>
      <c r="AF345" s="132">
        <f t="shared" si="99"/>
        <v>0</v>
      </c>
      <c r="AG345" s="132">
        <f t="shared" si="99"/>
        <v>0</v>
      </c>
      <c r="AH345" s="114" t="s">
        <v>2180</v>
      </c>
      <c r="AI345" s="132" t="e">
        <f ca="1">_xlfn.XLOOKUP(I345,'api2.3'!B:B,'api2.3'!D:D,"")</f>
        <v>#NAME?</v>
      </c>
      <c r="AJ345" s="114" t="s">
        <v>60</v>
      </c>
      <c r="AK345" s="38" t="s">
        <v>44</v>
      </c>
      <c r="AL345" s="195" t="e">
        <f ca="1">_xlfn.XLOOKUP(AK345,sortorder!$I$15:$I$20,sortorder!$J$15:$J$20)</f>
        <v>#NAME?</v>
      </c>
      <c r="AM345" s="635" t="s">
        <v>1742</v>
      </c>
      <c r="AN345" s="635" t="s">
        <v>1743</v>
      </c>
      <c r="AO345" s="635" t="s">
        <v>1743</v>
      </c>
      <c r="AP345" s="639">
        <v>3</v>
      </c>
      <c r="AQ345" s="114" t="s">
        <v>1740</v>
      </c>
      <c r="AR345" s="22" t="str">
        <f t="shared" si="92"/>
        <v>pctile</v>
      </c>
      <c r="AS345" s="114" t="s">
        <v>1086</v>
      </c>
      <c r="AT345" s="22" t="b">
        <f t="shared" si="93"/>
        <v>1</v>
      </c>
      <c r="AU345" s="635" t="s">
        <v>1077</v>
      </c>
      <c r="AV345" s="635" t="s">
        <v>1086</v>
      </c>
      <c r="AW345" s="114"/>
      <c r="AX345" s="596" t="s">
        <v>2798</v>
      </c>
      <c r="AY345" s="479" t="b">
        <v>0</v>
      </c>
      <c r="AZ345" s="114" t="s">
        <v>1078</v>
      </c>
      <c r="BA345" s="114">
        <v>2</v>
      </c>
      <c r="BB345" s="114">
        <v>0</v>
      </c>
      <c r="BC345" s="114" t="b">
        <v>0</v>
      </c>
      <c r="BD345" s="114" t="b">
        <v>0</v>
      </c>
      <c r="BE345" s="114" t="b">
        <v>0</v>
      </c>
      <c r="BF345" s="114"/>
      <c r="BG345" s="23" t="b">
        <f t="shared" si="98"/>
        <v>1</v>
      </c>
      <c r="BH345" s="468" t="str">
        <f>CONCATENATE(VLOOKUP(AQ345,named_strings!A:B,2,),VLOOKUP(T345,Q:BH,44,))</f>
        <v>State%ile hhlds without Health Insurance</v>
      </c>
      <c r="BI345" s="114" t="s">
        <v>5137</v>
      </c>
      <c r="BJ345" s="114" t="s">
        <v>2643</v>
      </c>
      <c r="BK345" s="114" t="s">
        <v>2643</v>
      </c>
      <c r="BL345" s="714" t="e">
        <v>#N/A</v>
      </c>
      <c r="BM345" s="561" t="s">
        <v>2798</v>
      </c>
      <c r="BN345" s="479" t="s">
        <v>2643</v>
      </c>
      <c r="BO345" s="184" t="s">
        <v>2634</v>
      </c>
      <c r="BQ345" s="206">
        <v>257</v>
      </c>
      <c r="BS345" s="580" t="s">
        <v>1546</v>
      </c>
    </row>
    <row r="346" spans="1:75" hidden="1">
      <c r="A346">
        <v>345</v>
      </c>
      <c r="B346" s="148" t="str">
        <f t="shared" ca="1" si="87"/>
        <v>999999258</v>
      </c>
      <c r="C346" s="148" t="str">
        <f t="shared" ca="1" si="88"/>
        <v>9999999</v>
      </c>
      <c r="D346" s="28">
        <v>1</v>
      </c>
      <c r="E346" s="586">
        <f t="shared" si="94"/>
        <v>0</v>
      </c>
      <c r="F346" s="586">
        <f t="shared" si="89"/>
        <v>0</v>
      </c>
      <c r="G346" s="344" t="str">
        <f t="shared" si="95"/>
        <v>api</v>
      </c>
      <c r="H346" t="s">
        <v>2644</v>
      </c>
      <c r="I346" t="s">
        <v>2644</v>
      </c>
      <c r="K346" s="114"/>
      <c r="L346" s="114"/>
      <c r="M346" s="184"/>
      <c r="N346" s="184"/>
      <c r="O346" s="114"/>
      <c r="P346" s="184"/>
      <c r="Q346" s="115" t="s">
        <v>7306</v>
      </c>
      <c r="R346" s="137">
        <f ca="1">IFERROR(_xlfn.XLOOKUP(T346, sortorder!P:P,sortorder!Q:Q),999)</f>
        <v>999</v>
      </c>
      <c r="S346" s="137">
        <f ca="1">IFERROR(_xlfn.XLOOKUP(T346, sortorder!P:P,sortorder!O:O),99)</f>
        <v>99</v>
      </c>
      <c r="T346" s="119" t="s">
        <v>7285</v>
      </c>
      <c r="U346" s="184"/>
      <c r="V346" s="142">
        <f ca="1">IFERROR(_xlfn.XLOOKUP(X346, sortorder!E:E,sortorder!D:D),99)</f>
        <v>99</v>
      </c>
      <c r="W346" s="142">
        <f t="shared" ca="1" si="90"/>
        <v>99</v>
      </c>
      <c r="X346" s="66" t="s">
        <v>7369</v>
      </c>
      <c r="Y346" s="132">
        <f t="shared" si="99"/>
        <v>0</v>
      </c>
      <c r="Z346" s="132">
        <f t="shared" si="99"/>
        <v>0</v>
      </c>
      <c r="AA346" s="132">
        <f t="shared" si="99"/>
        <v>0</v>
      </c>
      <c r="AB346" s="132">
        <f t="shared" si="99"/>
        <v>0</v>
      </c>
      <c r="AC346" s="132">
        <f t="shared" si="99"/>
        <v>1</v>
      </c>
      <c r="AD346" s="132">
        <f t="shared" si="99"/>
        <v>0</v>
      </c>
      <c r="AE346" s="132">
        <f t="shared" si="99"/>
        <v>0</v>
      </c>
      <c r="AF346" s="132">
        <f t="shared" si="99"/>
        <v>0</v>
      </c>
      <c r="AG346" s="132">
        <f t="shared" si="99"/>
        <v>0</v>
      </c>
      <c r="AH346" s="114" t="s">
        <v>2180</v>
      </c>
      <c r="AI346" s="132" t="e">
        <f ca="1">_xlfn.XLOOKUP(I346,'api2.3'!B:B,'api2.3'!D:D,"")</f>
        <v>#NAME?</v>
      </c>
      <c r="AJ346" s="114" t="s">
        <v>60</v>
      </c>
      <c r="AK346" s="38" t="s">
        <v>44</v>
      </c>
      <c r="AL346" s="195" t="e">
        <f ca="1">_xlfn.XLOOKUP(AK346,sortorder!$I$15:$I$20,sortorder!$J$15:$J$20)</f>
        <v>#NAME?</v>
      </c>
      <c r="AM346" s="635" t="s">
        <v>416</v>
      </c>
      <c r="AN346" s="635" t="s">
        <v>416</v>
      </c>
      <c r="AO346" s="635" t="s">
        <v>417</v>
      </c>
      <c r="AP346" s="642">
        <v>1</v>
      </c>
      <c r="AQ346" s="114" t="s">
        <v>1100</v>
      </c>
      <c r="AR346" s="22" t="str">
        <f t="shared" si="92"/>
        <v>avg</v>
      </c>
      <c r="AS346" s="114" t="s">
        <v>1107</v>
      </c>
      <c r="AT346" s="22" t="b">
        <f t="shared" si="93"/>
        <v>1</v>
      </c>
      <c r="AU346" s="635" t="s">
        <v>1101</v>
      </c>
      <c r="AV346" s="635" t="s">
        <v>1107</v>
      </c>
      <c r="AW346" s="114"/>
      <c r="AX346" s="596" t="s">
        <v>2798</v>
      </c>
      <c r="AY346" s="479" t="b">
        <v>0</v>
      </c>
      <c r="AZ346" s="114" t="s">
        <v>2710</v>
      </c>
      <c r="BA346" s="114"/>
      <c r="BB346" s="114">
        <v>0</v>
      </c>
      <c r="BC346" s="114" t="b">
        <v>0</v>
      </c>
      <c r="BD346" s="114" t="b">
        <v>0</v>
      </c>
      <c r="BE346" s="114" t="b">
        <v>0</v>
      </c>
      <c r="BF346" s="114"/>
      <c r="BG346" s="23" t="b">
        <f t="shared" si="98"/>
        <v>1</v>
      </c>
      <c r="BH346" s="468" t="str">
        <f>CONCATENATE(VLOOKUP(AQ346,named_strings!A:B,2,),VLOOKUP(T346,Q:BH,44,))</f>
        <v>US avg hhlds without Broadband Internet</v>
      </c>
      <c r="BI346" s="114" t="s">
        <v>5138</v>
      </c>
      <c r="BJ346" s="114" t="s">
        <v>2645</v>
      </c>
      <c r="BK346" s="114" t="s">
        <v>2645</v>
      </c>
      <c r="BL346" s="714" t="e">
        <v>#N/A</v>
      </c>
      <c r="BM346" s="561" t="s">
        <v>2798</v>
      </c>
      <c r="BN346" s="479" t="s">
        <v>2645</v>
      </c>
      <c r="BO346" s="184" t="s">
        <v>2631</v>
      </c>
      <c r="BQ346" s="206">
        <v>258</v>
      </c>
      <c r="BS346" s="580" t="s">
        <v>2163</v>
      </c>
    </row>
    <row r="347" spans="1:75" hidden="1">
      <c r="A347">
        <v>346</v>
      </c>
      <c r="B347" s="148" t="str">
        <f t="shared" ca="1" si="87"/>
        <v>999999259</v>
      </c>
      <c r="C347" s="148" t="str">
        <f t="shared" ca="1" si="88"/>
        <v>9999999</v>
      </c>
      <c r="D347" s="234">
        <v>1</v>
      </c>
      <c r="E347" s="586">
        <f t="shared" si="94"/>
        <v>0</v>
      </c>
      <c r="F347" s="586">
        <f t="shared" si="89"/>
        <v>0</v>
      </c>
      <c r="G347" s="344" t="str">
        <f t="shared" si="95"/>
        <v>api</v>
      </c>
      <c r="H347" s="114" t="s">
        <v>2646</v>
      </c>
      <c r="I347" s="114" t="s">
        <v>2646</v>
      </c>
      <c r="J347" s="184"/>
      <c r="K347" s="114"/>
      <c r="L347" s="114"/>
      <c r="M347" s="184"/>
      <c r="N347" s="184"/>
      <c r="O347" s="114"/>
      <c r="P347" s="184"/>
      <c r="Q347" s="115" t="s">
        <v>7307</v>
      </c>
      <c r="R347" s="137">
        <f ca="1">IFERROR(_xlfn.XLOOKUP(T347, sortorder!P:P,sortorder!Q:Q),999)</f>
        <v>999</v>
      </c>
      <c r="S347" s="137">
        <f ca="1">IFERROR(_xlfn.XLOOKUP(T347, sortorder!P:P,sortorder!O:O),99)</f>
        <v>99</v>
      </c>
      <c r="T347" s="183" t="s">
        <v>6460</v>
      </c>
      <c r="U347" s="184"/>
      <c r="V347" s="142">
        <f ca="1">IFERROR(_xlfn.XLOOKUP(X347, sortorder!E:E,sortorder!D:D),99)</f>
        <v>99</v>
      </c>
      <c r="W347" s="142">
        <f t="shared" ca="1" si="90"/>
        <v>99</v>
      </c>
      <c r="X347" s="119" t="s">
        <v>7369</v>
      </c>
      <c r="Y347" s="132">
        <f t="shared" si="99"/>
        <v>0</v>
      </c>
      <c r="Z347" s="132">
        <f t="shared" si="99"/>
        <v>0</v>
      </c>
      <c r="AA347" s="132">
        <f t="shared" si="99"/>
        <v>0</v>
      </c>
      <c r="AB347" s="132">
        <f t="shared" si="99"/>
        <v>0</v>
      </c>
      <c r="AC347" s="132">
        <f t="shared" si="99"/>
        <v>1</v>
      </c>
      <c r="AD347" s="132">
        <f t="shared" si="99"/>
        <v>0</v>
      </c>
      <c r="AE347" s="132">
        <f t="shared" si="99"/>
        <v>0</v>
      </c>
      <c r="AF347" s="132">
        <f t="shared" si="99"/>
        <v>0</v>
      </c>
      <c r="AG347" s="132">
        <f t="shared" si="99"/>
        <v>0</v>
      </c>
      <c r="AH347" s="114" t="s">
        <v>2180</v>
      </c>
      <c r="AI347" s="132" t="e">
        <f ca="1">_xlfn.XLOOKUP(I347,'api2.3'!B:B,'api2.3'!D:D,"")</f>
        <v>#NAME?</v>
      </c>
      <c r="AJ347" s="114" t="s">
        <v>60</v>
      </c>
      <c r="AK347" s="38" t="s">
        <v>44</v>
      </c>
      <c r="AL347" s="195" t="e">
        <f ca="1">_xlfn.XLOOKUP(AK347,sortorder!$I$15:$I$20,sortorder!$J$15:$J$20)</f>
        <v>#NAME?</v>
      </c>
      <c r="AM347" s="635" t="s">
        <v>416</v>
      </c>
      <c r="AN347" s="635" t="s">
        <v>416</v>
      </c>
      <c r="AO347" s="635" t="s">
        <v>417</v>
      </c>
      <c r="AP347" s="642">
        <v>1</v>
      </c>
      <c r="AQ347" s="114" t="s">
        <v>1100</v>
      </c>
      <c r="AR347" s="22" t="str">
        <f t="shared" si="92"/>
        <v>avg</v>
      </c>
      <c r="AS347" s="114" t="s">
        <v>1107</v>
      </c>
      <c r="AT347" s="22" t="b">
        <f t="shared" si="93"/>
        <v>1</v>
      </c>
      <c r="AU347" s="635" t="s">
        <v>1101</v>
      </c>
      <c r="AV347" s="635" t="s">
        <v>1107</v>
      </c>
      <c r="AW347" s="114"/>
      <c r="AX347" s="596" t="s">
        <v>2798</v>
      </c>
      <c r="AY347" s="479" t="b">
        <v>0</v>
      </c>
      <c r="AZ347" s="114" t="s">
        <v>2710</v>
      </c>
      <c r="BA347" s="114"/>
      <c r="BB347" s="114">
        <v>0</v>
      </c>
      <c r="BC347" s="114" t="b">
        <v>0</v>
      </c>
      <c r="BD347" s="114" t="b">
        <v>0</v>
      </c>
      <c r="BE347" s="114" t="b">
        <v>0</v>
      </c>
      <c r="BF347" s="114"/>
      <c r="BG347" s="23" t="b">
        <f t="shared" si="98"/>
        <v>1</v>
      </c>
      <c r="BH347" s="468" t="str">
        <f>CONCATENATE(VLOOKUP(AQ347,named_strings!A:B,2,),VLOOKUP(T347,Q:BH,44,))</f>
        <v>US avg hhlds without Health Insurance</v>
      </c>
      <c r="BI347" s="114" t="s">
        <v>5139</v>
      </c>
      <c r="BJ347" s="114" t="s">
        <v>2647</v>
      </c>
      <c r="BK347" s="114" t="s">
        <v>2647</v>
      </c>
      <c r="BL347" s="714" t="e">
        <v>#N/A</v>
      </c>
      <c r="BM347" s="561" t="s">
        <v>2798</v>
      </c>
      <c r="BN347" s="479" t="s">
        <v>2647</v>
      </c>
      <c r="BO347" s="184" t="s">
        <v>2634</v>
      </c>
      <c r="BP347" s="184"/>
      <c r="BQ347" s="243">
        <v>259</v>
      </c>
      <c r="BR347" s="114"/>
      <c r="BS347" s="582" t="s">
        <v>1630</v>
      </c>
      <c r="BT347" s="582"/>
      <c r="BU347" s="582"/>
      <c r="BV347" s="582"/>
      <c r="BW347" s="582"/>
    </row>
    <row r="348" spans="1:75" hidden="1">
      <c r="A348">
        <v>347</v>
      </c>
      <c r="B348" s="148" t="str">
        <f t="shared" ca="1" si="87"/>
        <v>999999254</v>
      </c>
      <c r="C348" s="148" t="str">
        <f t="shared" ca="1" si="88"/>
        <v>9999999</v>
      </c>
      <c r="D348" s="28">
        <v>1</v>
      </c>
      <c r="E348" s="586">
        <f t="shared" si="94"/>
        <v>0</v>
      </c>
      <c r="F348" s="586">
        <f t="shared" si="89"/>
        <v>0</v>
      </c>
      <c r="G348" s="344" t="str">
        <f t="shared" si="95"/>
        <v>api</v>
      </c>
      <c r="H348" t="s">
        <v>2635</v>
      </c>
      <c r="I348" t="s">
        <v>2635</v>
      </c>
      <c r="J348" s="184"/>
      <c r="L348" s="114"/>
      <c r="M348" s="184"/>
      <c r="Q348" s="115" t="s">
        <v>7302</v>
      </c>
      <c r="R348" s="137">
        <f ca="1">IFERROR(_xlfn.XLOOKUP(T348, sortorder!P:P,sortorder!Q:Q),999)</f>
        <v>999</v>
      </c>
      <c r="S348" s="137">
        <f ca="1">IFERROR(_xlfn.XLOOKUP(T348, sortorder!P:P,sortorder!O:O),99)</f>
        <v>99</v>
      </c>
      <c r="T348" s="119" t="s">
        <v>7285</v>
      </c>
      <c r="V348" s="142">
        <f ca="1">IFERROR(_xlfn.XLOOKUP(X348, sortorder!E:E,sortorder!D:D),99)</f>
        <v>99</v>
      </c>
      <c r="W348" s="142">
        <f t="shared" ca="1" si="90"/>
        <v>99</v>
      </c>
      <c r="X348" s="66" t="s">
        <v>7365</v>
      </c>
      <c r="Y348" s="132">
        <f t="shared" si="99"/>
        <v>0</v>
      </c>
      <c r="Z348" s="132">
        <f t="shared" si="99"/>
        <v>1</v>
      </c>
      <c r="AA348" s="132">
        <f t="shared" si="99"/>
        <v>0</v>
      </c>
      <c r="AB348" s="132">
        <f t="shared" si="99"/>
        <v>0</v>
      </c>
      <c r="AC348" s="132">
        <f t="shared" si="99"/>
        <v>1</v>
      </c>
      <c r="AD348" s="132">
        <f t="shared" si="99"/>
        <v>0</v>
      </c>
      <c r="AE348" s="132">
        <f t="shared" si="99"/>
        <v>0</v>
      </c>
      <c r="AF348" s="132">
        <f t="shared" si="99"/>
        <v>0</v>
      </c>
      <c r="AG348" s="132">
        <f t="shared" si="99"/>
        <v>0</v>
      </c>
      <c r="AH348" t="s">
        <v>2180</v>
      </c>
      <c r="AI348" s="132" t="e">
        <f ca="1">_xlfn.XLOOKUP(I348,'api2.3'!B:B,'api2.3'!D:D,"")</f>
        <v>#NAME?</v>
      </c>
      <c r="AJ348" t="s">
        <v>60</v>
      </c>
      <c r="AK348" s="38" t="s">
        <v>44</v>
      </c>
      <c r="AL348" s="195" t="e">
        <f ca="1">_xlfn.XLOOKUP(AK348,sortorder!$I$15:$I$20,sortorder!$J$15:$J$20)</f>
        <v>#NAME?</v>
      </c>
      <c r="AM348" s="633" t="s">
        <v>1742</v>
      </c>
      <c r="AN348" s="633" t="s">
        <v>1743</v>
      </c>
      <c r="AO348" s="633" t="s">
        <v>1743</v>
      </c>
      <c r="AP348" s="637">
        <v>3</v>
      </c>
      <c r="AQ348" t="s">
        <v>1751</v>
      </c>
      <c r="AR348" s="22" t="str">
        <f t="shared" si="92"/>
        <v>avg</v>
      </c>
      <c r="AS348" t="s">
        <v>1107</v>
      </c>
      <c r="AT348" s="22" t="b">
        <f t="shared" si="93"/>
        <v>1</v>
      </c>
      <c r="AU348" s="633" t="s">
        <v>1101</v>
      </c>
      <c r="AV348" s="633" t="s">
        <v>1107</v>
      </c>
      <c r="AX348" s="596" t="s">
        <v>2798</v>
      </c>
      <c r="AY348" s="479" t="b">
        <v>0</v>
      </c>
      <c r="AZ348" t="s">
        <v>2710</v>
      </c>
      <c r="BB348">
        <v>0</v>
      </c>
      <c r="BC348" t="b">
        <v>0</v>
      </c>
      <c r="BD348" t="b">
        <v>0</v>
      </c>
      <c r="BE348" t="b">
        <v>0</v>
      </c>
      <c r="BG348" s="23" t="b">
        <f t="shared" si="98"/>
        <v>1</v>
      </c>
      <c r="BH348" s="468" t="str">
        <f>CONCATENATE(VLOOKUP(AQ348,named_strings!A:B,2,),VLOOKUP(T348,Q:BH,44,))</f>
        <v>State avg hhlds without Broadband Internet</v>
      </c>
      <c r="BI348" s="114" t="s">
        <v>5134</v>
      </c>
      <c r="BJ348" t="s">
        <v>2636</v>
      </c>
      <c r="BK348" s="114" t="s">
        <v>2636</v>
      </c>
      <c r="BL348" s="714" t="e">
        <v>#N/A</v>
      </c>
      <c r="BM348" s="561" t="s">
        <v>2798</v>
      </c>
      <c r="BN348" s="479" t="s">
        <v>2636</v>
      </c>
      <c r="BO348" s="56" t="s">
        <v>2631</v>
      </c>
      <c r="BQ348" s="206">
        <v>254</v>
      </c>
      <c r="BS348" s="580" t="s">
        <v>1163</v>
      </c>
    </row>
    <row r="349" spans="1:75" hidden="1">
      <c r="A349">
        <v>348</v>
      </c>
      <c r="B349" s="148" t="str">
        <f t="shared" ca="1" si="87"/>
        <v>999999255</v>
      </c>
      <c r="C349" s="148" t="str">
        <f t="shared" ca="1" si="88"/>
        <v>9999999</v>
      </c>
      <c r="D349" s="28">
        <v>1</v>
      </c>
      <c r="E349" s="586">
        <f t="shared" si="94"/>
        <v>0</v>
      </c>
      <c r="F349" s="586">
        <f t="shared" si="89"/>
        <v>0</v>
      </c>
      <c r="G349" s="344" t="str">
        <f t="shared" si="95"/>
        <v>api</v>
      </c>
      <c r="H349" t="s">
        <v>2637</v>
      </c>
      <c r="I349" t="s">
        <v>2637</v>
      </c>
      <c r="J349" s="184"/>
      <c r="L349" s="114"/>
      <c r="M349" s="184"/>
      <c r="Q349" s="115" t="s">
        <v>7303</v>
      </c>
      <c r="R349" s="137">
        <f ca="1">IFERROR(_xlfn.XLOOKUP(T349, sortorder!P:P,sortorder!Q:Q),999)</f>
        <v>999</v>
      </c>
      <c r="S349" s="137">
        <f ca="1">IFERROR(_xlfn.XLOOKUP(T349, sortorder!P:P,sortorder!O:O),99)</f>
        <v>99</v>
      </c>
      <c r="T349" s="183" t="s">
        <v>6460</v>
      </c>
      <c r="V349" s="142">
        <f ca="1">IFERROR(_xlfn.XLOOKUP(X349, sortorder!E:E,sortorder!D:D),99)</f>
        <v>99</v>
      </c>
      <c r="W349" s="142">
        <f t="shared" ca="1" si="90"/>
        <v>99</v>
      </c>
      <c r="X349" s="119" t="s">
        <v>7365</v>
      </c>
      <c r="Y349" s="132">
        <f t="shared" si="99"/>
        <v>0</v>
      </c>
      <c r="Z349" s="132">
        <f t="shared" si="99"/>
        <v>1</v>
      </c>
      <c r="AA349" s="132">
        <f t="shared" si="99"/>
        <v>0</v>
      </c>
      <c r="AB349" s="132">
        <f t="shared" si="99"/>
        <v>0</v>
      </c>
      <c r="AC349" s="132">
        <f t="shared" si="99"/>
        <v>1</v>
      </c>
      <c r="AD349" s="132">
        <f t="shared" si="99"/>
        <v>0</v>
      </c>
      <c r="AE349" s="132">
        <f t="shared" si="99"/>
        <v>0</v>
      </c>
      <c r="AF349" s="132">
        <f t="shared" si="99"/>
        <v>0</v>
      </c>
      <c r="AG349" s="132">
        <f t="shared" si="99"/>
        <v>0</v>
      </c>
      <c r="AH349" t="s">
        <v>2180</v>
      </c>
      <c r="AI349" s="132" t="e">
        <f ca="1">_xlfn.XLOOKUP(I349,'api2.3'!B:B,'api2.3'!D:D,"")</f>
        <v>#NAME?</v>
      </c>
      <c r="AJ349" t="s">
        <v>60</v>
      </c>
      <c r="AK349" s="38" t="s">
        <v>44</v>
      </c>
      <c r="AL349" s="195" t="e">
        <f ca="1">_xlfn.XLOOKUP(AK349,sortorder!$I$15:$I$20,sortorder!$J$15:$J$20)</f>
        <v>#NAME?</v>
      </c>
      <c r="AM349" s="633" t="s">
        <v>1742</v>
      </c>
      <c r="AN349" s="633" t="s">
        <v>1743</v>
      </c>
      <c r="AO349" s="633" t="s">
        <v>1743</v>
      </c>
      <c r="AP349" s="637">
        <v>3</v>
      </c>
      <c r="AQ349" t="s">
        <v>1751</v>
      </c>
      <c r="AR349" s="22" t="str">
        <f t="shared" si="92"/>
        <v>avg</v>
      </c>
      <c r="AS349" t="s">
        <v>1107</v>
      </c>
      <c r="AT349" s="22" t="b">
        <f t="shared" si="93"/>
        <v>1</v>
      </c>
      <c r="AU349" s="633" t="s">
        <v>1101</v>
      </c>
      <c r="AV349" s="633" t="s">
        <v>1107</v>
      </c>
      <c r="AX349" s="596" t="s">
        <v>2798</v>
      </c>
      <c r="AY349" s="479" t="b">
        <v>0</v>
      </c>
      <c r="AZ349" t="s">
        <v>2710</v>
      </c>
      <c r="BB349">
        <v>0</v>
      </c>
      <c r="BC349" t="b">
        <v>0</v>
      </c>
      <c r="BD349" t="b">
        <v>0</v>
      </c>
      <c r="BE349" t="b">
        <v>0</v>
      </c>
      <c r="BG349" s="23" t="b">
        <f t="shared" si="98"/>
        <v>1</v>
      </c>
      <c r="BH349" s="468" t="str">
        <f>CONCATENATE(VLOOKUP(AQ349,named_strings!A:B,2,),VLOOKUP(T349,Q:BH,44,))</f>
        <v>State avg hhlds without Health Insurance</v>
      </c>
      <c r="BI349" s="114" t="s">
        <v>5135</v>
      </c>
      <c r="BJ349" t="s">
        <v>2638</v>
      </c>
      <c r="BK349" s="114" t="s">
        <v>2638</v>
      </c>
      <c r="BL349" s="714" t="e">
        <v>#N/A</v>
      </c>
      <c r="BM349" s="561" t="s">
        <v>2798</v>
      </c>
      <c r="BN349" s="479" t="s">
        <v>2638</v>
      </c>
      <c r="BO349" s="56" t="s">
        <v>2634</v>
      </c>
      <c r="BQ349" s="206">
        <v>255</v>
      </c>
      <c r="BS349" s="580" t="s">
        <v>2639</v>
      </c>
    </row>
    <row r="350" spans="1:75" hidden="1">
      <c r="A350">
        <v>349</v>
      </c>
      <c r="B350" s="148" t="str">
        <f t="shared" ca="1" si="87"/>
        <v>999999221</v>
      </c>
      <c r="C350" s="148" t="str">
        <f t="shared" ca="1" si="88"/>
        <v>9999999</v>
      </c>
      <c r="D350" s="586">
        <f>IF(NOT(ISBLANK(I350)),1,0)</f>
        <v>0</v>
      </c>
      <c r="E350" s="586">
        <f t="shared" si="94"/>
        <v>1</v>
      </c>
      <c r="F350" s="586">
        <f t="shared" si="89"/>
        <v>1</v>
      </c>
      <c r="G350" s="344" t="str">
        <f t="shared" si="95"/>
        <v>no oldname but should be</v>
      </c>
      <c r="H350" s="689"/>
      <c r="I350" s="21"/>
      <c r="L350" s="690" t="s">
        <v>4693</v>
      </c>
      <c r="M350" s="573" t="s">
        <v>4693</v>
      </c>
      <c r="O350" s="693" t="s">
        <v>4693</v>
      </c>
      <c r="Q350" s="694" t="s">
        <v>4764</v>
      </c>
      <c r="R350" s="137">
        <f ca="1">IFERROR(_xlfn.XLOOKUP(T350, sortorder!P:P,sortorder!Q:Q),999)</f>
        <v>999</v>
      </c>
      <c r="S350" s="137">
        <f ca="1">IFERROR(_xlfn.XLOOKUP(T350, sortorder!P:P,sortorder!O:O),99)</f>
        <v>99</v>
      </c>
      <c r="T350" s="169" t="s">
        <v>4763</v>
      </c>
      <c r="U350" s="184"/>
      <c r="V350" s="142">
        <f ca="1">IFERROR(_xlfn.XLOOKUP(X350, sortorder!E:E,sortorder!D:D),99)</f>
        <v>99</v>
      </c>
      <c r="W350" s="142">
        <f t="shared" ca="1" si="90"/>
        <v>99</v>
      </c>
      <c r="X350" s="695" t="s">
        <v>7401</v>
      </c>
      <c r="Y350" s="132">
        <f t="shared" si="99"/>
        <v>0</v>
      </c>
      <c r="Z350" s="132">
        <f t="shared" si="99"/>
        <v>0</v>
      </c>
      <c r="AA350" s="132">
        <f t="shared" si="99"/>
        <v>0</v>
      </c>
      <c r="AB350" s="132">
        <f t="shared" si="99"/>
        <v>0</v>
      </c>
      <c r="AC350" s="132">
        <f t="shared" si="99"/>
        <v>0</v>
      </c>
      <c r="AD350" s="132">
        <f t="shared" si="99"/>
        <v>0</v>
      </c>
      <c r="AE350" s="132">
        <f t="shared" si="99"/>
        <v>0</v>
      </c>
      <c r="AF350" s="132">
        <f t="shared" si="99"/>
        <v>0</v>
      </c>
      <c r="AG350" s="132">
        <f t="shared" si="99"/>
        <v>0</v>
      </c>
      <c r="AH350" s="114" t="e">
        <f ca="1">_xlfn.XLOOKUP(I350,'api2.3'!B:B,'api2.3'!D:D)</f>
        <v>#NAME?</v>
      </c>
      <c r="AI350" s="132" t="e">
        <f ca="1">_xlfn.XLOOKUP(I350,'api2.3'!B:B,'api2.3'!D:D,"")</f>
        <v>#NAME?</v>
      </c>
      <c r="AJ350" t="s">
        <v>44</v>
      </c>
      <c r="AK350" s="197" t="s">
        <v>44</v>
      </c>
      <c r="AL350" s="195" t="e">
        <f ca="1">_xlfn.XLOOKUP(AK350,sortorder!$I$15:$I$20,sortorder!$J$15:$J$20)</f>
        <v>#NAME?</v>
      </c>
      <c r="AM350" s="635"/>
      <c r="AN350" s="635"/>
      <c r="AO350" s="635"/>
      <c r="AP350" s="636">
        <v>0</v>
      </c>
      <c r="AQ350" s="182" t="s">
        <v>43</v>
      </c>
      <c r="AR350" s="22" t="str">
        <f t="shared" si="92"/>
        <v>raw</v>
      </c>
      <c r="AS350" s="182" t="s">
        <v>43</v>
      </c>
      <c r="AT350" s="22" t="b">
        <f t="shared" si="93"/>
        <v>1</v>
      </c>
      <c r="AU350" s="633" t="s">
        <v>52</v>
      </c>
      <c r="AV350" s="635" t="s">
        <v>43</v>
      </c>
      <c r="AW350" s="180">
        <v>0</v>
      </c>
      <c r="AX350" s="596" t="s">
        <v>2798</v>
      </c>
      <c r="AY350" s="479" t="b">
        <v>0</v>
      </c>
      <c r="AZ350" s="169" t="s">
        <v>45</v>
      </c>
      <c r="BA350" s="182">
        <v>2</v>
      </c>
      <c r="BB350" s="182">
        <v>0</v>
      </c>
      <c r="BC350" s="182" t="b">
        <v>0</v>
      </c>
      <c r="BD350" s="182" t="b">
        <v>0</v>
      </c>
      <c r="BE350" s="182" t="b">
        <v>0</v>
      </c>
      <c r="BF350" s="182"/>
      <c r="BG350" s="23" t="b">
        <f t="shared" ref="BG350:BG353" si="100">BH350=BI350</f>
        <v>1</v>
      </c>
      <c r="BH350" s="740" t="s">
        <v>4694</v>
      </c>
      <c r="BI350" s="41" t="s">
        <v>4694</v>
      </c>
      <c r="BJ350" s="41" t="s">
        <v>5394</v>
      </c>
      <c r="BK350" s="41" t="s">
        <v>5394</v>
      </c>
      <c r="BL350" s="714" t="s">
        <v>2456</v>
      </c>
      <c r="BM350" s="561" t="s">
        <v>6449</v>
      </c>
      <c r="BN350" s="479" t="s">
        <v>2569</v>
      </c>
      <c r="BO350" s="184" t="s">
        <v>2569</v>
      </c>
      <c r="BQ350" s="355">
        <v>221</v>
      </c>
      <c r="BR350" t="s">
        <v>5732</v>
      </c>
    </row>
    <row r="351" spans="1:75" hidden="1">
      <c r="A351">
        <v>350</v>
      </c>
      <c r="B351" s="148" t="str">
        <f t="shared" ca="1" si="87"/>
        <v>999999999</v>
      </c>
      <c r="C351" s="148" t="str">
        <f t="shared" ca="1" si="88"/>
        <v>9999999</v>
      </c>
      <c r="D351" s="586">
        <f>IF(NOT(ISBLANK(I351)),1,0)</f>
        <v>0</v>
      </c>
      <c r="E351" s="586">
        <f t="shared" si="94"/>
        <v>1</v>
      </c>
      <c r="F351" s="586">
        <f t="shared" si="89"/>
        <v>1</v>
      </c>
      <c r="G351" s="344" t="str">
        <f t="shared" si="95"/>
        <v>no oldname but should be</v>
      </c>
      <c r="H351" s="170"/>
      <c r="I351" s="224"/>
      <c r="K351" s="224"/>
      <c r="L351" s="693" t="s">
        <v>4691</v>
      </c>
      <c r="M351" s="573" t="s">
        <v>4691</v>
      </c>
      <c r="O351" s="693" t="s">
        <v>5601</v>
      </c>
      <c r="Q351" s="693" t="s">
        <v>5409</v>
      </c>
      <c r="R351" s="137">
        <f ca="1">IFERROR(_xlfn.XLOOKUP(T351, sortorder!P:P,sortorder!Q:Q),999)</f>
        <v>999</v>
      </c>
      <c r="S351" s="137">
        <f ca="1">IFERROR(_xlfn.XLOOKUP(T351, sortorder!P:P,sortorder!O:O),99)</f>
        <v>99</v>
      </c>
      <c r="T351" s="169" t="s">
        <v>4763</v>
      </c>
      <c r="V351" s="142">
        <f ca="1">IFERROR(_xlfn.XLOOKUP(X351, sortorder!E:E,sortorder!D:D),99)</f>
        <v>99</v>
      </c>
      <c r="W351" s="142">
        <f t="shared" ca="1" si="90"/>
        <v>99</v>
      </c>
      <c r="X351" s="695" t="s">
        <v>7401</v>
      </c>
      <c r="Y351" s="132">
        <f t="shared" si="99"/>
        <v>0</v>
      </c>
      <c r="Z351" s="132">
        <f t="shared" si="99"/>
        <v>0</v>
      </c>
      <c r="AA351" s="132">
        <f t="shared" si="99"/>
        <v>0</v>
      </c>
      <c r="AB351" s="132">
        <f t="shared" si="99"/>
        <v>0</v>
      </c>
      <c r="AC351" s="132">
        <f t="shared" si="99"/>
        <v>0</v>
      </c>
      <c r="AD351" s="132">
        <f t="shared" si="99"/>
        <v>0</v>
      </c>
      <c r="AE351" s="132">
        <f t="shared" si="99"/>
        <v>0</v>
      </c>
      <c r="AF351" s="132">
        <f t="shared" si="99"/>
        <v>0</v>
      </c>
      <c r="AG351" s="132">
        <f t="shared" si="99"/>
        <v>0</v>
      </c>
      <c r="AI351" s="132" t="e">
        <f ca="1">_xlfn.XLOOKUP(I351,'api2.3'!B:B,'api2.3'!D:D,"")</f>
        <v>#NAME?</v>
      </c>
      <c r="AJ351" t="s">
        <v>44</v>
      </c>
      <c r="AK351" s="38" t="s">
        <v>44</v>
      </c>
      <c r="AL351" s="195" t="e">
        <f ca="1">_xlfn.XLOOKUP(AK351,sortorder!$I$15:$I$20,sortorder!$J$15:$J$20)</f>
        <v>#NAME?</v>
      </c>
      <c r="AP351" s="637">
        <v>0</v>
      </c>
      <c r="AQ351" t="s">
        <v>43</v>
      </c>
      <c r="AR351" s="22" t="str">
        <f t="shared" si="92"/>
        <v>raw</v>
      </c>
      <c r="AS351" t="s">
        <v>43</v>
      </c>
      <c r="AT351" s="22" t="b">
        <f t="shared" si="93"/>
        <v>1</v>
      </c>
      <c r="AU351" s="633" t="s">
        <v>52</v>
      </c>
      <c r="AV351" s="633" t="s">
        <v>43</v>
      </c>
      <c r="AW351">
        <v>0</v>
      </c>
      <c r="AX351" s="596" t="s">
        <v>2798</v>
      </c>
      <c r="AY351" s="479" t="b">
        <v>0</v>
      </c>
      <c r="AZ351" t="s">
        <v>45</v>
      </c>
      <c r="BB351">
        <v>0</v>
      </c>
      <c r="BC351" t="b">
        <v>0</v>
      </c>
      <c r="BD351" t="b">
        <v>0</v>
      </c>
      <c r="BE351" t="b">
        <v>0</v>
      </c>
      <c r="BG351" s="23" t="b">
        <f t="shared" si="100"/>
        <v>1</v>
      </c>
      <c r="BH351" s="739" t="s">
        <v>5396</v>
      </c>
      <c r="BI351" s="41" t="s">
        <v>5396</v>
      </c>
      <c r="BJ351" s="41" t="s">
        <v>5397</v>
      </c>
      <c r="BK351" s="41" t="s">
        <v>5397</v>
      </c>
      <c r="BL351" s="714" t="s">
        <v>7435</v>
      </c>
      <c r="BM351" s="561" t="s">
        <v>6448</v>
      </c>
      <c r="BN351" s="479" t="s">
        <v>2798</v>
      </c>
      <c r="BQ351" s="209">
        <v>999</v>
      </c>
    </row>
    <row r="352" spans="1:75" hidden="1">
      <c r="A352">
        <v>351</v>
      </c>
      <c r="B352" s="148" t="str">
        <f t="shared" ca="1" si="87"/>
        <v>999999999</v>
      </c>
      <c r="C352" s="148" t="str">
        <f t="shared" ca="1" si="88"/>
        <v>9999999</v>
      </c>
      <c r="D352" s="385">
        <v>1</v>
      </c>
      <c r="E352" s="586">
        <f t="shared" si="94"/>
        <v>0</v>
      </c>
      <c r="F352" s="586">
        <f t="shared" si="89"/>
        <v>0</v>
      </c>
      <c r="G352" s="344" t="str">
        <f t="shared" si="95"/>
        <v>api</v>
      </c>
      <c r="H352" s="383" t="s">
        <v>2684</v>
      </c>
      <c r="I352" s="383" t="s">
        <v>2684</v>
      </c>
      <c r="J352" s="184"/>
      <c r="K352" s="383"/>
      <c r="L352" s="386"/>
      <c r="M352" s="184"/>
      <c r="O352" s="383"/>
      <c r="Q352" s="386" t="s">
        <v>5731</v>
      </c>
      <c r="R352" s="137">
        <f ca="1">IFERROR(_xlfn.XLOOKUP(T352, sortorder!P:P,sortorder!Q:Q),999)</f>
        <v>999</v>
      </c>
      <c r="S352" s="137">
        <f ca="1">IFERROR(_xlfn.XLOOKUP(T352, sortorder!P:P,sortorder!O:O),99)</f>
        <v>99</v>
      </c>
      <c r="T352" s="383" t="s">
        <v>1144</v>
      </c>
      <c r="U352" s="383"/>
      <c r="V352" s="142">
        <f ca="1">IFERROR(_xlfn.XLOOKUP(X352, sortorder!E:E,sortorder!D:D),99)</f>
        <v>99</v>
      </c>
      <c r="W352" s="142">
        <f t="shared" ca="1" si="90"/>
        <v>99</v>
      </c>
      <c r="X352" s="383" t="s">
        <v>7390</v>
      </c>
      <c r="Y352" s="388">
        <f t="shared" ref="Y352:AG361" si="101">IF(ISERROR(SEARCH(Y$1,$Q352)),0,1)</f>
        <v>0</v>
      </c>
      <c r="Z352" s="388">
        <f t="shared" si="101"/>
        <v>0</v>
      </c>
      <c r="AA352" s="388">
        <f t="shared" si="101"/>
        <v>0</v>
      </c>
      <c r="AB352" s="388">
        <f t="shared" si="101"/>
        <v>0</v>
      </c>
      <c r="AC352" s="388">
        <f t="shared" si="101"/>
        <v>0</v>
      </c>
      <c r="AD352" s="388">
        <f t="shared" si="101"/>
        <v>0</v>
      </c>
      <c r="AE352" s="388">
        <f t="shared" si="101"/>
        <v>0</v>
      </c>
      <c r="AF352" s="388">
        <f t="shared" si="101"/>
        <v>0</v>
      </c>
      <c r="AG352" s="388">
        <f t="shared" si="101"/>
        <v>0</v>
      </c>
      <c r="AH352" s="383" t="s">
        <v>2180</v>
      </c>
      <c r="AI352" s="388" t="e">
        <f ca="1">_xlfn.XLOOKUP(I352,'api2.3'!B:B,'api2.3'!D:D,"")</f>
        <v>#NAME?</v>
      </c>
      <c r="AJ352" s="383" t="s">
        <v>60</v>
      </c>
      <c r="AK352" s="197" t="s">
        <v>44</v>
      </c>
      <c r="AL352" s="389" t="e">
        <f ca="1">_xlfn.XLOOKUP(AK352,sortorder!$I$15:$I$20,sortorder!$J$15:$J$20)</f>
        <v>#NAME?</v>
      </c>
      <c r="AP352" s="634">
        <v>0</v>
      </c>
      <c r="AQ352" s="383" t="s">
        <v>43</v>
      </c>
      <c r="AR352" s="22" t="str">
        <f t="shared" si="92"/>
        <v>raw</v>
      </c>
      <c r="AS352" s="383" t="s">
        <v>43</v>
      </c>
      <c r="AT352" s="22" t="b">
        <f t="shared" si="93"/>
        <v>1</v>
      </c>
      <c r="AW352" s="383">
        <v>0</v>
      </c>
      <c r="AX352" s="597" t="s">
        <v>2142</v>
      </c>
      <c r="AY352" s="479" t="b">
        <v>1</v>
      </c>
      <c r="AZ352" s="22" t="s">
        <v>5629</v>
      </c>
      <c r="BA352" s="383">
        <v>3</v>
      </c>
      <c r="BB352" s="383">
        <v>1</v>
      </c>
      <c r="BC352" s="383" t="b">
        <v>0</v>
      </c>
      <c r="BD352" s="383" t="b">
        <v>0</v>
      </c>
      <c r="BE352" s="383" t="b">
        <v>0</v>
      </c>
      <c r="BF352" s="383"/>
      <c r="BG352" s="23" t="b">
        <f t="shared" si="100"/>
        <v>1</v>
      </c>
      <c r="BH352" s="739" t="s">
        <v>2464</v>
      </c>
      <c r="BI352" s="386" t="s">
        <v>2464</v>
      </c>
      <c r="BJ352" s="386" t="s">
        <v>2464</v>
      </c>
      <c r="BK352" s="386" t="s">
        <v>2464</v>
      </c>
      <c r="BL352" s="714" t="e">
        <v>#N/A</v>
      </c>
      <c r="BM352" s="561" t="s">
        <v>2798</v>
      </c>
      <c r="BN352" s="560" t="s">
        <v>1140</v>
      </c>
      <c r="BQ352" s="391">
        <v>999</v>
      </c>
      <c r="BR352" s="383"/>
      <c r="BS352" s="580" t="s">
        <v>2685</v>
      </c>
    </row>
    <row r="353" spans="1:75" ht="14.45" hidden="1" customHeight="1">
      <c r="A353">
        <v>352</v>
      </c>
      <c r="B353" s="148" t="str">
        <f t="shared" ca="1" si="87"/>
        <v>999999999</v>
      </c>
      <c r="C353" s="148" t="str">
        <f t="shared" ca="1" si="88"/>
        <v>9999999</v>
      </c>
      <c r="D353" s="28">
        <v>1</v>
      </c>
      <c r="E353" s="586">
        <f t="shared" si="94"/>
        <v>0</v>
      </c>
      <c r="F353" s="586">
        <f t="shared" si="89"/>
        <v>0</v>
      </c>
      <c r="G353" s="344" t="str">
        <f t="shared" si="95"/>
        <v>api</v>
      </c>
      <c r="H353" t="s">
        <v>2179</v>
      </c>
      <c r="I353" s="1" t="s">
        <v>2179</v>
      </c>
      <c r="K353" s="202"/>
      <c r="L353" s="114"/>
      <c r="M353" s="184"/>
      <c r="N353" s="184"/>
      <c r="O353" s="114"/>
      <c r="P353" s="184"/>
      <c r="Q353" s="386" t="s">
        <v>2178</v>
      </c>
      <c r="R353" s="137">
        <f ca="1">IFERROR(_xlfn.XLOOKUP(T353, sortorder!P:P,sortorder!Q:Q),999)</f>
        <v>999</v>
      </c>
      <c r="S353" s="137">
        <f ca="1">IFERROR(_xlfn.XLOOKUP(T353, sortorder!P:P,sortorder!O:O),99)</f>
        <v>99</v>
      </c>
      <c r="T353" s="119" t="s">
        <v>1144</v>
      </c>
      <c r="U353" s="184"/>
      <c r="V353" s="142">
        <f ca="1">IFERROR(_xlfn.XLOOKUP(X353, sortorder!E:E,sortorder!D:D),99)</f>
        <v>99</v>
      </c>
      <c r="W353" s="142">
        <f t="shared" ca="1" si="90"/>
        <v>99</v>
      </c>
      <c r="X353" s="383" t="s">
        <v>7390</v>
      </c>
      <c r="Y353" s="132">
        <f t="shared" si="101"/>
        <v>0</v>
      </c>
      <c r="Z353" s="132">
        <f t="shared" si="101"/>
        <v>1</v>
      </c>
      <c r="AA353" s="132">
        <f t="shared" si="101"/>
        <v>1</v>
      </c>
      <c r="AB353" s="132">
        <f t="shared" si="101"/>
        <v>0</v>
      </c>
      <c r="AC353" s="132">
        <f t="shared" si="101"/>
        <v>0</v>
      </c>
      <c r="AD353" s="132">
        <f t="shared" si="101"/>
        <v>0</v>
      </c>
      <c r="AE353" s="132">
        <f t="shared" si="101"/>
        <v>0</v>
      </c>
      <c r="AF353" s="132">
        <f t="shared" si="101"/>
        <v>0</v>
      </c>
      <c r="AG353" s="132">
        <f t="shared" si="101"/>
        <v>0</v>
      </c>
      <c r="AH353" s="114" t="s">
        <v>2180</v>
      </c>
      <c r="AI353" s="132" t="e">
        <f ca="1">_xlfn.XLOOKUP(I353,'api2.3'!B:B,'api2.3'!D:D,"")</f>
        <v>#NAME?</v>
      </c>
      <c r="AJ353" t="s">
        <v>44</v>
      </c>
      <c r="AK353" s="38" t="s">
        <v>44</v>
      </c>
      <c r="AL353" s="195" t="e">
        <f ca="1">_xlfn.XLOOKUP(AK353,sortorder!$I$15:$I$20,sortorder!$J$15:$J$20)</f>
        <v>#NAME?</v>
      </c>
      <c r="AM353" s="635" t="s">
        <v>1742</v>
      </c>
      <c r="AN353" s="635" t="s">
        <v>1742</v>
      </c>
      <c r="AO353" s="635" t="s">
        <v>1743</v>
      </c>
      <c r="AP353" s="639">
        <v>3</v>
      </c>
      <c r="AQ353" s="114" t="s">
        <v>1740</v>
      </c>
      <c r="AR353" s="22" t="str">
        <f t="shared" si="92"/>
        <v>pctile</v>
      </c>
      <c r="AS353" s="114" t="s">
        <v>1086</v>
      </c>
      <c r="AT353" s="22" t="b">
        <f t="shared" si="93"/>
        <v>1</v>
      </c>
      <c r="AU353" s="635" t="s">
        <v>1077</v>
      </c>
      <c r="AV353" s="635" t="s">
        <v>1086</v>
      </c>
      <c r="AW353" s="114"/>
      <c r="AX353" s="596" t="s">
        <v>2798</v>
      </c>
      <c r="AY353" s="479" t="b">
        <v>0</v>
      </c>
      <c r="AZ353" s="114" t="s">
        <v>1078</v>
      </c>
      <c r="BA353" s="114">
        <v>2</v>
      </c>
      <c r="BB353" s="114">
        <v>0</v>
      </c>
      <c r="BC353" s="114" t="b">
        <v>0</v>
      </c>
      <c r="BD353" s="114" t="b">
        <v>0</v>
      </c>
      <c r="BE353" s="114" t="b">
        <v>0</v>
      </c>
      <c r="BF353" s="114"/>
      <c r="BG353" s="23" t="b">
        <f t="shared" si="100"/>
        <v>1</v>
      </c>
      <c r="BH353" s="468" t="str">
        <f>CONCATENATE(VLOOKUP(AQ353,named_strings!A:B,2,),VLOOKUP(T353,Q:BH,44,))</f>
        <v>State%ile %Low life expectancy</v>
      </c>
      <c r="BI353" s="114" t="s">
        <v>5127</v>
      </c>
      <c r="BJ353" s="114" t="s">
        <v>2182</v>
      </c>
      <c r="BK353" t="s">
        <v>2182</v>
      </c>
      <c r="BL353" s="714">
        <v>0</v>
      </c>
      <c r="BM353" s="561" t="s">
        <v>2798</v>
      </c>
      <c r="BN353" s="479" t="s">
        <v>2182</v>
      </c>
      <c r="BO353" s="184"/>
      <c r="BQ353" s="356">
        <v>999</v>
      </c>
    </row>
    <row r="354" spans="1:75" hidden="1">
      <c r="A354">
        <v>353</v>
      </c>
      <c r="B354" s="148" t="str">
        <f t="shared" ca="1" si="87"/>
        <v>999999999</v>
      </c>
      <c r="C354" s="148" t="str">
        <f t="shared" ca="1" si="88"/>
        <v>9999999</v>
      </c>
      <c r="D354" s="234">
        <v>0</v>
      </c>
      <c r="E354" s="586">
        <f t="shared" si="94"/>
        <v>1</v>
      </c>
      <c r="F354" s="586">
        <f t="shared" si="89"/>
        <v>0</v>
      </c>
      <c r="G354" s="344" t="str">
        <f t="shared" si="95"/>
        <v>no match or acs</v>
      </c>
      <c r="H354" s="210" t="s">
        <v>3137</v>
      </c>
      <c r="I354" s="114"/>
      <c r="J354" s="184"/>
      <c r="K354" s="114"/>
      <c r="L354" s="210" t="s">
        <v>3137</v>
      </c>
      <c r="M354" s="573" t="s">
        <v>3137</v>
      </c>
      <c r="N354" s="184"/>
      <c r="O354" s="114"/>
      <c r="P354" s="184"/>
      <c r="Q354" s="167" t="s">
        <v>5422</v>
      </c>
      <c r="R354" s="137">
        <f ca="1">IFERROR(_xlfn.XLOOKUP(T354, sortorder!P:P,sortorder!Q:Q),999)</f>
        <v>999</v>
      </c>
      <c r="S354" s="137">
        <f ca="1">IFERROR(_xlfn.XLOOKUP(T354, sortorder!P:P,sortorder!O:O),99)</f>
        <v>99</v>
      </c>
      <c r="T354" s="115" t="s">
        <v>4736</v>
      </c>
      <c r="U354" s="184"/>
      <c r="V354" s="142">
        <f ca="1">IFERROR(_xlfn.XLOOKUP(X354, sortorder!E:E,sortorder!D:D),99)</f>
        <v>99</v>
      </c>
      <c r="W354" s="142">
        <f t="shared" ca="1" si="90"/>
        <v>99</v>
      </c>
      <c r="X354" s="185" t="s">
        <v>7408</v>
      </c>
      <c r="Y354" s="132">
        <f t="shared" si="101"/>
        <v>0</v>
      </c>
      <c r="Z354" s="132">
        <f t="shared" si="101"/>
        <v>0</v>
      </c>
      <c r="AA354" s="132">
        <f t="shared" si="101"/>
        <v>0</v>
      </c>
      <c r="AB354" s="132">
        <f t="shared" si="101"/>
        <v>0</v>
      </c>
      <c r="AC354" s="132">
        <f t="shared" si="101"/>
        <v>0</v>
      </c>
      <c r="AD354" s="132">
        <f t="shared" si="101"/>
        <v>0</v>
      </c>
      <c r="AE354" s="132">
        <f t="shared" si="101"/>
        <v>0</v>
      </c>
      <c r="AF354" s="132">
        <f t="shared" si="101"/>
        <v>0</v>
      </c>
      <c r="AG354" s="132">
        <f t="shared" si="101"/>
        <v>0</v>
      </c>
      <c r="AH354" s="114"/>
      <c r="AI354" s="132" t="e">
        <f ca="1">_xlfn.XLOOKUP(I354,'api2.3'!B:B,'api2.3'!D:D,"")</f>
        <v>#NAME?</v>
      </c>
      <c r="AJ354" s="114" t="s">
        <v>44</v>
      </c>
      <c r="AK354" s="197" t="s">
        <v>44</v>
      </c>
      <c r="AL354" s="195" t="e">
        <f ca="1">_xlfn.XLOOKUP(AK354,sortorder!$I$15:$I$20,sortorder!$J$15:$J$20)</f>
        <v>#NAME?</v>
      </c>
      <c r="AM354" s="635"/>
      <c r="AN354" s="635"/>
      <c r="AO354" s="635"/>
      <c r="AP354" s="639">
        <v>0</v>
      </c>
      <c r="AQ354" s="114" t="s">
        <v>43</v>
      </c>
      <c r="AR354" s="22" t="str">
        <f t="shared" si="92"/>
        <v>raw</v>
      </c>
      <c r="AS354" s="114" t="s">
        <v>43</v>
      </c>
      <c r="AT354" s="22" t="b">
        <f t="shared" si="93"/>
        <v>1</v>
      </c>
      <c r="AU354" s="635" t="s">
        <v>52</v>
      </c>
      <c r="AV354" s="635"/>
      <c r="AW354" s="114">
        <v>0</v>
      </c>
      <c r="AX354" s="596" t="s">
        <v>2798</v>
      </c>
      <c r="AY354" s="479" t="b">
        <v>0</v>
      </c>
      <c r="AZ354" s="114" t="s">
        <v>45</v>
      </c>
      <c r="BA354" s="114"/>
      <c r="BB354" s="114">
        <v>0</v>
      </c>
      <c r="BC354" s="114" t="b">
        <v>0</v>
      </c>
      <c r="BD354" s="114" t="b">
        <v>0</v>
      </c>
      <c r="BE354" s="114" t="b">
        <v>0</v>
      </c>
      <c r="BF354" s="114"/>
      <c r="BG354" s="23" t="b">
        <f t="shared" ref="BG354:BG417" si="102">BH354=BI354</f>
        <v>1</v>
      </c>
      <c r="BH354" s="740" t="s">
        <v>3139</v>
      </c>
      <c r="BI354" s="114" t="s">
        <v>3139</v>
      </c>
      <c r="BJ354" s="114" t="s">
        <v>3139</v>
      </c>
      <c r="BK354" s="114" t="s">
        <v>3139</v>
      </c>
      <c r="BL354" s="714" t="e">
        <v>#N/A</v>
      </c>
      <c r="BM354" s="561" t="s">
        <v>5844</v>
      </c>
      <c r="BN354" s="479" t="s">
        <v>2798</v>
      </c>
      <c r="BO354" s="184"/>
      <c r="BP354" s="184"/>
      <c r="BQ354" s="348">
        <v>999</v>
      </c>
      <c r="BR354" s="114"/>
      <c r="BS354" s="582"/>
      <c r="BT354" s="582"/>
      <c r="BU354" s="582"/>
      <c r="BV354" s="582"/>
      <c r="BW354" s="582"/>
    </row>
    <row r="355" spans="1:75" ht="14.45" hidden="1" customHeight="1">
      <c r="A355">
        <v>354</v>
      </c>
      <c r="B355" s="148" t="str">
        <f t="shared" ca="1" si="87"/>
        <v>999999999</v>
      </c>
      <c r="C355" s="148" t="str">
        <f t="shared" ca="1" si="88"/>
        <v>9999999</v>
      </c>
      <c r="D355" s="28">
        <v>0</v>
      </c>
      <c r="E355" s="586">
        <f t="shared" si="94"/>
        <v>1</v>
      </c>
      <c r="F355" s="586">
        <f t="shared" si="89"/>
        <v>0</v>
      </c>
      <c r="G355" s="344" t="str">
        <f t="shared" si="95"/>
        <v>no match or acs</v>
      </c>
      <c r="H355" s="210" t="s">
        <v>3131</v>
      </c>
      <c r="L355" s="210" t="s">
        <v>3131</v>
      </c>
      <c r="M355" s="573" t="s">
        <v>3131</v>
      </c>
      <c r="Q355" s="167" t="s">
        <v>5421</v>
      </c>
      <c r="R355" s="137">
        <f ca="1">IFERROR(_xlfn.XLOOKUP(T355, sortorder!P:P,sortorder!Q:Q),999)</f>
        <v>999</v>
      </c>
      <c r="S355" s="137">
        <f ca="1">IFERROR(_xlfn.XLOOKUP(T355, sortorder!P:P,sortorder!O:O),99)</f>
        <v>99</v>
      </c>
      <c r="T355" s="61" t="s">
        <v>4735</v>
      </c>
      <c r="V355" s="142">
        <f ca="1">IFERROR(_xlfn.XLOOKUP(X355, sortorder!E:E,sortorder!D:D),99)</f>
        <v>99</v>
      </c>
      <c r="W355" s="142">
        <f t="shared" ca="1" si="90"/>
        <v>99</v>
      </c>
      <c r="X355" s="185" t="s">
        <v>7408</v>
      </c>
      <c r="Y355" s="132">
        <f t="shared" si="101"/>
        <v>0</v>
      </c>
      <c r="Z355" s="132">
        <f t="shared" si="101"/>
        <v>0</v>
      </c>
      <c r="AA355" s="132">
        <f t="shared" si="101"/>
        <v>0</v>
      </c>
      <c r="AB355" s="132">
        <f t="shared" si="101"/>
        <v>0</v>
      </c>
      <c r="AC355" s="132">
        <f t="shared" si="101"/>
        <v>0</v>
      </c>
      <c r="AD355" s="132">
        <f t="shared" si="101"/>
        <v>0</v>
      </c>
      <c r="AE355" s="132">
        <f t="shared" si="101"/>
        <v>0</v>
      </c>
      <c r="AF355" s="132">
        <f t="shared" si="101"/>
        <v>0</v>
      </c>
      <c r="AG355" s="132">
        <f t="shared" si="101"/>
        <v>0</v>
      </c>
      <c r="AI355" s="132" t="e">
        <f ca="1">_xlfn.XLOOKUP(I355,'api2.3'!B:B,'api2.3'!D:D,"")</f>
        <v>#NAME?</v>
      </c>
      <c r="AJ355" t="s">
        <v>44</v>
      </c>
      <c r="AK355" s="197" t="s">
        <v>44</v>
      </c>
      <c r="AL355" s="195" t="e">
        <f ca="1">_xlfn.XLOOKUP(AK355,sortorder!$I$15:$I$20,sortorder!$J$15:$J$20)</f>
        <v>#NAME?</v>
      </c>
      <c r="AP355" s="637">
        <v>0</v>
      </c>
      <c r="AQ355" t="s">
        <v>43</v>
      </c>
      <c r="AR355" s="22" t="str">
        <f t="shared" si="92"/>
        <v>raw</v>
      </c>
      <c r="AS355" t="s">
        <v>43</v>
      </c>
      <c r="AT355" s="22" t="b">
        <f t="shared" si="93"/>
        <v>1</v>
      </c>
      <c r="AU355" s="633" t="s">
        <v>52</v>
      </c>
      <c r="AW355">
        <v>0</v>
      </c>
      <c r="AX355" s="596" t="s">
        <v>2798</v>
      </c>
      <c r="AY355" s="479" t="b">
        <v>0</v>
      </c>
      <c r="AZ355" t="s">
        <v>45</v>
      </c>
      <c r="BB355">
        <v>0</v>
      </c>
      <c r="BC355" t="b">
        <v>0</v>
      </c>
      <c r="BD355" t="b">
        <v>0</v>
      </c>
      <c r="BE355" t="b">
        <v>0</v>
      </c>
      <c r="BG355" s="23" t="b">
        <f t="shared" si="102"/>
        <v>1</v>
      </c>
      <c r="BH355" s="739" t="s">
        <v>3133</v>
      </c>
      <c r="BI355" t="s">
        <v>3133</v>
      </c>
      <c r="BJ355" t="s">
        <v>3133</v>
      </c>
      <c r="BK355" t="s">
        <v>3133</v>
      </c>
      <c r="BL355" s="714">
        <v>0</v>
      </c>
      <c r="BM355" s="561" t="s">
        <v>5842</v>
      </c>
      <c r="BN355" s="479" t="s">
        <v>2798</v>
      </c>
      <c r="BQ355" s="209">
        <v>999</v>
      </c>
    </row>
    <row r="356" spans="1:75" hidden="1">
      <c r="A356">
        <v>355</v>
      </c>
      <c r="B356" s="148" t="str">
        <f t="shared" ca="1" si="87"/>
        <v>999999999</v>
      </c>
      <c r="C356" s="148" t="str">
        <f t="shared" ca="1" si="88"/>
        <v>9999999</v>
      </c>
      <c r="D356" s="28">
        <v>0</v>
      </c>
      <c r="E356" s="586">
        <f t="shared" si="94"/>
        <v>1</v>
      </c>
      <c r="F356" s="586">
        <f t="shared" si="89"/>
        <v>0</v>
      </c>
      <c r="G356" s="344" t="str">
        <f t="shared" si="95"/>
        <v>no match or acs</v>
      </c>
      <c r="H356" s="106" t="s">
        <v>3903</v>
      </c>
      <c r="L356" s="106" t="s">
        <v>3903</v>
      </c>
      <c r="M356" s="573" t="s">
        <v>3903</v>
      </c>
      <c r="Q356" s="167" t="s">
        <v>5399</v>
      </c>
      <c r="R356" s="137">
        <f ca="1">IFERROR(_xlfn.XLOOKUP(T356, sortorder!P:P,sortorder!Q:Q),999)</f>
        <v>999</v>
      </c>
      <c r="S356" s="137">
        <f ca="1">IFERROR(_xlfn.XLOOKUP(T356, sortorder!P:P,sortorder!O:O),99)</f>
        <v>99</v>
      </c>
      <c r="T356" s="189" t="s">
        <v>5400</v>
      </c>
      <c r="V356" s="142">
        <f ca="1">IFERROR(_xlfn.XLOOKUP(X356, sortorder!E:E,sortorder!D:D),99)</f>
        <v>99</v>
      </c>
      <c r="W356" s="142">
        <f t="shared" ca="1" si="90"/>
        <v>99</v>
      </c>
      <c r="X356" s="185" t="s">
        <v>5434</v>
      </c>
      <c r="Y356" s="132">
        <f t="shared" si="101"/>
        <v>0</v>
      </c>
      <c r="Z356" s="132">
        <f t="shared" si="101"/>
        <v>0</v>
      </c>
      <c r="AA356" s="132">
        <f t="shared" si="101"/>
        <v>0</v>
      </c>
      <c r="AB356" s="132">
        <f t="shared" si="101"/>
        <v>0</v>
      </c>
      <c r="AC356" s="132">
        <f t="shared" si="101"/>
        <v>0</v>
      </c>
      <c r="AD356" s="132">
        <f t="shared" si="101"/>
        <v>0</v>
      </c>
      <c r="AE356" s="132">
        <f t="shared" si="101"/>
        <v>0</v>
      </c>
      <c r="AF356" s="132">
        <f t="shared" si="101"/>
        <v>0</v>
      </c>
      <c r="AG356" s="132">
        <f t="shared" si="101"/>
        <v>0</v>
      </c>
      <c r="AI356" s="132" t="e">
        <f ca="1">_xlfn.XLOOKUP(I356,'api2.3'!B:B,'api2.3'!D:D,"")</f>
        <v>#NAME?</v>
      </c>
      <c r="AJ356" t="s">
        <v>44</v>
      </c>
      <c r="AK356" s="38" t="s">
        <v>44</v>
      </c>
      <c r="AL356" s="195" t="e">
        <f ca="1">_xlfn.XLOOKUP(AK356,sortorder!$I$15:$I$20,sortorder!$J$15:$J$20)</f>
        <v>#NAME?</v>
      </c>
      <c r="AP356" s="637">
        <v>0</v>
      </c>
      <c r="AQ356" t="s">
        <v>43</v>
      </c>
      <c r="AR356" s="22" t="str">
        <f t="shared" si="92"/>
        <v>raw</v>
      </c>
      <c r="AS356" t="s">
        <v>43</v>
      </c>
      <c r="AT356" s="22" t="b">
        <f t="shared" si="93"/>
        <v>1</v>
      </c>
      <c r="AU356" s="633" t="s">
        <v>286</v>
      </c>
      <c r="AX356" s="596" t="s">
        <v>2798</v>
      </c>
      <c r="AY356" s="479" t="b">
        <v>0</v>
      </c>
      <c r="AZ356" t="s">
        <v>45</v>
      </c>
      <c r="BB356">
        <v>0</v>
      </c>
      <c r="BC356" t="b">
        <v>0</v>
      </c>
      <c r="BD356" t="b">
        <v>0</v>
      </c>
      <c r="BE356" t="b">
        <v>0</v>
      </c>
      <c r="BG356" s="23" t="b">
        <f t="shared" si="102"/>
        <v>1</v>
      </c>
      <c r="BH356" s="739" t="s">
        <v>3904</v>
      </c>
      <c r="BI356" t="s">
        <v>3904</v>
      </c>
      <c r="BJ356" t="s">
        <v>3904</v>
      </c>
      <c r="BK356" t="s">
        <v>5406</v>
      </c>
      <c r="BL356" s="714">
        <v>0</v>
      </c>
      <c r="BM356" s="561" t="s">
        <v>6143</v>
      </c>
      <c r="BN356" s="479" t="s">
        <v>2798</v>
      </c>
      <c r="BQ356" s="209">
        <v>999</v>
      </c>
    </row>
    <row r="357" spans="1:75" hidden="1">
      <c r="A357">
        <v>356</v>
      </c>
      <c r="B357" s="148" t="str">
        <f t="shared" ca="1" si="87"/>
        <v>999999999</v>
      </c>
      <c r="C357" s="148" t="str">
        <f t="shared" ca="1" si="88"/>
        <v>9999999</v>
      </c>
      <c r="D357" s="28">
        <v>0</v>
      </c>
      <c r="E357" s="586">
        <f t="shared" si="94"/>
        <v>1</v>
      </c>
      <c r="F357" s="586">
        <f t="shared" si="89"/>
        <v>0</v>
      </c>
      <c r="G357" s="344" t="str">
        <f t="shared" si="95"/>
        <v>no match or acs</v>
      </c>
      <c r="H357" s="104" t="s">
        <v>3249</v>
      </c>
      <c r="L357" s="104" t="s">
        <v>3249</v>
      </c>
      <c r="M357" s="573" t="s">
        <v>3249</v>
      </c>
      <c r="Q357" s="167" t="s">
        <v>4730</v>
      </c>
      <c r="R357" s="137">
        <f ca="1">IFERROR(_xlfn.XLOOKUP(T357, sortorder!P:P,sortorder!Q:Q),999)</f>
        <v>999</v>
      </c>
      <c r="S357" s="137">
        <f ca="1">IFERROR(_xlfn.XLOOKUP(T357, sortorder!P:P,sortorder!O:O),99)</f>
        <v>99</v>
      </c>
      <c r="T357" s="119" t="s">
        <v>4731</v>
      </c>
      <c r="V357" s="142">
        <f ca="1">IFERROR(_xlfn.XLOOKUP(X357, sortorder!E:E,sortorder!D:D),99)</f>
        <v>99</v>
      </c>
      <c r="W357" s="142">
        <f t="shared" ca="1" si="90"/>
        <v>99</v>
      </c>
      <c r="X357" s="185" t="s">
        <v>5434</v>
      </c>
      <c r="Y357" s="132">
        <f t="shared" si="101"/>
        <v>0</v>
      </c>
      <c r="Z357" s="132">
        <f t="shared" si="101"/>
        <v>0</v>
      </c>
      <c r="AA357" s="132">
        <f t="shared" si="101"/>
        <v>0</v>
      </c>
      <c r="AB357" s="132">
        <f t="shared" si="101"/>
        <v>0</v>
      </c>
      <c r="AC357" s="132">
        <f t="shared" si="101"/>
        <v>0</v>
      </c>
      <c r="AD357" s="132">
        <f t="shared" si="101"/>
        <v>0</v>
      </c>
      <c r="AE357" s="132">
        <f t="shared" si="101"/>
        <v>0</v>
      </c>
      <c r="AF357" s="132">
        <f t="shared" si="101"/>
        <v>0</v>
      </c>
      <c r="AG357" s="132">
        <f t="shared" si="101"/>
        <v>0</v>
      </c>
      <c r="AI357" s="132" t="e">
        <f ca="1">_xlfn.XLOOKUP(I357,'api2.3'!B:B,'api2.3'!D:D,"")</f>
        <v>#NAME?</v>
      </c>
      <c r="AJ357" t="s">
        <v>44</v>
      </c>
      <c r="AK357" s="38" t="s">
        <v>44</v>
      </c>
      <c r="AL357" s="195" t="e">
        <f ca="1">_xlfn.XLOOKUP(AK357,sortorder!$I$15:$I$20,sortorder!$J$15:$J$20)</f>
        <v>#NAME?</v>
      </c>
      <c r="AP357" s="637">
        <v>0</v>
      </c>
      <c r="AQ357" t="s">
        <v>43</v>
      </c>
      <c r="AR357" s="22" t="str">
        <f t="shared" si="92"/>
        <v>raw</v>
      </c>
      <c r="AS357" t="s">
        <v>43</v>
      </c>
      <c r="AT357" s="22" t="b">
        <f t="shared" si="93"/>
        <v>1</v>
      </c>
      <c r="AU357" s="633" t="s">
        <v>286</v>
      </c>
      <c r="AX357" s="596" t="s">
        <v>2798</v>
      </c>
      <c r="AY357" s="479" t="b">
        <v>0</v>
      </c>
      <c r="AZ357" t="s">
        <v>45</v>
      </c>
      <c r="BB357">
        <v>0</v>
      </c>
      <c r="BC357" t="b">
        <v>0</v>
      </c>
      <c r="BD357" t="b">
        <v>0</v>
      </c>
      <c r="BE357" t="b">
        <v>0</v>
      </c>
      <c r="BG357" s="23" t="b">
        <f t="shared" si="102"/>
        <v>1</v>
      </c>
      <c r="BH357" s="739" t="s">
        <v>5410</v>
      </c>
      <c r="BI357" t="s">
        <v>5410</v>
      </c>
      <c r="BJ357" t="s">
        <v>5237</v>
      </c>
      <c r="BK357" t="s">
        <v>5237</v>
      </c>
      <c r="BL357" s="714" t="e">
        <v>#N/A</v>
      </c>
      <c r="BM357" s="561" t="s">
        <v>5885</v>
      </c>
      <c r="BN357" s="479" t="s">
        <v>2798</v>
      </c>
      <c r="BQ357" s="209">
        <v>999</v>
      </c>
    </row>
    <row r="358" spans="1:75" hidden="1">
      <c r="A358">
        <v>357</v>
      </c>
      <c r="B358" s="148" t="str">
        <f t="shared" ca="1" si="87"/>
        <v>999999999</v>
      </c>
      <c r="C358" s="148" t="str">
        <f t="shared" ca="1" si="88"/>
        <v>9999999</v>
      </c>
      <c r="D358" s="28">
        <v>0</v>
      </c>
      <c r="E358" s="586">
        <f t="shared" si="94"/>
        <v>1</v>
      </c>
      <c r="F358" s="586">
        <f t="shared" si="89"/>
        <v>0</v>
      </c>
      <c r="G358" s="344" t="str">
        <f t="shared" si="95"/>
        <v>no match or acs</v>
      </c>
      <c r="H358" s="104" t="s">
        <v>3251</v>
      </c>
      <c r="K358" s="114"/>
      <c r="L358" s="104" t="s">
        <v>3251</v>
      </c>
      <c r="M358" s="573" t="s">
        <v>3251</v>
      </c>
      <c r="N358" s="184"/>
      <c r="O358" s="114"/>
      <c r="P358" s="184"/>
      <c r="Q358" s="167" t="s">
        <v>4731</v>
      </c>
      <c r="R358" s="137">
        <f ca="1">IFERROR(_xlfn.XLOOKUP(T358, sortorder!P:P,sortorder!Q:Q),999)</f>
        <v>999</v>
      </c>
      <c r="S358" s="137">
        <f ca="1">IFERROR(_xlfn.XLOOKUP(T358, sortorder!P:P,sortorder!O:O),99)</f>
        <v>99</v>
      </c>
      <c r="T358" s="183" t="s">
        <v>4731</v>
      </c>
      <c r="U358" s="184"/>
      <c r="V358" s="142">
        <f ca="1">IFERROR(_xlfn.XLOOKUP(X358, sortorder!E:E,sortorder!D:D),99)</f>
        <v>99</v>
      </c>
      <c r="W358" s="142">
        <f t="shared" ca="1" si="90"/>
        <v>99</v>
      </c>
      <c r="X358" s="185" t="s">
        <v>5433</v>
      </c>
      <c r="Y358" s="132">
        <f t="shared" si="101"/>
        <v>0</v>
      </c>
      <c r="Z358" s="132">
        <f t="shared" si="101"/>
        <v>0</v>
      </c>
      <c r="AA358" s="132">
        <f t="shared" si="101"/>
        <v>0</v>
      </c>
      <c r="AB358" s="132">
        <f t="shared" si="101"/>
        <v>0</v>
      </c>
      <c r="AC358" s="132">
        <f t="shared" si="101"/>
        <v>0</v>
      </c>
      <c r="AD358" s="132">
        <f t="shared" si="101"/>
        <v>0</v>
      </c>
      <c r="AE358" s="132">
        <f t="shared" si="101"/>
        <v>0</v>
      </c>
      <c r="AF358" s="132">
        <f t="shared" si="101"/>
        <v>0</v>
      </c>
      <c r="AG358" s="132">
        <f t="shared" si="101"/>
        <v>0</v>
      </c>
      <c r="AH358" s="114"/>
      <c r="AI358" s="132" t="e">
        <f ca="1">_xlfn.XLOOKUP(I358,'api2.3'!B:B,'api2.3'!D:D,"")</f>
        <v>#NAME?</v>
      </c>
      <c r="AJ358" s="114" t="s">
        <v>44</v>
      </c>
      <c r="AK358" s="197" t="s">
        <v>44</v>
      </c>
      <c r="AL358" s="195" t="e">
        <f ca="1">_xlfn.XLOOKUP(AK358,sortorder!$I$15:$I$20,sortorder!$J$15:$J$20)</f>
        <v>#NAME?</v>
      </c>
      <c r="AM358" s="635"/>
      <c r="AN358" s="635"/>
      <c r="AO358" s="635"/>
      <c r="AP358" s="639">
        <v>0</v>
      </c>
      <c r="AQ358" s="114" t="s">
        <v>43</v>
      </c>
      <c r="AR358" s="22" t="str">
        <f t="shared" si="92"/>
        <v>raw</v>
      </c>
      <c r="AS358" s="114" t="s">
        <v>43</v>
      </c>
      <c r="AT358" s="22" t="b">
        <f t="shared" si="93"/>
        <v>1</v>
      </c>
      <c r="AU358" s="635" t="s">
        <v>286</v>
      </c>
      <c r="AV358" s="635"/>
      <c r="AW358" s="114">
        <v>1</v>
      </c>
      <c r="AX358" s="596" t="s">
        <v>1055</v>
      </c>
      <c r="AY358" s="479" t="b">
        <v>1</v>
      </c>
      <c r="AZ358" s="616" t="s">
        <v>5629</v>
      </c>
      <c r="BA358" s="114"/>
      <c r="BB358" s="114">
        <v>0</v>
      </c>
      <c r="BC358" s="114" t="b">
        <v>0</v>
      </c>
      <c r="BD358" s="114" t="b">
        <v>1</v>
      </c>
      <c r="BE358" s="114" t="b">
        <v>1</v>
      </c>
      <c r="BF358" s="114"/>
      <c r="BG358" s="23" t="b">
        <f t="shared" si="102"/>
        <v>1</v>
      </c>
      <c r="BH358" s="740" t="s">
        <v>5411</v>
      </c>
      <c r="BI358" s="114" t="s">
        <v>5411</v>
      </c>
      <c r="BJ358" s="114" t="s">
        <v>5412</v>
      </c>
      <c r="BK358" s="114" t="s">
        <v>5412</v>
      </c>
      <c r="BL358" s="714">
        <v>0</v>
      </c>
      <c r="BM358" s="561" t="s">
        <v>5886</v>
      </c>
      <c r="BN358" s="479" t="s">
        <v>2798</v>
      </c>
      <c r="BO358" s="184"/>
      <c r="BQ358" s="209">
        <v>999</v>
      </c>
    </row>
    <row r="359" spans="1:75" ht="14.45" hidden="1" customHeight="1">
      <c r="A359">
        <v>358</v>
      </c>
      <c r="B359" s="148" t="str">
        <f t="shared" ca="1" si="87"/>
        <v>999999096</v>
      </c>
      <c r="C359" s="148" t="str">
        <f t="shared" ca="1" si="88"/>
        <v>9999999</v>
      </c>
      <c r="D359" s="28">
        <v>1</v>
      </c>
      <c r="E359" s="586">
        <f t="shared" si="94"/>
        <v>0</v>
      </c>
      <c r="F359" s="586">
        <f t="shared" si="89"/>
        <v>1</v>
      </c>
      <c r="G359" s="344" t="str">
        <f t="shared" si="95"/>
        <v>api</v>
      </c>
      <c r="H359" t="s">
        <v>1695</v>
      </c>
      <c r="I359" s="114" t="s">
        <v>1695</v>
      </c>
      <c r="N359" s="56" t="s">
        <v>1696</v>
      </c>
      <c r="O359" t="s">
        <v>1696</v>
      </c>
      <c r="P359" s="56" t="s">
        <v>1696</v>
      </c>
      <c r="Q359" s="61" t="s">
        <v>181</v>
      </c>
      <c r="R359" s="137">
        <f ca="1">IFERROR(_xlfn.XLOOKUP(T359, sortorder!P:P,sortorder!Q:Q),999)</f>
        <v>999</v>
      </c>
      <c r="S359" s="137">
        <f ca="1">IFERROR(_xlfn.XLOOKUP(T359, sortorder!P:P,sortorder!O:O),99)</f>
        <v>99</v>
      </c>
      <c r="T359" s="119" t="s">
        <v>181</v>
      </c>
      <c r="U359" s="56" t="s">
        <v>181</v>
      </c>
      <c r="V359" s="142">
        <f ca="1">IFERROR(_xlfn.XLOOKUP(X359, sortorder!E:E,sortorder!D:D),99)</f>
        <v>99</v>
      </c>
      <c r="W359" s="142">
        <f t="shared" ca="1" si="90"/>
        <v>99</v>
      </c>
      <c r="X359" s="353" t="s">
        <v>1662</v>
      </c>
      <c r="Y359" s="360">
        <f t="shared" si="101"/>
        <v>0</v>
      </c>
      <c r="Z359" s="360">
        <f t="shared" si="101"/>
        <v>0</v>
      </c>
      <c r="AA359" s="360">
        <f t="shared" si="101"/>
        <v>0</v>
      </c>
      <c r="AB359" s="360">
        <f t="shared" si="101"/>
        <v>0</v>
      </c>
      <c r="AC359" s="360">
        <f t="shared" si="101"/>
        <v>0</v>
      </c>
      <c r="AD359" s="360">
        <f t="shared" si="101"/>
        <v>0</v>
      </c>
      <c r="AE359" s="360">
        <f t="shared" si="101"/>
        <v>0</v>
      </c>
      <c r="AF359" s="360">
        <f t="shared" si="101"/>
        <v>0</v>
      </c>
      <c r="AG359" s="360">
        <f t="shared" si="101"/>
        <v>0</v>
      </c>
      <c r="AH359" s="353" t="s">
        <v>1051</v>
      </c>
      <c r="AI359" s="132" t="e">
        <f ca="1">_xlfn.XLOOKUP(I359,'api2.3'!B:B,'api2.3'!D:D,"")</f>
        <v>#NAME?</v>
      </c>
      <c r="AJ359" s="353" t="s">
        <v>140</v>
      </c>
      <c r="AK359" s="353" t="s">
        <v>140</v>
      </c>
      <c r="AL359" s="361" t="e">
        <f ca="1">_xlfn.XLOOKUP(AK359,sortorder!$I$15:$I$20,sortorder!$J$15:$J$20)</f>
        <v>#NAME?</v>
      </c>
      <c r="AP359" s="634">
        <v>0</v>
      </c>
      <c r="AQ359" s="353" t="s">
        <v>43</v>
      </c>
      <c r="AR359" s="22" t="str">
        <f t="shared" si="92"/>
        <v>raw</v>
      </c>
      <c r="AS359" s="353" t="s">
        <v>43</v>
      </c>
      <c r="AT359" s="22" t="b">
        <f t="shared" si="93"/>
        <v>1</v>
      </c>
      <c r="AU359" s="633" t="s">
        <v>286</v>
      </c>
      <c r="AV359" s="633" t="s">
        <v>43</v>
      </c>
      <c r="AW359" s="353"/>
      <c r="AX359" s="596" t="s">
        <v>2142</v>
      </c>
      <c r="AY359" s="479" t="b">
        <v>1</v>
      </c>
      <c r="AZ359" s="22" t="s">
        <v>5629</v>
      </c>
      <c r="BA359" s="362">
        <v>3</v>
      </c>
      <c r="BB359" s="353">
        <v>2</v>
      </c>
      <c r="BC359" s="353" t="b">
        <v>0</v>
      </c>
      <c r="BD359" s="353" t="b">
        <v>0</v>
      </c>
      <c r="BE359" s="353" t="b">
        <v>0</v>
      </c>
      <c r="BF359" s="39" t="s">
        <v>5640</v>
      </c>
      <c r="BG359" s="23" t="b">
        <f t="shared" si="102"/>
        <v>1</v>
      </c>
      <c r="BH359" s="739" t="s">
        <v>1697</v>
      </c>
      <c r="BI359" s="353" t="s">
        <v>1697</v>
      </c>
      <c r="BJ359" s="39" t="s">
        <v>1699</v>
      </c>
      <c r="BK359" s="18" t="s">
        <v>1698</v>
      </c>
      <c r="BL359" s="714" t="s">
        <v>1699</v>
      </c>
      <c r="BM359" s="561" t="s">
        <v>2798</v>
      </c>
      <c r="BN359" s="479" t="s">
        <v>1433</v>
      </c>
      <c r="BO359" s="56" t="s">
        <v>5644</v>
      </c>
      <c r="BP359" s="56" t="s">
        <v>5644</v>
      </c>
      <c r="BQ359" s="206">
        <v>96</v>
      </c>
      <c r="BS359" s="580" t="s">
        <v>1700</v>
      </c>
      <c r="BT359" s="580" t="s">
        <v>1701</v>
      </c>
      <c r="BU359" s="580" t="s">
        <v>1696</v>
      </c>
      <c r="BV359" s="580" t="s">
        <v>404</v>
      </c>
    </row>
    <row r="360" spans="1:75" hidden="1">
      <c r="A360">
        <v>359</v>
      </c>
      <c r="B360" s="148" t="str">
        <f t="shared" ca="1" si="87"/>
        <v>999999097</v>
      </c>
      <c r="C360" s="148" t="str">
        <f t="shared" ca="1" si="88"/>
        <v>9999999</v>
      </c>
      <c r="D360" s="28">
        <v>1</v>
      </c>
      <c r="E360" s="586">
        <f t="shared" si="94"/>
        <v>0</v>
      </c>
      <c r="F360" s="586">
        <f t="shared" si="89"/>
        <v>1</v>
      </c>
      <c r="G360" s="344" t="str">
        <f t="shared" si="95"/>
        <v>api</v>
      </c>
      <c r="H360" t="s">
        <v>1689</v>
      </c>
      <c r="I360" s="114" t="s">
        <v>1689</v>
      </c>
      <c r="N360" s="56" t="s">
        <v>1690</v>
      </c>
      <c r="O360" t="s">
        <v>1690</v>
      </c>
      <c r="P360" s="56" t="s">
        <v>1690</v>
      </c>
      <c r="Q360" s="61" t="s">
        <v>144</v>
      </c>
      <c r="R360" s="137">
        <f ca="1">IFERROR(_xlfn.XLOOKUP(T360, sortorder!P:P,sortorder!Q:Q),999)</f>
        <v>999</v>
      </c>
      <c r="S360" s="137">
        <f ca="1">IFERROR(_xlfn.XLOOKUP(T360, sortorder!P:P,sortorder!O:O),99)</f>
        <v>99</v>
      </c>
      <c r="T360" s="119" t="s">
        <v>144</v>
      </c>
      <c r="U360" s="56" t="s">
        <v>144</v>
      </c>
      <c r="V360" s="142">
        <f ca="1">IFERROR(_xlfn.XLOOKUP(X360, sortorder!E:E,sortorder!D:D),99)</f>
        <v>99</v>
      </c>
      <c r="W360" s="142">
        <f t="shared" ca="1" si="90"/>
        <v>99</v>
      </c>
      <c r="X360" s="353" t="s">
        <v>1662</v>
      </c>
      <c r="Y360" s="360">
        <f t="shared" si="101"/>
        <v>0</v>
      </c>
      <c r="Z360" s="360">
        <f t="shared" si="101"/>
        <v>0</v>
      </c>
      <c r="AA360" s="360">
        <f t="shared" si="101"/>
        <v>0</v>
      </c>
      <c r="AB360" s="360">
        <f t="shared" si="101"/>
        <v>0</v>
      </c>
      <c r="AC360" s="360">
        <f t="shared" si="101"/>
        <v>0</v>
      </c>
      <c r="AD360" s="360">
        <f t="shared" si="101"/>
        <v>0</v>
      </c>
      <c r="AE360" s="360">
        <f t="shared" si="101"/>
        <v>0</v>
      </c>
      <c r="AF360" s="360">
        <f t="shared" si="101"/>
        <v>0</v>
      </c>
      <c r="AG360" s="360">
        <f t="shared" si="101"/>
        <v>0</v>
      </c>
      <c r="AH360" s="353" t="s">
        <v>1051</v>
      </c>
      <c r="AI360" s="132" t="e">
        <f ca="1">_xlfn.XLOOKUP(I360,'api2.3'!B:B,'api2.3'!D:D,"")</f>
        <v>#NAME?</v>
      </c>
      <c r="AJ360" s="353" t="s">
        <v>140</v>
      </c>
      <c r="AK360" s="353" t="s">
        <v>140</v>
      </c>
      <c r="AL360" s="361" t="e">
        <f ca="1">_xlfn.XLOOKUP(AK360,sortorder!$I$15:$I$20,sortorder!$J$15:$J$20)</f>
        <v>#NAME?</v>
      </c>
      <c r="AP360" s="634">
        <v>0</v>
      </c>
      <c r="AQ360" s="353" t="s">
        <v>43</v>
      </c>
      <c r="AR360" s="22" t="str">
        <f t="shared" si="92"/>
        <v>raw</v>
      </c>
      <c r="AS360" s="353" t="s">
        <v>43</v>
      </c>
      <c r="AT360" s="22" t="b">
        <f t="shared" si="93"/>
        <v>1</v>
      </c>
      <c r="AU360" s="633" t="s">
        <v>286</v>
      </c>
      <c r="AV360" s="633" t="s">
        <v>43</v>
      </c>
      <c r="AW360" s="353"/>
      <c r="AX360" s="596" t="s">
        <v>2142</v>
      </c>
      <c r="AY360" s="479" t="b">
        <v>1</v>
      </c>
      <c r="AZ360" s="22" t="s">
        <v>5629</v>
      </c>
      <c r="BA360" s="362">
        <v>3</v>
      </c>
      <c r="BB360" s="353">
        <v>1</v>
      </c>
      <c r="BC360" s="353" t="b">
        <v>0</v>
      </c>
      <c r="BD360" s="353" t="b">
        <v>0</v>
      </c>
      <c r="BE360" s="353" t="b">
        <v>0</v>
      </c>
      <c r="BF360" s="39" t="s">
        <v>5631</v>
      </c>
      <c r="BG360" s="23" t="b">
        <f t="shared" si="102"/>
        <v>1</v>
      </c>
      <c r="BH360" s="739" t="s">
        <v>1424</v>
      </c>
      <c r="BI360" s="353" t="s">
        <v>1424</v>
      </c>
      <c r="BJ360" s="39" t="s">
        <v>1424</v>
      </c>
      <c r="BK360" s="18" t="s">
        <v>1691</v>
      </c>
      <c r="BL360" s="714" t="s">
        <v>1424</v>
      </c>
      <c r="BM360" s="561" t="s">
        <v>2798</v>
      </c>
      <c r="BN360" s="479" t="s">
        <v>1424</v>
      </c>
      <c r="BO360" s="56" t="s">
        <v>1691</v>
      </c>
      <c r="BP360" s="56" t="s">
        <v>1691</v>
      </c>
      <c r="BQ360" s="206">
        <v>97</v>
      </c>
      <c r="BS360" s="580" t="s">
        <v>1693</v>
      </c>
      <c r="BT360" s="580" t="s">
        <v>1694</v>
      </c>
      <c r="BU360" s="580" t="s">
        <v>1690</v>
      </c>
      <c r="BV360" s="580" t="s">
        <v>404</v>
      </c>
    </row>
    <row r="361" spans="1:75" ht="14.45" hidden="1" customHeight="1">
      <c r="A361">
        <v>360</v>
      </c>
      <c r="B361" s="148" t="str">
        <f t="shared" ca="1" si="87"/>
        <v>999999098</v>
      </c>
      <c r="C361" s="148" t="str">
        <f t="shared" ca="1" si="88"/>
        <v>9999999</v>
      </c>
      <c r="D361" s="234">
        <v>0</v>
      </c>
      <c r="E361" s="586">
        <f t="shared" si="94"/>
        <v>0</v>
      </c>
      <c r="F361" s="586">
        <f t="shared" si="89"/>
        <v>1</v>
      </c>
      <c r="G361" s="344" t="str">
        <f t="shared" si="95"/>
        <v>csv</v>
      </c>
      <c r="H361" s="114" t="s">
        <v>5453</v>
      </c>
      <c r="I361" s="114" t="s">
        <v>5540</v>
      </c>
      <c r="J361" s="184"/>
      <c r="K361" s="114"/>
      <c r="L361" s="114"/>
      <c r="M361" s="184"/>
      <c r="N361" s="184"/>
      <c r="O361" s="114" t="s">
        <v>5453</v>
      </c>
      <c r="P361" s="184"/>
      <c r="Q361" s="115" t="s">
        <v>5452</v>
      </c>
      <c r="R361" s="137">
        <f ca="1">IFERROR(_xlfn.XLOOKUP(T361, sortorder!P:P,sortorder!Q:Q),999)</f>
        <v>999</v>
      </c>
      <c r="S361" s="137">
        <f ca="1">IFERROR(_xlfn.XLOOKUP(T361, sortorder!P:P,sortorder!O:O),99)</f>
        <v>99</v>
      </c>
      <c r="T361" s="183" t="s">
        <v>5452</v>
      </c>
      <c r="U361" s="184"/>
      <c r="V361" s="142">
        <f ca="1">IFERROR(_xlfn.XLOOKUP(X361, sortorder!E:E,sortorder!D:D),99)</f>
        <v>99</v>
      </c>
      <c r="W361" s="142">
        <f t="shared" ca="1" si="90"/>
        <v>99</v>
      </c>
      <c r="X361" s="309" t="s">
        <v>1662</v>
      </c>
      <c r="Y361" s="360">
        <f t="shared" si="101"/>
        <v>0</v>
      </c>
      <c r="Z361" s="360">
        <f t="shared" si="101"/>
        <v>0</v>
      </c>
      <c r="AA361" s="360">
        <f t="shared" si="101"/>
        <v>0</v>
      </c>
      <c r="AB361" s="360">
        <f t="shared" si="101"/>
        <v>0</v>
      </c>
      <c r="AC361" s="360">
        <f t="shared" si="101"/>
        <v>0</v>
      </c>
      <c r="AD361" s="360">
        <f t="shared" si="101"/>
        <v>0</v>
      </c>
      <c r="AE361" s="360">
        <f t="shared" si="101"/>
        <v>0</v>
      </c>
      <c r="AF361" s="360">
        <f t="shared" si="101"/>
        <v>0</v>
      </c>
      <c r="AG361" s="360">
        <f t="shared" si="101"/>
        <v>0</v>
      </c>
      <c r="AH361" s="309"/>
      <c r="AI361" s="132" t="e">
        <f ca="1">_xlfn.XLOOKUP(I361,'api2.3'!B:B,'api2.3'!D:D,"")</f>
        <v>#NAME?</v>
      </c>
      <c r="AJ361" s="309" t="s">
        <v>140</v>
      </c>
      <c r="AK361" s="309" t="s">
        <v>140</v>
      </c>
      <c r="AL361" s="361" t="e">
        <f ca="1">_xlfn.XLOOKUP(AK361,sortorder!$I$15:$I$20,sortorder!$J$15:$J$20)</f>
        <v>#NAME?</v>
      </c>
      <c r="AM361" s="635" t="s">
        <v>416</v>
      </c>
      <c r="AN361" s="635" t="s">
        <v>416</v>
      </c>
      <c r="AO361" s="635" t="s">
        <v>417</v>
      </c>
      <c r="AP361" s="641">
        <v>1</v>
      </c>
      <c r="AQ361" s="309" t="s">
        <v>43</v>
      </c>
      <c r="AR361" s="22" t="str">
        <f t="shared" si="92"/>
        <v>raw</v>
      </c>
      <c r="AS361" s="309" t="s">
        <v>43</v>
      </c>
      <c r="AT361" s="22" t="b">
        <f t="shared" si="93"/>
        <v>1</v>
      </c>
      <c r="AU361" s="635" t="s">
        <v>286</v>
      </c>
      <c r="AV361" s="635" t="s">
        <v>43</v>
      </c>
      <c r="AW361" s="309"/>
      <c r="AX361" s="596" t="s">
        <v>2142</v>
      </c>
      <c r="AY361" s="479" t="b">
        <v>1</v>
      </c>
      <c r="AZ361" s="22" t="s">
        <v>5629</v>
      </c>
      <c r="BA361" s="309">
        <v>3</v>
      </c>
      <c r="BB361" s="309">
        <v>1</v>
      </c>
      <c r="BC361" s="309" t="b">
        <v>0</v>
      </c>
      <c r="BD361" s="309" t="b">
        <v>0</v>
      </c>
      <c r="BE361" s="309" t="b">
        <v>0</v>
      </c>
      <c r="BF361" s="181" t="s">
        <v>5632</v>
      </c>
      <c r="BG361" s="23" t="b">
        <f t="shared" si="102"/>
        <v>1</v>
      </c>
      <c r="BH361" s="740" t="s">
        <v>5453</v>
      </c>
      <c r="BI361" s="309" t="s">
        <v>5453</v>
      </c>
      <c r="BJ361" s="181" t="s">
        <v>5641</v>
      </c>
      <c r="BK361" s="221" t="s">
        <v>5454</v>
      </c>
      <c r="BL361" s="714" t="s">
        <v>5454</v>
      </c>
      <c r="BM361" s="561" t="s">
        <v>2798</v>
      </c>
      <c r="BN361" s="479" t="s">
        <v>5454</v>
      </c>
      <c r="BO361" s="56" t="s">
        <v>5645</v>
      </c>
      <c r="BP361" s="56" t="s">
        <v>5645</v>
      </c>
      <c r="BQ361" s="350">
        <v>98</v>
      </c>
      <c r="BR361" s="114"/>
      <c r="BS361" s="582"/>
      <c r="BT361" s="582"/>
      <c r="BU361" s="582"/>
      <c r="BV361" s="582"/>
      <c r="BW361" s="582"/>
    </row>
    <row r="362" spans="1:75" ht="17.25" hidden="1">
      <c r="A362">
        <v>361</v>
      </c>
      <c r="B362" s="148" t="str">
        <f t="shared" ca="1" si="87"/>
        <v>999999099</v>
      </c>
      <c r="C362" s="148" t="str">
        <f t="shared" ca="1" si="88"/>
        <v>9999999</v>
      </c>
      <c r="D362" s="28">
        <v>1</v>
      </c>
      <c r="E362" s="586">
        <f t="shared" si="94"/>
        <v>0</v>
      </c>
      <c r="F362" s="586">
        <f t="shared" si="89"/>
        <v>1</v>
      </c>
      <c r="G362" s="344" t="str">
        <f t="shared" si="95"/>
        <v>api</v>
      </c>
      <c r="H362" t="s">
        <v>1666</v>
      </c>
      <c r="I362" t="s">
        <v>1666</v>
      </c>
      <c r="N362" s="56" t="s">
        <v>1667</v>
      </c>
      <c r="O362" t="s">
        <v>1667</v>
      </c>
      <c r="P362" s="56" t="s">
        <v>1667</v>
      </c>
      <c r="Q362" s="61" t="s">
        <v>196</v>
      </c>
      <c r="R362" s="137">
        <f ca="1">IFERROR(_xlfn.XLOOKUP(T362, sortorder!P:P,sortorder!Q:Q),999)</f>
        <v>999</v>
      </c>
      <c r="S362" s="137">
        <f ca="1">IFERROR(_xlfn.XLOOKUP(T362, sortorder!P:P,sortorder!O:O),99)</f>
        <v>99</v>
      </c>
      <c r="T362" s="119" t="s">
        <v>196</v>
      </c>
      <c r="U362" s="56" t="s">
        <v>196</v>
      </c>
      <c r="V362" s="142">
        <f ca="1">IFERROR(_xlfn.XLOOKUP(X362, sortorder!E:E,sortorder!D:D),99)</f>
        <v>99</v>
      </c>
      <c r="W362" s="142">
        <f t="shared" ca="1" si="90"/>
        <v>99</v>
      </c>
      <c r="X362" s="353" t="s">
        <v>1662</v>
      </c>
      <c r="Y362" s="360">
        <f t="shared" ref="Y362:AG371" si="103">IF(ISERROR(SEARCH(Y$1,$Q362)),0,1)</f>
        <v>0</v>
      </c>
      <c r="Z362" s="360">
        <f t="shared" si="103"/>
        <v>0</v>
      </c>
      <c r="AA362" s="360">
        <f t="shared" si="103"/>
        <v>0</v>
      </c>
      <c r="AB362" s="360">
        <f t="shared" si="103"/>
        <v>0</v>
      </c>
      <c r="AC362" s="360">
        <f t="shared" si="103"/>
        <v>0</v>
      </c>
      <c r="AD362" s="360">
        <f t="shared" si="103"/>
        <v>0</v>
      </c>
      <c r="AE362" s="360">
        <f t="shared" si="103"/>
        <v>0</v>
      </c>
      <c r="AF362" s="360">
        <f t="shared" si="103"/>
        <v>0</v>
      </c>
      <c r="AG362" s="360">
        <f t="shared" si="103"/>
        <v>0</v>
      </c>
      <c r="AH362" s="353" t="s">
        <v>1051</v>
      </c>
      <c r="AI362" s="132" t="e">
        <f ca="1">_xlfn.XLOOKUP(I362,'api2.3'!B:B,'api2.3'!D:D,"")</f>
        <v>#NAME?</v>
      </c>
      <c r="AJ362" s="353" t="s">
        <v>140</v>
      </c>
      <c r="AK362" s="353" t="s">
        <v>140</v>
      </c>
      <c r="AL362" s="361" t="e">
        <f ca="1">_xlfn.XLOOKUP(AK362,sortorder!$I$15:$I$20,sortorder!$J$15:$J$20)</f>
        <v>#NAME?</v>
      </c>
      <c r="AP362" s="634">
        <v>0</v>
      </c>
      <c r="AQ362" s="353" t="s">
        <v>43</v>
      </c>
      <c r="AR362" s="22" t="str">
        <f t="shared" si="92"/>
        <v>raw</v>
      </c>
      <c r="AS362" s="353" t="s">
        <v>43</v>
      </c>
      <c r="AT362" s="22" t="b">
        <f t="shared" si="93"/>
        <v>1</v>
      </c>
      <c r="AU362" s="633" t="s">
        <v>286</v>
      </c>
      <c r="AV362" s="633" t="s">
        <v>43</v>
      </c>
      <c r="AW362" s="353"/>
      <c r="AX362" s="596" t="s">
        <v>2142</v>
      </c>
      <c r="AY362" s="479" t="b">
        <v>1</v>
      </c>
      <c r="AZ362" s="22" t="s">
        <v>5629</v>
      </c>
      <c r="BA362" s="362">
        <v>3</v>
      </c>
      <c r="BB362" s="353">
        <v>2</v>
      </c>
      <c r="BC362" s="353" t="b">
        <v>0</v>
      </c>
      <c r="BD362" s="353" t="b">
        <v>0</v>
      </c>
      <c r="BE362" s="353" t="b">
        <v>0</v>
      </c>
      <c r="BF362" s="39" t="s">
        <v>5640</v>
      </c>
      <c r="BG362" s="23" t="b">
        <f t="shared" si="102"/>
        <v>1</v>
      </c>
      <c r="BH362" s="739" t="s">
        <v>1668</v>
      </c>
      <c r="BI362" s="353" t="s">
        <v>1668</v>
      </c>
      <c r="BJ362" s="39" t="s">
        <v>1387</v>
      </c>
      <c r="BK362" s="18" t="s">
        <v>4797</v>
      </c>
      <c r="BL362" s="714" t="s">
        <v>1669</v>
      </c>
      <c r="BM362" s="561" t="s">
        <v>2798</v>
      </c>
      <c r="BN362" s="479" t="s">
        <v>1387</v>
      </c>
      <c r="BO362" s="56" t="s">
        <v>5646</v>
      </c>
      <c r="BP362" s="56" t="s">
        <v>5646</v>
      </c>
      <c r="BQ362" s="206">
        <v>99</v>
      </c>
      <c r="BS362" s="580" t="s">
        <v>1670</v>
      </c>
      <c r="BT362" s="580" t="s">
        <v>1671</v>
      </c>
      <c r="BU362" s="580" t="s">
        <v>1667</v>
      </c>
      <c r="BV362" s="580" t="s">
        <v>404</v>
      </c>
    </row>
    <row r="363" spans="1:75" hidden="1">
      <c r="A363">
        <v>362</v>
      </c>
      <c r="B363" s="148" t="str">
        <f t="shared" ca="1" si="87"/>
        <v>999999101</v>
      </c>
      <c r="C363" s="148" t="str">
        <f t="shared" ca="1" si="88"/>
        <v>9999999</v>
      </c>
      <c r="D363" s="28">
        <v>1</v>
      </c>
      <c r="E363" s="586">
        <f t="shared" si="94"/>
        <v>0</v>
      </c>
      <c r="F363" s="586">
        <f t="shared" si="89"/>
        <v>1</v>
      </c>
      <c r="G363" s="344" t="str">
        <f t="shared" si="95"/>
        <v>api</v>
      </c>
      <c r="H363" t="s">
        <v>1717</v>
      </c>
      <c r="I363" t="s">
        <v>1717</v>
      </c>
      <c r="N363" s="56" t="s">
        <v>1718</v>
      </c>
      <c r="O363" t="s">
        <v>1718</v>
      </c>
      <c r="P363" s="56" t="s">
        <v>1718</v>
      </c>
      <c r="Q363" s="61" t="s">
        <v>1716</v>
      </c>
      <c r="R363" s="137">
        <f ca="1">IFERROR(_xlfn.XLOOKUP(T363, sortorder!P:P,sortorder!Q:Q),999)</f>
        <v>999</v>
      </c>
      <c r="S363" s="137">
        <f ca="1">IFERROR(_xlfn.XLOOKUP(T363, sortorder!P:P,sortorder!O:O),99)</f>
        <v>99</v>
      </c>
      <c r="T363" s="119" t="s">
        <v>1716</v>
      </c>
      <c r="U363" s="56" t="s">
        <v>1716</v>
      </c>
      <c r="V363" s="142">
        <f ca="1">IFERROR(_xlfn.XLOOKUP(X363, sortorder!E:E,sortorder!D:D),99)</f>
        <v>99</v>
      </c>
      <c r="W363" s="142">
        <f t="shared" ca="1" si="90"/>
        <v>99</v>
      </c>
      <c r="X363" s="353" t="s">
        <v>1662</v>
      </c>
      <c r="Y363" s="360">
        <f t="shared" si="103"/>
        <v>0</v>
      </c>
      <c r="Z363" s="360">
        <f t="shared" si="103"/>
        <v>0</v>
      </c>
      <c r="AA363" s="360">
        <f t="shared" si="103"/>
        <v>0</v>
      </c>
      <c r="AB363" s="360">
        <f t="shared" si="103"/>
        <v>0</v>
      </c>
      <c r="AC363" s="360">
        <f t="shared" si="103"/>
        <v>0</v>
      </c>
      <c r="AD363" s="360">
        <f t="shared" si="103"/>
        <v>0</v>
      </c>
      <c r="AE363" s="360">
        <f t="shared" si="103"/>
        <v>0</v>
      </c>
      <c r="AF363" s="360">
        <f t="shared" si="103"/>
        <v>0</v>
      </c>
      <c r="AG363" s="360">
        <f t="shared" si="103"/>
        <v>0</v>
      </c>
      <c r="AH363" s="353" t="s">
        <v>1051</v>
      </c>
      <c r="AI363" s="132" t="e">
        <f ca="1">_xlfn.XLOOKUP(I363,'api2.3'!B:B,'api2.3'!D:D,"")</f>
        <v>#NAME?</v>
      </c>
      <c r="AJ363" s="353" t="s">
        <v>140</v>
      </c>
      <c r="AK363" s="353" t="s">
        <v>140</v>
      </c>
      <c r="AL363" s="361" t="e">
        <f ca="1">_xlfn.XLOOKUP(AK363,sortorder!$I$15:$I$20,sortorder!$J$15:$J$20)</f>
        <v>#NAME?</v>
      </c>
      <c r="AP363" s="634">
        <v>0</v>
      </c>
      <c r="AQ363" s="353" t="s">
        <v>43</v>
      </c>
      <c r="AR363" s="22" t="str">
        <f t="shared" si="92"/>
        <v>raw</v>
      </c>
      <c r="AS363" s="353" t="s">
        <v>43</v>
      </c>
      <c r="AT363" s="22" t="b">
        <f t="shared" si="93"/>
        <v>1</v>
      </c>
      <c r="AU363" s="633" t="s">
        <v>286</v>
      </c>
      <c r="AV363" s="633" t="s">
        <v>43</v>
      </c>
      <c r="AW363" s="353"/>
      <c r="AX363" s="596" t="s">
        <v>2142</v>
      </c>
      <c r="AY363" s="479" t="b">
        <v>1</v>
      </c>
      <c r="AZ363" s="22" t="s">
        <v>5629</v>
      </c>
      <c r="BA363" s="353">
        <v>2</v>
      </c>
      <c r="BB363" s="353">
        <v>0</v>
      </c>
      <c r="BC363" s="353" t="b">
        <v>0</v>
      </c>
      <c r="BD363" s="353" t="b">
        <v>0</v>
      </c>
      <c r="BE363" s="353" t="b">
        <v>0</v>
      </c>
      <c r="BF363" s="39" t="s">
        <v>5633</v>
      </c>
      <c r="BG363" s="23" t="b">
        <f t="shared" si="102"/>
        <v>1</v>
      </c>
      <c r="BH363" s="739" t="s">
        <v>1324</v>
      </c>
      <c r="BI363" s="353" t="s">
        <v>1324</v>
      </c>
      <c r="BJ363" s="39" t="s">
        <v>1324</v>
      </c>
      <c r="BK363" s="18" t="s">
        <v>1324</v>
      </c>
      <c r="BL363" s="714" t="s">
        <v>1324</v>
      </c>
      <c r="BM363" s="561" t="s">
        <v>2798</v>
      </c>
      <c r="BN363" s="479" t="s">
        <v>1324</v>
      </c>
      <c r="BO363" s="56" t="s">
        <v>5647</v>
      </c>
      <c r="BP363" s="56" t="s">
        <v>5647</v>
      </c>
      <c r="BQ363" s="206">
        <v>101</v>
      </c>
      <c r="BS363" s="580" t="s">
        <v>1719</v>
      </c>
      <c r="BT363" s="580" t="s">
        <v>1720</v>
      </c>
      <c r="BU363" s="580" t="s">
        <v>1718</v>
      </c>
    </row>
    <row r="364" spans="1:75" hidden="1">
      <c r="A364">
        <v>363</v>
      </c>
      <c r="B364" s="148" t="str">
        <f t="shared" ca="1" si="87"/>
        <v>999999102</v>
      </c>
      <c r="C364" s="148" t="str">
        <f t="shared" ca="1" si="88"/>
        <v>9999999</v>
      </c>
      <c r="D364" s="28">
        <v>1</v>
      </c>
      <c r="E364" s="586">
        <f t="shared" si="94"/>
        <v>0</v>
      </c>
      <c r="F364" s="586">
        <f t="shared" si="89"/>
        <v>1</v>
      </c>
      <c r="G364" s="344" t="str">
        <f t="shared" si="95"/>
        <v>api</v>
      </c>
      <c r="H364" t="s">
        <v>1721</v>
      </c>
      <c r="I364" s="114" t="s">
        <v>1721</v>
      </c>
      <c r="N364" s="56" t="s">
        <v>1722</v>
      </c>
      <c r="O364" t="s">
        <v>1722</v>
      </c>
      <c r="P364" s="56" t="s">
        <v>1722</v>
      </c>
      <c r="Q364" s="61" t="s">
        <v>306</v>
      </c>
      <c r="R364" s="137">
        <f ca="1">IFERROR(_xlfn.XLOOKUP(T364, sortorder!P:P,sortorder!Q:Q),999)</f>
        <v>999</v>
      </c>
      <c r="S364" s="137">
        <f ca="1">IFERROR(_xlfn.XLOOKUP(T364, sortorder!P:P,sortorder!O:O),99)</f>
        <v>99</v>
      </c>
      <c r="T364" s="119" t="s">
        <v>306</v>
      </c>
      <c r="U364" s="56" t="s">
        <v>306</v>
      </c>
      <c r="V364" s="142">
        <f ca="1">IFERROR(_xlfn.XLOOKUP(X364, sortorder!E:E,sortorder!D:D),99)</f>
        <v>99</v>
      </c>
      <c r="W364" s="142">
        <f t="shared" ca="1" si="90"/>
        <v>99</v>
      </c>
      <c r="X364" s="309" t="s">
        <v>1662</v>
      </c>
      <c r="Y364" s="360">
        <f t="shared" si="103"/>
        <v>0</v>
      </c>
      <c r="Z364" s="360">
        <f t="shared" si="103"/>
        <v>0</v>
      </c>
      <c r="AA364" s="360">
        <f t="shared" si="103"/>
        <v>0</v>
      </c>
      <c r="AB364" s="360">
        <f t="shared" si="103"/>
        <v>0</v>
      </c>
      <c r="AC364" s="360">
        <f t="shared" si="103"/>
        <v>0</v>
      </c>
      <c r="AD364" s="360">
        <f t="shared" si="103"/>
        <v>0</v>
      </c>
      <c r="AE364" s="360">
        <f t="shared" si="103"/>
        <v>0</v>
      </c>
      <c r="AF364" s="360">
        <f t="shared" si="103"/>
        <v>0</v>
      </c>
      <c r="AG364" s="360">
        <f t="shared" si="103"/>
        <v>0</v>
      </c>
      <c r="AH364" s="353" t="s">
        <v>1051</v>
      </c>
      <c r="AI364" s="132" t="e">
        <f ca="1">_xlfn.XLOOKUP(I364,'api2.3'!B:B,'api2.3'!D:D,"")</f>
        <v>#NAME?</v>
      </c>
      <c r="AJ364" s="353" t="s">
        <v>140</v>
      </c>
      <c r="AK364" s="353" t="s">
        <v>140</v>
      </c>
      <c r="AL364" s="361" t="e">
        <f ca="1">_xlfn.XLOOKUP(AK364,sortorder!$I$15:$I$20,sortorder!$J$15:$J$20)</f>
        <v>#NAME?</v>
      </c>
      <c r="AP364" s="634">
        <v>0</v>
      </c>
      <c r="AQ364" s="353" t="s">
        <v>43</v>
      </c>
      <c r="AR364" s="22" t="str">
        <f t="shared" si="92"/>
        <v>raw</v>
      </c>
      <c r="AS364" s="353" t="s">
        <v>43</v>
      </c>
      <c r="AT364" s="22" t="b">
        <f t="shared" si="93"/>
        <v>1</v>
      </c>
      <c r="AU364" s="633" t="s">
        <v>286</v>
      </c>
      <c r="AV364" s="633" t="s">
        <v>43</v>
      </c>
      <c r="AW364" s="353"/>
      <c r="AX364" s="596" t="s">
        <v>2142</v>
      </c>
      <c r="AY364" s="479" t="b">
        <v>1</v>
      </c>
      <c r="AZ364" s="22" t="s">
        <v>5629</v>
      </c>
      <c r="BA364" s="362">
        <v>2</v>
      </c>
      <c r="BB364" s="353">
        <v>0</v>
      </c>
      <c r="BC364" s="353" t="b">
        <v>0</v>
      </c>
      <c r="BD364" s="353" t="b">
        <v>0</v>
      </c>
      <c r="BE364" s="353" t="b">
        <v>0</v>
      </c>
      <c r="BF364" s="39" t="s">
        <v>5634</v>
      </c>
      <c r="BG364" s="23" t="b">
        <f t="shared" si="102"/>
        <v>1</v>
      </c>
      <c r="BH364" s="739" t="s">
        <v>1723</v>
      </c>
      <c r="BI364" s="353" t="s">
        <v>1723</v>
      </c>
      <c r="BJ364" s="39" t="s">
        <v>5642</v>
      </c>
      <c r="BK364" s="18" t="s">
        <v>1724</v>
      </c>
      <c r="BL364" s="714" t="s">
        <v>7438</v>
      </c>
      <c r="BM364" s="561" t="s">
        <v>2798</v>
      </c>
      <c r="BN364" s="479" t="s">
        <v>1467</v>
      </c>
      <c r="BO364" s="56" t="s">
        <v>1724</v>
      </c>
      <c r="BP364" s="56" t="s">
        <v>1724</v>
      </c>
      <c r="BQ364" s="206">
        <v>102</v>
      </c>
      <c r="BS364" s="580" t="s">
        <v>1725</v>
      </c>
      <c r="BT364" s="580" t="s">
        <v>1726</v>
      </c>
      <c r="BU364" s="580" t="s">
        <v>1722</v>
      </c>
      <c r="BV364" s="580" t="s">
        <v>404</v>
      </c>
    </row>
    <row r="365" spans="1:75" hidden="1">
      <c r="A365">
        <v>364</v>
      </c>
      <c r="B365" s="148" t="str">
        <f t="shared" ca="1" si="87"/>
        <v>999999103</v>
      </c>
      <c r="C365" s="148" t="str">
        <f t="shared" ca="1" si="88"/>
        <v>9999999</v>
      </c>
      <c r="D365" s="28">
        <v>1</v>
      </c>
      <c r="E365" s="586">
        <f t="shared" si="94"/>
        <v>0</v>
      </c>
      <c r="F365" s="586">
        <f t="shared" si="89"/>
        <v>1</v>
      </c>
      <c r="G365" s="344" t="str">
        <f t="shared" si="95"/>
        <v>api</v>
      </c>
      <c r="H365" t="s">
        <v>1672</v>
      </c>
      <c r="I365" t="s">
        <v>1672</v>
      </c>
      <c r="N365" s="56" t="s">
        <v>1673</v>
      </c>
      <c r="O365" t="s">
        <v>1673</v>
      </c>
      <c r="P365" s="56" t="s">
        <v>1673</v>
      </c>
      <c r="Q365" s="61" t="s">
        <v>80</v>
      </c>
      <c r="R365" s="137">
        <f ca="1">IFERROR(_xlfn.XLOOKUP(T365, sortorder!P:P,sortorder!Q:Q),999)</f>
        <v>999</v>
      </c>
      <c r="S365" s="137">
        <f ca="1">IFERROR(_xlfn.XLOOKUP(T365, sortorder!P:P,sortorder!O:O),99)</f>
        <v>99</v>
      </c>
      <c r="T365" s="119" t="s">
        <v>80</v>
      </c>
      <c r="U365" s="56" t="s">
        <v>80</v>
      </c>
      <c r="V365" s="142">
        <f ca="1">IFERROR(_xlfn.XLOOKUP(X365, sortorder!E:E,sortorder!D:D),99)</f>
        <v>99</v>
      </c>
      <c r="W365" s="142">
        <f t="shared" ca="1" si="90"/>
        <v>99</v>
      </c>
      <c r="X365" s="353" t="s">
        <v>1662</v>
      </c>
      <c r="Y365" s="360">
        <f t="shared" si="103"/>
        <v>0</v>
      </c>
      <c r="Z365" s="360">
        <f t="shared" si="103"/>
        <v>0</v>
      </c>
      <c r="AA365" s="360">
        <f t="shared" si="103"/>
        <v>0</v>
      </c>
      <c r="AB365" s="360">
        <f t="shared" si="103"/>
        <v>0</v>
      </c>
      <c r="AC365" s="360">
        <f t="shared" si="103"/>
        <v>0</v>
      </c>
      <c r="AD365" s="360">
        <f t="shared" si="103"/>
        <v>0</v>
      </c>
      <c r="AE365" s="360">
        <f t="shared" si="103"/>
        <v>0</v>
      </c>
      <c r="AF365" s="360">
        <f t="shared" si="103"/>
        <v>0</v>
      </c>
      <c r="AG365" s="360">
        <f t="shared" si="103"/>
        <v>0</v>
      </c>
      <c r="AH365" s="353" t="s">
        <v>1051</v>
      </c>
      <c r="AI365" s="132" t="e">
        <f ca="1">_xlfn.XLOOKUP(I365,'api2.3'!B:B,'api2.3'!D:D,"")</f>
        <v>#NAME?</v>
      </c>
      <c r="AJ365" s="353" t="s">
        <v>140</v>
      </c>
      <c r="AK365" s="353" t="s">
        <v>140</v>
      </c>
      <c r="AL365" s="361" t="e">
        <f ca="1">_xlfn.XLOOKUP(AK365,sortorder!$I$15:$I$20,sortorder!$J$15:$J$20)</f>
        <v>#NAME?</v>
      </c>
      <c r="AP365" s="634">
        <v>0</v>
      </c>
      <c r="AQ365" s="353" t="s">
        <v>43</v>
      </c>
      <c r="AR365" s="22" t="str">
        <f t="shared" si="92"/>
        <v>raw</v>
      </c>
      <c r="AS365" s="353" t="s">
        <v>43</v>
      </c>
      <c r="AT365" s="22" t="b">
        <f t="shared" si="93"/>
        <v>1</v>
      </c>
      <c r="AU365" s="633" t="s">
        <v>286</v>
      </c>
      <c r="AV365" s="633" t="s">
        <v>43</v>
      </c>
      <c r="AW365" s="353">
        <v>1</v>
      </c>
      <c r="AX365" s="596" t="s">
        <v>398</v>
      </c>
      <c r="AY365" s="479" t="b">
        <v>1</v>
      </c>
      <c r="AZ365" s="353" t="s">
        <v>5629</v>
      </c>
      <c r="BA365" s="362">
        <v>3</v>
      </c>
      <c r="BB365" s="353">
        <v>2</v>
      </c>
      <c r="BC365" s="353" t="b">
        <v>1</v>
      </c>
      <c r="BD365" s="353" t="b">
        <v>0</v>
      </c>
      <c r="BE365" s="353" t="b">
        <v>0</v>
      </c>
      <c r="BF365" s="39" t="s">
        <v>5630</v>
      </c>
      <c r="BG365" s="23" t="b">
        <f t="shared" si="102"/>
        <v>1</v>
      </c>
      <c r="BH365" s="739" t="s">
        <v>4973</v>
      </c>
      <c r="BI365" s="353" t="s">
        <v>4973</v>
      </c>
      <c r="BJ365" s="39" t="s">
        <v>1396</v>
      </c>
      <c r="BK365" s="18" t="s">
        <v>1674</v>
      </c>
      <c r="BL365" s="714" t="s">
        <v>1396</v>
      </c>
      <c r="BM365" s="561" t="s">
        <v>2798</v>
      </c>
      <c r="BN365" s="479" t="s">
        <v>1396</v>
      </c>
      <c r="BO365" s="56" t="s">
        <v>5240</v>
      </c>
      <c r="BP365" s="56" t="s">
        <v>5240</v>
      </c>
      <c r="BQ365" s="206">
        <v>103</v>
      </c>
      <c r="BS365" s="580" t="s">
        <v>1675</v>
      </c>
      <c r="BT365" s="580" t="s">
        <v>1676</v>
      </c>
      <c r="BU365" s="580" t="s">
        <v>1673</v>
      </c>
      <c r="BV365" s="580" t="s">
        <v>404</v>
      </c>
    </row>
    <row r="366" spans="1:75" hidden="1">
      <c r="A366">
        <v>365</v>
      </c>
      <c r="B366" s="148" t="str">
        <f t="shared" ca="1" si="87"/>
        <v>999999104</v>
      </c>
      <c r="C366" s="148" t="str">
        <f t="shared" ca="1" si="88"/>
        <v>9999999</v>
      </c>
      <c r="D366" s="28">
        <v>1</v>
      </c>
      <c r="E366" s="586">
        <f t="shared" si="94"/>
        <v>0</v>
      </c>
      <c r="F366" s="586">
        <f t="shared" si="89"/>
        <v>1</v>
      </c>
      <c r="G366" s="344" t="str">
        <f t="shared" si="95"/>
        <v>api</v>
      </c>
      <c r="H366" t="s">
        <v>1683</v>
      </c>
      <c r="I366" t="s">
        <v>1683</v>
      </c>
      <c r="N366" s="56" t="s">
        <v>1684</v>
      </c>
      <c r="O366" t="s">
        <v>1684</v>
      </c>
      <c r="P366" s="56" t="s">
        <v>1684</v>
      </c>
      <c r="Q366" s="61" t="s">
        <v>255</v>
      </c>
      <c r="R366" s="137">
        <f ca="1">IFERROR(_xlfn.XLOOKUP(T366, sortorder!P:P,sortorder!Q:Q),999)</f>
        <v>999</v>
      </c>
      <c r="S366" s="137">
        <f ca="1">IFERROR(_xlfn.XLOOKUP(T366, sortorder!P:P,sortorder!O:O),99)</f>
        <v>99</v>
      </c>
      <c r="T366" s="119" t="s">
        <v>255</v>
      </c>
      <c r="U366" s="56" t="s">
        <v>255</v>
      </c>
      <c r="V366" s="142">
        <f ca="1">IFERROR(_xlfn.XLOOKUP(X366, sortorder!E:E,sortorder!D:D),99)</f>
        <v>99</v>
      </c>
      <c r="W366" s="142">
        <f t="shared" ca="1" si="90"/>
        <v>99</v>
      </c>
      <c r="X366" s="353" t="s">
        <v>1662</v>
      </c>
      <c r="Y366" s="360">
        <f t="shared" si="103"/>
        <v>0</v>
      </c>
      <c r="Z366" s="360">
        <f t="shared" si="103"/>
        <v>0</v>
      </c>
      <c r="AA366" s="360">
        <f t="shared" si="103"/>
        <v>0</v>
      </c>
      <c r="AB366" s="360">
        <f t="shared" si="103"/>
        <v>0</v>
      </c>
      <c r="AC366" s="360">
        <f t="shared" si="103"/>
        <v>0</v>
      </c>
      <c r="AD366" s="360">
        <f t="shared" si="103"/>
        <v>0</v>
      </c>
      <c r="AE366" s="360">
        <f t="shared" si="103"/>
        <v>0</v>
      </c>
      <c r="AF366" s="360">
        <f t="shared" si="103"/>
        <v>0</v>
      </c>
      <c r="AG366" s="360">
        <f t="shared" si="103"/>
        <v>0</v>
      </c>
      <c r="AH366" s="353" t="s">
        <v>1051</v>
      </c>
      <c r="AI366" s="132" t="e">
        <f ca="1">_xlfn.XLOOKUP(I366,'api2.3'!B:B,'api2.3'!D:D,"")</f>
        <v>#NAME?</v>
      </c>
      <c r="AJ366" s="353" t="s">
        <v>140</v>
      </c>
      <c r="AK366" s="353" t="s">
        <v>140</v>
      </c>
      <c r="AL366" s="361" t="e">
        <f ca="1">_xlfn.XLOOKUP(AK366,sortorder!$I$15:$I$20,sortorder!$J$15:$J$20)</f>
        <v>#NAME?</v>
      </c>
      <c r="AP366" s="634">
        <v>0</v>
      </c>
      <c r="AQ366" s="353" t="s">
        <v>43</v>
      </c>
      <c r="AR366" s="22" t="str">
        <f t="shared" si="92"/>
        <v>raw</v>
      </c>
      <c r="AS366" s="353" t="s">
        <v>43</v>
      </c>
      <c r="AT366" s="22" t="b">
        <f t="shared" si="93"/>
        <v>1</v>
      </c>
      <c r="AU366" s="633" t="s">
        <v>286</v>
      </c>
      <c r="AV366" s="633" t="s">
        <v>43</v>
      </c>
      <c r="AW366" s="353"/>
      <c r="AX366" s="596" t="s">
        <v>2142</v>
      </c>
      <c r="AY366" s="479" t="b">
        <v>1</v>
      </c>
      <c r="AZ366" s="22" t="s">
        <v>5629</v>
      </c>
      <c r="BA366" s="362">
        <v>2</v>
      </c>
      <c r="BB366" s="353">
        <v>2</v>
      </c>
      <c r="BC366" s="353" t="b">
        <v>0</v>
      </c>
      <c r="BD366" s="353" t="b">
        <v>0</v>
      </c>
      <c r="BE366" s="353" t="b">
        <v>0</v>
      </c>
      <c r="BF366" s="39" t="s">
        <v>5635</v>
      </c>
      <c r="BG366" s="23" t="b">
        <f t="shared" si="102"/>
        <v>1</v>
      </c>
      <c r="BH366" s="739" t="s">
        <v>1685</v>
      </c>
      <c r="BI366" s="353" t="s">
        <v>1685</v>
      </c>
      <c r="BJ366" s="39" t="s">
        <v>1415</v>
      </c>
      <c r="BK366" s="18" t="s">
        <v>1686</v>
      </c>
      <c r="BL366" s="714" t="s">
        <v>7439</v>
      </c>
      <c r="BM366" s="561" t="s">
        <v>2798</v>
      </c>
      <c r="BN366" s="479" t="s">
        <v>1415</v>
      </c>
      <c r="BO366" s="56" t="s">
        <v>1686</v>
      </c>
      <c r="BP366" s="56" t="s">
        <v>1686</v>
      </c>
      <c r="BQ366" s="206">
        <v>104</v>
      </c>
      <c r="BS366" s="580" t="s">
        <v>1687</v>
      </c>
      <c r="BT366" s="580" t="s">
        <v>1688</v>
      </c>
      <c r="BU366" s="580" t="s">
        <v>1684</v>
      </c>
      <c r="BV366" s="580" t="s">
        <v>404</v>
      </c>
    </row>
    <row r="367" spans="1:75" hidden="1">
      <c r="A367">
        <v>366</v>
      </c>
      <c r="B367" s="148" t="str">
        <f t="shared" ca="1" si="87"/>
        <v>999999105</v>
      </c>
      <c r="C367" s="148" t="str">
        <f t="shared" ca="1" si="88"/>
        <v>9999999</v>
      </c>
      <c r="D367" s="28">
        <v>1</v>
      </c>
      <c r="E367" s="586">
        <f t="shared" si="94"/>
        <v>0</v>
      </c>
      <c r="F367" s="586">
        <f t="shared" si="89"/>
        <v>1</v>
      </c>
      <c r="G367" s="344" t="str">
        <f t="shared" si="95"/>
        <v>api</v>
      </c>
      <c r="H367" t="s">
        <v>1710</v>
      </c>
      <c r="I367" t="s">
        <v>1710</v>
      </c>
      <c r="N367" s="56" t="s">
        <v>1711</v>
      </c>
      <c r="O367" t="s">
        <v>1711</v>
      </c>
      <c r="P367" s="56" t="s">
        <v>1711</v>
      </c>
      <c r="Q367" s="61" t="s">
        <v>265</v>
      </c>
      <c r="R367" s="137">
        <f ca="1">IFERROR(_xlfn.XLOOKUP(T367, sortorder!P:P,sortorder!Q:Q),999)</f>
        <v>999</v>
      </c>
      <c r="S367" s="137">
        <f ca="1">IFERROR(_xlfn.XLOOKUP(T367, sortorder!P:P,sortorder!O:O),99)</f>
        <v>99</v>
      </c>
      <c r="T367" s="119" t="s">
        <v>265</v>
      </c>
      <c r="U367" s="56" t="s">
        <v>265</v>
      </c>
      <c r="V367" s="142">
        <f ca="1">IFERROR(_xlfn.XLOOKUP(X367, sortorder!E:E,sortorder!D:D),99)</f>
        <v>99</v>
      </c>
      <c r="W367" s="142">
        <f t="shared" ca="1" si="90"/>
        <v>99</v>
      </c>
      <c r="X367" s="353" t="s">
        <v>1662</v>
      </c>
      <c r="Y367" s="360">
        <f t="shared" si="103"/>
        <v>0</v>
      </c>
      <c r="Z367" s="360">
        <f t="shared" si="103"/>
        <v>0</v>
      </c>
      <c r="AA367" s="360">
        <f t="shared" si="103"/>
        <v>0</v>
      </c>
      <c r="AB367" s="360">
        <f t="shared" si="103"/>
        <v>0</v>
      </c>
      <c r="AC367" s="360">
        <f t="shared" si="103"/>
        <v>0</v>
      </c>
      <c r="AD367" s="360">
        <f t="shared" si="103"/>
        <v>0</v>
      </c>
      <c r="AE367" s="360">
        <f t="shared" si="103"/>
        <v>0</v>
      </c>
      <c r="AF367" s="360">
        <f t="shared" si="103"/>
        <v>0</v>
      </c>
      <c r="AG367" s="360">
        <f t="shared" si="103"/>
        <v>0</v>
      </c>
      <c r="AH367" s="353" t="s">
        <v>1051</v>
      </c>
      <c r="AI367" s="132" t="e">
        <f ca="1">_xlfn.XLOOKUP(I367,'api2.3'!B:B,'api2.3'!D:D,"")</f>
        <v>#NAME?</v>
      </c>
      <c r="AJ367" s="353" t="s">
        <v>140</v>
      </c>
      <c r="AK367" s="353" t="s">
        <v>140</v>
      </c>
      <c r="AL367" s="361" t="e">
        <f ca="1">_xlfn.XLOOKUP(AK367,sortorder!$I$15:$I$20,sortorder!$J$15:$J$20)</f>
        <v>#NAME?</v>
      </c>
      <c r="AP367" s="634">
        <v>0</v>
      </c>
      <c r="AQ367" s="353" t="s">
        <v>43</v>
      </c>
      <c r="AR367" s="22" t="str">
        <f t="shared" si="92"/>
        <v>raw</v>
      </c>
      <c r="AS367" s="353" t="s">
        <v>43</v>
      </c>
      <c r="AT367" s="22" t="b">
        <f t="shared" si="93"/>
        <v>1</v>
      </c>
      <c r="AU367" s="633" t="s">
        <v>286</v>
      </c>
      <c r="AV367" s="633" t="s">
        <v>43</v>
      </c>
      <c r="AW367" s="353"/>
      <c r="AX367" s="596" t="s">
        <v>2142</v>
      </c>
      <c r="AY367" s="479" t="b">
        <v>1</v>
      </c>
      <c r="AZ367" s="22" t="s">
        <v>5629</v>
      </c>
      <c r="BA367" s="362">
        <v>2</v>
      </c>
      <c r="BB367" s="353">
        <v>2</v>
      </c>
      <c r="BC367" s="353" t="b">
        <v>0</v>
      </c>
      <c r="BD367" s="353" t="b">
        <v>0</v>
      </c>
      <c r="BE367" s="353" t="b">
        <v>0</v>
      </c>
      <c r="BF367" s="39" t="s">
        <v>5636</v>
      </c>
      <c r="BG367" s="23" t="b">
        <f t="shared" si="102"/>
        <v>1</v>
      </c>
      <c r="BH367" s="739" t="s">
        <v>1712</v>
      </c>
      <c r="BI367" s="353" t="s">
        <v>1712</v>
      </c>
      <c r="BJ367" s="39" t="s">
        <v>1450</v>
      </c>
      <c r="BK367" s="18" t="s">
        <v>1713</v>
      </c>
      <c r="BL367" s="714" t="s">
        <v>7440</v>
      </c>
      <c r="BM367" s="561" t="s">
        <v>2798</v>
      </c>
      <c r="BN367" s="479" t="s">
        <v>1450</v>
      </c>
      <c r="BO367" s="56" t="s">
        <v>5242</v>
      </c>
      <c r="BP367" s="56" t="s">
        <v>5242</v>
      </c>
      <c r="BQ367" s="206">
        <v>105</v>
      </c>
      <c r="BS367" s="580" t="s">
        <v>1714</v>
      </c>
      <c r="BT367" s="580" t="s">
        <v>1715</v>
      </c>
      <c r="BU367" s="580" t="s">
        <v>1711</v>
      </c>
      <c r="BV367" s="580" t="s">
        <v>404</v>
      </c>
    </row>
    <row r="368" spans="1:75" hidden="1">
      <c r="A368">
        <v>367</v>
      </c>
      <c r="B368" s="148" t="str">
        <f t="shared" ca="1" si="87"/>
        <v>999999106</v>
      </c>
      <c r="C368" s="148" t="str">
        <f t="shared" ca="1" si="88"/>
        <v>9999999</v>
      </c>
      <c r="D368" s="28">
        <v>1</v>
      </c>
      <c r="E368" s="586">
        <f t="shared" si="94"/>
        <v>0</v>
      </c>
      <c r="F368" s="586">
        <f t="shared" si="89"/>
        <v>1</v>
      </c>
      <c r="G368" s="344" t="str">
        <f t="shared" si="95"/>
        <v>api</v>
      </c>
      <c r="H368" t="s">
        <v>1727</v>
      </c>
      <c r="I368" t="s">
        <v>1727</v>
      </c>
      <c r="N368" s="56" t="s">
        <v>1728</v>
      </c>
      <c r="O368" t="s">
        <v>1728</v>
      </c>
      <c r="P368" s="56" t="s">
        <v>1728</v>
      </c>
      <c r="Q368" s="61" t="s">
        <v>95</v>
      </c>
      <c r="R368" s="137">
        <f ca="1">IFERROR(_xlfn.XLOOKUP(T368, sortorder!P:P,sortorder!Q:Q),999)</f>
        <v>999</v>
      </c>
      <c r="S368" s="137">
        <f ca="1">IFERROR(_xlfn.XLOOKUP(T368, sortorder!P:P,sortorder!O:O),99)</f>
        <v>99</v>
      </c>
      <c r="T368" s="119" t="s">
        <v>95</v>
      </c>
      <c r="U368" s="56" t="s">
        <v>95</v>
      </c>
      <c r="V368" s="142">
        <f ca="1">IFERROR(_xlfn.XLOOKUP(X368, sortorder!E:E,sortorder!D:D),99)</f>
        <v>99</v>
      </c>
      <c r="W368" s="142">
        <f t="shared" ca="1" si="90"/>
        <v>99</v>
      </c>
      <c r="X368" s="353" t="s">
        <v>1662</v>
      </c>
      <c r="Y368" s="360">
        <f t="shared" si="103"/>
        <v>0</v>
      </c>
      <c r="Z368" s="360">
        <f t="shared" si="103"/>
        <v>0</v>
      </c>
      <c r="AA368" s="360">
        <f t="shared" si="103"/>
        <v>0</v>
      </c>
      <c r="AB368" s="360">
        <f t="shared" si="103"/>
        <v>0</v>
      </c>
      <c r="AC368" s="360">
        <f t="shared" si="103"/>
        <v>0</v>
      </c>
      <c r="AD368" s="360">
        <f t="shared" si="103"/>
        <v>0</v>
      </c>
      <c r="AE368" s="360">
        <f t="shared" si="103"/>
        <v>0</v>
      </c>
      <c r="AF368" s="360">
        <f t="shared" si="103"/>
        <v>0</v>
      </c>
      <c r="AG368" s="360">
        <f t="shared" si="103"/>
        <v>0</v>
      </c>
      <c r="AH368" s="353" t="s">
        <v>1051</v>
      </c>
      <c r="AI368" s="132" t="e">
        <f ca="1">_xlfn.XLOOKUP(I368,'api2.3'!B:B,'api2.3'!D:D,"")</f>
        <v>#NAME?</v>
      </c>
      <c r="AJ368" s="353" t="s">
        <v>140</v>
      </c>
      <c r="AK368" s="353" t="s">
        <v>140</v>
      </c>
      <c r="AL368" s="361" t="e">
        <f ca="1">_xlfn.XLOOKUP(AK368,sortorder!$I$15:$I$20,sortorder!$J$15:$J$20)</f>
        <v>#NAME?</v>
      </c>
      <c r="AP368" s="634">
        <v>0</v>
      </c>
      <c r="AQ368" s="353" t="s">
        <v>43</v>
      </c>
      <c r="AR368" s="22" t="str">
        <f t="shared" si="92"/>
        <v>raw</v>
      </c>
      <c r="AS368" s="353" t="s">
        <v>43</v>
      </c>
      <c r="AT368" s="22" t="b">
        <f t="shared" si="93"/>
        <v>1</v>
      </c>
      <c r="AU368" s="633" t="s">
        <v>286</v>
      </c>
      <c r="AV368" s="633" t="s">
        <v>43</v>
      </c>
      <c r="AW368" s="353"/>
      <c r="AX368" s="596" t="s">
        <v>2142</v>
      </c>
      <c r="AY368" s="479" t="b">
        <v>1</v>
      </c>
      <c r="AZ368" s="22" t="s">
        <v>5629</v>
      </c>
      <c r="BA368" s="362">
        <v>2</v>
      </c>
      <c r="BB368" s="353">
        <v>1</v>
      </c>
      <c r="BC368" s="353" t="b">
        <v>0</v>
      </c>
      <c r="BD368" s="353" t="b">
        <v>0</v>
      </c>
      <c r="BE368" s="353" t="b">
        <v>0</v>
      </c>
      <c r="BF368" s="39" t="s">
        <v>5636</v>
      </c>
      <c r="BG368" s="23" t="b">
        <f t="shared" si="102"/>
        <v>1</v>
      </c>
      <c r="BH368" s="739" t="s">
        <v>1729</v>
      </c>
      <c r="BI368" s="353" t="s">
        <v>1729</v>
      </c>
      <c r="BJ368" s="39" t="s">
        <v>1477</v>
      </c>
      <c r="BK368" s="18" t="s">
        <v>5243</v>
      </c>
      <c r="BL368" s="714" t="s">
        <v>1730</v>
      </c>
      <c r="BM368" s="561" t="s">
        <v>2798</v>
      </c>
      <c r="BN368" s="479" t="s">
        <v>1477</v>
      </c>
      <c r="BO368" s="56" t="s">
        <v>5243</v>
      </c>
      <c r="BP368" s="56" t="s">
        <v>5243</v>
      </c>
      <c r="BQ368" s="206">
        <v>106</v>
      </c>
      <c r="BS368" s="580" t="s">
        <v>1731</v>
      </c>
      <c r="BT368" s="580" t="s">
        <v>1732</v>
      </c>
      <c r="BU368" s="580" t="s">
        <v>1728</v>
      </c>
      <c r="BV368" s="580" t="s">
        <v>404</v>
      </c>
    </row>
    <row r="369" spans="1:75" ht="17.25" hidden="1">
      <c r="A369">
        <v>368</v>
      </c>
      <c r="B369" s="148" t="str">
        <f t="shared" ca="1" si="87"/>
        <v>999999107</v>
      </c>
      <c r="C369" s="148" t="str">
        <f t="shared" ca="1" si="88"/>
        <v>9999999</v>
      </c>
      <c r="D369" s="28">
        <v>1</v>
      </c>
      <c r="E369" s="586">
        <f t="shared" si="94"/>
        <v>0</v>
      </c>
      <c r="F369" s="586">
        <f t="shared" si="89"/>
        <v>1</v>
      </c>
      <c r="G369" s="344" t="str">
        <f t="shared" si="95"/>
        <v>api</v>
      </c>
      <c r="H369" t="s">
        <v>1733</v>
      </c>
      <c r="I369" t="s">
        <v>1733</v>
      </c>
      <c r="N369" s="56" t="s">
        <v>1734</v>
      </c>
      <c r="O369" t="s">
        <v>1734</v>
      </c>
      <c r="P369" s="56" t="s">
        <v>1734</v>
      </c>
      <c r="Q369" s="61" t="s">
        <v>134</v>
      </c>
      <c r="R369" s="137">
        <f ca="1">IFERROR(_xlfn.XLOOKUP(T369, sortorder!P:P,sortorder!Q:Q),999)</f>
        <v>999</v>
      </c>
      <c r="S369" s="137">
        <f ca="1">IFERROR(_xlfn.XLOOKUP(T369, sortorder!P:P,sortorder!O:O),99)</f>
        <v>99</v>
      </c>
      <c r="T369" s="119" t="s">
        <v>134</v>
      </c>
      <c r="U369" s="56" t="s">
        <v>134</v>
      </c>
      <c r="V369" s="142">
        <f ca="1">IFERROR(_xlfn.XLOOKUP(X369, sortorder!E:E,sortorder!D:D),99)</f>
        <v>99</v>
      </c>
      <c r="W369" s="142">
        <f t="shared" ca="1" si="90"/>
        <v>99</v>
      </c>
      <c r="X369" s="353" t="s">
        <v>1662</v>
      </c>
      <c r="Y369" s="360">
        <f t="shared" si="103"/>
        <v>0</v>
      </c>
      <c r="Z369" s="360">
        <f t="shared" si="103"/>
        <v>0</v>
      </c>
      <c r="AA369" s="360">
        <f t="shared" si="103"/>
        <v>0</v>
      </c>
      <c r="AB369" s="360">
        <f t="shared" si="103"/>
        <v>0</v>
      </c>
      <c r="AC369" s="360">
        <f t="shared" si="103"/>
        <v>0</v>
      </c>
      <c r="AD369" s="360">
        <f t="shared" si="103"/>
        <v>0</v>
      </c>
      <c r="AE369" s="360">
        <f t="shared" si="103"/>
        <v>0</v>
      </c>
      <c r="AF369" s="360">
        <f t="shared" si="103"/>
        <v>0</v>
      </c>
      <c r="AG369" s="360">
        <f t="shared" si="103"/>
        <v>0</v>
      </c>
      <c r="AH369" s="353" t="s">
        <v>1051</v>
      </c>
      <c r="AI369" s="132" t="e">
        <f ca="1">_xlfn.XLOOKUP(I369,'api2.3'!B:B,'api2.3'!D:D,"")</f>
        <v>#NAME?</v>
      </c>
      <c r="AJ369" s="353" t="s">
        <v>140</v>
      </c>
      <c r="AK369" s="353" t="s">
        <v>140</v>
      </c>
      <c r="AL369" s="361" t="e">
        <f ca="1">_xlfn.XLOOKUP(AK369,sortorder!$I$15:$I$20,sortorder!$J$15:$J$20)</f>
        <v>#NAME?</v>
      </c>
      <c r="AP369" s="634">
        <v>0</v>
      </c>
      <c r="AQ369" s="353" t="s">
        <v>43</v>
      </c>
      <c r="AR369" s="22" t="str">
        <f t="shared" si="92"/>
        <v>raw</v>
      </c>
      <c r="AS369" s="353" t="s">
        <v>43</v>
      </c>
      <c r="AT369" s="22" t="b">
        <f t="shared" si="93"/>
        <v>1</v>
      </c>
      <c r="AU369" s="633" t="s">
        <v>286</v>
      </c>
      <c r="AV369" s="633" t="s">
        <v>43</v>
      </c>
      <c r="AW369" s="353"/>
      <c r="AX369" s="596" t="s">
        <v>2142</v>
      </c>
      <c r="AY369" s="479" t="b">
        <v>1</v>
      </c>
      <c r="AZ369" s="22" t="s">
        <v>5629</v>
      </c>
      <c r="BA369" s="362">
        <v>2</v>
      </c>
      <c r="BB369" s="353">
        <v>1</v>
      </c>
      <c r="BC369" s="353" t="b">
        <v>0</v>
      </c>
      <c r="BD369" s="353" t="b">
        <v>0</v>
      </c>
      <c r="BE369" s="353" t="b">
        <v>0</v>
      </c>
      <c r="BF369" s="39" t="s">
        <v>5639</v>
      </c>
      <c r="BG369" s="23" t="b">
        <f t="shared" si="102"/>
        <v>1</v>
      </c>
      <c r="BH369" s="739" t="s">
        <v>1734</v>
      </c>
      <c r="BI369" s="353" t="s">
        <v>1734</v>
      </c>
      <c r="BJ369" s="39" t="s">
        <v>5643</v>
      </c>
      <c r="BK369" s="18" t="s">
        <v>1735</v>
      </c>
      <c r="BL369" s="714" t="s">
        <v>7441</v>
      </c>
      <c r="BM369" s="561" t="s">
        <v>2798</v>
      </c>
      <c r="BN369" s="479" t="s">
        <v>1486</v>
      </c>
      <c r="BO369" s="56" t="s">
        <v>5648</v>
      </c>
      <c r="BP369" s="56" t="s">
        <v>5648</v>
      </c>
      <c r="BQ369" s="206">
        <v>107</v>
      </c>
      <c r="BS369" s="580" t="s">
        <v>1736</v>
      </c>
      <c r="BT369" s="580" t="s">
        <v>1737</v>
      </c>
      <c r="BU369" s="580" t="s">
        <v>1734</v>
      </c>
      <c r="BV369" s="580" t="s">
        <v>404</v>
      </c>
    </row>
    <row r="370" spans="1:75" ht="16.5" hidden="1" customHeight="1">
      <c r="A370">
        <v>369</v>
      </c>
      <c r="B370" s="148" t="str">
        <f t="shared" ca="1" si="87"/>
        <v>999999108</v>
      </c>
      <c r="C370" s="148" t="str">
        <f t="shared" ca="1" si="88"/>
        <v>9999999</v>
      </c>
      <c r="D370" s="28">
        <v>1</v>
      </c>
      <c r="E370" s="586">
        <f t="shared" si="94"/>
        <v>0</v>
      </c>
      <c r="F370" s="586">
        <f t="shared" si="89"/>
        <v>1</v>
      </c>
      <c r="G370" s="344" t="str">
        <f t="shared" si="95"/>
        <v>api</v>
      </c>
      <c r="H370" s="114" t="s">
        <v>1677</v>
      </c>
      <c r="I370" s="114" t="s">
        <v>1677</v>
      </c>
      <c r="N370" s="56" t="s">
        <v>1678</v>
      </c>
      <c r="O370" t="s">
        <v>1678</v>
      </c>
      <c r="P370" s="56" t="s">
        <v>1678</v>
      </c>
      <c r="Q370" s="61" t="s">
        <v>244</v>
      </c>
      <c r="R370" s="137">
        <f ca="1">IFERROR(_xlfn.XLOOKUP(T370, sortorder!P:P,sortorder!Q:Q),999)</f>
        <v>999</v>
      </c>
      <c r="S370" s="137">
        <f ca="1">IFERROR(_xlfn.XLOOKUP(T370, sortorder!P:P,sortorder!O:O),99)</f>
        <v>99</v>
      </c>
      <c r="T370" s="119" t="s">
        <v>244</v>
      </c>
      <c r="U370" s="56" t="s">
        <v>244</v>
      </c>
      <c r="V370" s="142">
        <f ca="1">IFERROR(_xlfn.XLOOKUP(X370, sortorder!E:E,sortorder!D:D),99)</f>
        <v>99</v>
      </c>
      <c r="W370" s="142">
        <f t="shared" ca="1" si="90"/>
        <v>99</v>
      </c>
      <c r="X370" s="353" t="s">
        <v>1662</v>
      </c>
      <c r="Y370" s="360">
        <f t="shared" si="103"/>
        <v>0</v>
      </c>
      <c r="Z370" s="360">
        <f t="shared" si="103"/>
        <v>0</v>
      </c>
      <c r="AA370" s="360">
        <f t="shared" si="103"/>
        <v>0</v>
      </c>
      <c r="AB370" s="360">
        <f t="shared" si="103"/>
        <v>0</v>
      </c>
      <c r="AC370" s="360">
        <f t="shared" si="103"/>
        <v>0</v>
      </c>
      <c r="AD370" s="360">
        <f t="shared" si="103"/>
        <v>0</v>
      </c>
      <c r="AE370" s="360">
        <f t="shared" si="103"/>
        <v>0</v>
      </c>
      <c r="AF370" s="360">
        <f t="shared" si="103"/>
        <v>0</v>
      </c>
      <c r="AG370" s="360">
        <f t="shared" si="103"/>
        <v>0</v>
      </c>
      <c r="AH370" s="353" t="s">
        <v>1051</v>
      </c>
      <c r="AI370" s="132" t="e">
        <f ca="1">_xlfn.XLOOKUP(I370,'api2.3'!B:B,'api2.3'!D:D,"")</f>
        <v>#NAME?</v>
      </c>
      <c r="AJ370" s="353" t="s">
        <v>140</v>
      </c>
      <c r="AK370" s="353" t="s">
        <v>140</v>
      </c>
      <c r="AL370" s="361" t="e">
        <f ca="1">_xlfn.XLOOKUP(AK370,sortorder!$I$15:$I$20,sortorder!$J$15:$J$20)</f>
        <v>#NAME?</v>
      </c>
      <c r="AP370" s="634">
        <v>0</v>
      </c>
      <c r="AQ370" s="353" t="s">
        <v>43</v>
      </c>
      <c r="AR370" s="22" t="str">
        <f t="shared" si="92"/>
        <v>raw</v>
      </c>
      <c r="AS370" s="353" t="s">
        <v>43</v>
      </c>
      <c r="AT370" s="22" t="b">
        <f t="shared" si="93"/>
        <v>1</v>
      </c>
      <c r="AU370" s="633" t="s">
        <v>286</v>
      </c>
      <c r="AV370" s="633" t="s">
        <v>43</v>
      </c>
      <c r="AW370" s="353"/>
      <c r="AX370" s="596" t="s">
        <v>2142</v>
      </c>
      <c r="AY370" s="479" t="b">
        <v>1</v>
      </c>
      <c r="AZ370" s="22" t="s">
        <v>5629</v>
      </c>
      <c r="BA370" s="362">
        <v>2</v>
      </c>
      <c r="BB370" s="353">
        <v>0</v>
      </c>
      <c r="BC370" s="353" t="b">
        <v>0</v>
      </c>
      <c r="BD370" s="353" t="b">
        <v>0</v>
      </c>
      <c r="BE370" s="353" t="b">
        <v>0</v>
      </c>
      <c r="BF370" s="39" t="s">
        <v>5637</v>
      </c>
      <c r="BG370" s="23" t="b">
        <f t="shared" si="102"/>
        <v>1</v>
      </c>
      <c r="BH370" s="739" t="s">
        <v>1679</v>
      </c>
      <c r="BI370" s="353" t="s">
        <v>1679</v>
      </c>
      <c r="BJ370" s="39" t="s">
        <v>1406</v>
      </c>
      <c r="BK370" s="18" t="s">
        <v>1680</v>
      </c>
      <c r="BL370" s="714" t="s">
        <v>7442</v>
      </c>
      <c r="BM370" s="561" t="s">
        <v>2798</v>
      </c>
      <c r="BN370" s="479" t="s">
        <v>1406</v>
      </c>
      <c r="BO370" s="56" t="s">
        <v>5244</v>
      </c>
      <c r="BP370" s="56" t="s">
        <v>5244</v>
      </c>
      <c r="BQ370" s="206">
        <v>108</v>
      </c>
      <c r="BS370" s="580" t="s">
        <v>1681</v>
      </c>
      <c r="BT370" s="580" t="s">
        <v>1682</v>
      </c>
      <c r="BU370" s="580" t="s">
        <v>1678</v>
      </c>
      <c r="BV370" s="580" t="s">
        <v>404</v>
      </c>
    </row>
    <row r="371" spans="1:75" hidden="1">
      <c r="A371">
        <v>370</v>
      </c>
      <c r="B371" s="148" t="str">
        <f t="shared" ca="1" si="87"/>
        <v>999999109</v>
      </c>
      <c r="C371" s="148" t="str">
        <f t="shared" ca="1" si="88"/>
        <v>9999999</v>
      </c>
      <c r="D371" s="234">
        <v>0</v>
      </c>
      <c r="E371" s="586">
        <f t="shared" si="94"/>
        <v>0</v>
      </c>
      <c r="F371" s="586">
        <f t="shared" si="89"/>
        <v>1</v>
      </c>
      <c r="G371" s="344" t="str">
        <f t="shared" si="95"/>
        <v>csv</v>
      </c>
      <c r="H371" s="114" t="s">
        <v>5439</v>
      </c>
      <c r="I371" s="473" t="s">
        <v>5699</v>
      </c>
      <c r="J371" s="184"/>
      <c r="K371" s="114"/>
      <c r="L371" s="114"/>
      <c r="M371" s="184"/>
      <c r="N371" s="184"/>
      <c r="O371" s="114" t="s">
        <v>5439</v>
      </c>
      <c r="P371" s="184"/>
      <c r="Q371" s="115" t="s">
        <v>5448</v>
      </c>
      <c r="R371" s="137">
        <f ca="1">IFERROR(_xlfn.XLOOKUP(T371, sortorder!P:P,sortorder!Q:Q),999)</f>
        <v>999</v>
      </c>
      <c r="S371" s="137">
        <f ca="1">IFERROR(_xlfn.XLOOKUP(T371, sortorder!P:P,sortorder!O:O),99)</f>
        <v>99</v>
      </c>
      <c r="T371" s="183" t="s">
        <v>5448</v>
      </c>
      <c r="U371" s="184"/>
      <c r="V371" s="142">
        <f ca="1">IFERROR(_xlfn.XLOOKUP(X371, sortorder!E:E,sortorder!D:D),99)</f>
        <v>99</v>
      </c>
      <c r="W371" s="142">
        <f t="shared" ca="1" si="90"/>
        <v>99</v>
      </c>
      <c r="X371" s="309" t="s">
        <v>1662</v>
      </c>
      <c r="Y371" s="360">
        <f t="shared" si="103"/>
        <v>0</v>
      </c>
      <c r="Z371" s="360">
        <f t="shared" si="103"/>
        <v>0</v>
      </c>
      <c r="AA371" s="360">
        <f t="shared" si="103"/>
        <v>0</v>
      </c>
      <c r="AB371" s="360">
        <f t="shared" si="103"/>
        <v>0</v>
      </c>
      <c r="AC371" s="360">
        <f t="shared" si="103"/>
        <v>0</v>
      </c>
      <c r="AD371" s="360">
        <f t="shared" si="103"/>
        <v>0</v>
      </c>
      <c r="AE371" s="360">
        <f t="shared" si="103"/>
        <v>0</v>
      </c>
      <c r="AF371" s="360">
        <f t="shared" si="103"/>
        <v>0</v>
      </c>
      <c r="AG371" s="360">
        <f t="shared" si="103"/>
        <v>0</v>
      </c>
      <c r="AH371" s="309"/>
      <c r="AI371" s="132" t="e">
        <f ca="1">_xlfn.XLOOKUP(I371,'api2.3'!B:B,'api2.3'!D:D,"")</f>
        <v>#NAME?</v>
      </c>
      <c r="AJ371" s="309" t="s">
        <v>140</v>
      </c>
      <c r="AK371" s="309" t="s">
        <v>140</v>
      </c>
      <c r="AL371" s="361" t="e">
        <f ca="1">_xlfn.XLOOKUP(AK371,sortorder!$I$15:$I$20,sortorder!$J$15:$J$20)</f>
        <v>#NAME?</v>
      </c>
      <c r="AM371" s="635" t="s">
        <v>416</v>
      </c>
      <c r="AN371" s="635" t="s">
        <v>416</v>
      </c>
      <c r="AO371" s="635" t="s">
        <v>417</v>
      </c>
      <c r="AP371" s="642">
        <v>1</v>
      </c>
      <c r="AQ371" s="309" t="s">
        <v>43</v>
      </c>
      <c r="AR371" s="22" t="str">
        <f t="shared" si="92"/>
        <v>raw</v>
      </c>
      <c r="AS371" s="309" t="s">
        <v>43</v>
      </c>
      <c r="AT371" s="22" t="b">
        <f t="shared" si="93"/>
        <v>1</v>
      </c>
      <c r="AU371" s="635" t="s">
        <v>286</v>
      </c>
      <c r="AV371" s="635" t="s">
        <v>43</v>
      </c>
      <c r="AW371" s="309"/>
      <c r="AX371" s="596" t="s">
        <v>2142</v>
      </c>
      <c r="AY371" s="479" t="b">
        <v>1</v>
      </c>
      <c r="AZ371" s="22" t="s">
        <v>5629</v>
      </c>
      <c r="BA371" s="309">
        <v>3</v>
      </c>
      <c r="BB371" s="309">
        <v>1</v>
      </c>
      <c r="BC371" s="309" t="b">
        <v>0</v>
      </c>
      <c r="BD371" s="309" t="b">
        <v>0</v>
      </c>
      <c r="BE371" s="309" t="b">
        <v>0</v>
      </c>
      <c r="BF371" s="181" t="s">
        <v>5638</v>
      </c>
      <c r="BG371" s="23" t="b">
        <f t="shared" si="102"/>
        <v>1</v>
      </c>
      <c r="BH371" s="740" t="s">
        <v>5449</v>
      </c>
      <c r="BI371" s="363" t="s">
        <v>5449</v>
      </c>
      <c r="BJ371" s="376" t="s">
        <v>5440</v>
      </c>
      <c r="BK371" s="377" t="s">
        <v>5440</v>
      </c>
      <c r="BL371" s="714" t="s">
        <v>5440</v>
      </c>
      <c r="BM371" s="561" t="s">
        <v>2798</v>
      </c>
      <c r="BN371" s="479" t="s">
        <v>5649</v>
      </c>
      <c r="BO371" s="56" t="s">
        <v>5649</v>
      </c>
      <c r="BP371" s="56" t="s">
        <v>5649</v>
      </c>
      <c r="BQ371" s="350">
        <v>109</v>
      </c>
      <c r="BR371" s="114"/>
      <c r="BS371" s="582"/>
      <c r="BT371" s="582"/>
      <c r="BU371" s="582"/>
      <c r="BV371" s="582"/>
      <c r="BW371" s="582"/>
    </row>
    <row r="372" spans="1:75" hidden="1">
      <c r="A372">
        <v>371</v>
      </c>
      <c r="B372" s="148" t="str">
        <f t="shared" ca="1" si="87"/>
        <v>999999999</v>
      </c>
      <c r="C372" s="148" t="str">
        <f t="shared" ca="1" si="88"/>
        <v>9999999</v>
      </c>
      <c r="D372" s="28">
        <v>0</v>
      </c>
      <c r="E372" s="586">
        <f t="shared" si="94"/>
        <v>0</v>
      </c>
      <c r="F372" s="586">
        <f t="shared" si="89"/>
        <v>0</v>
      </c>
      <c r="G372" s="344" t="str">
        <f t="shared" si="95"/>
        <v/>
      </c>
      <c r="Q372" s="61" t="s">
        <v>2364</v>
      </c>
      <c r="R372" s="137">
        <f ca="1">IFERROR(_xlfn.XLOOKUP(T372, sortorder!P:P,sortorder!Q:Q),999)</f>
        <v>999</v>
      </c>
      <c r="S372" s="137">
        <f ca="1">IFERROR(_xlfn.XLOOKUP(T372, sortorder!P:P,sortorder!O:O),99)</f>
        <v>99</v>
      </c>
      <c r="T372" s="119" t="s">
        <v>181</v>
      </c>
      <c r="U372" s="56" t="s">
        <v>181</v>
      </c>
      <c r="V372" s="142">
        <f ca="1">IFERROR(_xlfn.XLOOKUP(X372, sortorder!E:E,sortorder!D:D),99)</f>
        <v>99</v>
      </c>
      <c r="W372" s="142">
        <f t="shared" ca="1" si="90"/>
        <v>99</v>
      </c>
      <c r="X372" s="21" t="s">
        <v>2365</v>
      </c>
      <c r="Y372" s="132">
        <f t="shared" ref="Y372:AG381" si="104">IF(ISERROR(SEARCH(Y$1,$Q372)),0,1)</f>
        <v>1</v>
      </c>
      <c r="Z372" s="132">
        <f t="shared" si="104"/>
        <v>0</v>
      </c>
      <c r="AA372" s="132">
        <f t="shared" si="104"/>
        <v>0</v>
      </c>
      <c r="AB372" s="132">
        <f t="shared" si="104"/>
        <v>0</v>
      </c>
      <c r="AC372" s="132">
        <f t="shared" si="104"/>
        <v>1</v>
      </c>
      <c r="AD372" s="132">
        <f t="shared" si="104"/>
        <v>0</v>
      </c>
      <c r="AE372" s="132">
        <f t="shared" si="104"/>
        <v>0</v>
      </c>
      <c r="AF372" s="132">
        <f t="shared" si="104"/>
        <v>0</v>
      </c>
      <c r="AG372" s="132">
        <f t="shared" si="104"/>
        <v>0</v>
      </c>
      <c r="AI372" s="132" t="e">
        <f ca="1">_xlfn.XLOOKUP(I372,'api2.3'!B:B,'api2.3'!D:D,"")</f>
        <v>#NAME?</v>
      </c>
      <c r="AJ372" t="s">
        <v>140</v>
      </c>
      <c r="AK372" s="38" t="s">
        <v>140</v>
      </c>
      <c r="AL372" s="195" t="e">
        <f ca="1">_xlfn.XLOOKUP(AK372,sortorder!$I$15:$I$20,sortorder!$J$15:$J$20)</f>
        <v>#NAME?</v>
      </c>
      <c r="AM372" s="633" t="s">
        <v>416</v>
      </c>
      <c r="AN372" s="633" t="s">
        <v>416</v>
      </c>
      <c r="AO372" s="633" t="s">
        <v>417</v>
      </c>
      <c r="AP372" s="637">
        <v>1</v>
      </c>
      <c r="AQ372" t="s">
        <v>2334</v>
      </c>
      <c r="AR372" s="22" t="str">
        <f t="shared" si="92"/>
        <v>ratio</v>
      </c>
      <c r="AS372" t="s">
        <v>1706</v>
      </c>
      <c r="AT372" s="22" t="b">
        <f t="shared" si="93"/>
        <v>1</v>
      </c>
      <c r="AU372" s="633" t="s">
        <v>1706</v>
      </c>
      <c r="AV372" s="633" t="s">
        <v>1706</v>
      </c>
      <c r="AX372" s="596" t="s">
        <v>2798</v>
      </c>
      <c r="AY372" s="479" t="b">
        <v>0</v>
      </c>
      <c r="AZ372" t="s">
        <v>2947</v>
      </c>
      <c r="BA372">
        <v>2</v>
      </c>
      <c r="BB372">
        <v>1</v>
      </c>
      <c r="BC372" t="b">
        <v>0</v>
      </c>
      <c r="BD372" t="b">
        <v>0</v>
      </c>
      <c r="BE372" t="b">
        <v>0</v>
      </c>
      <c r="BG372" s="23" t="b">
        <f t="shared" si="102"/>
        <v>1</v>
      </c>
      <c r="BH372" s="468" t="str">
        <f>CONCATENATE(VLOOKUP(AQ372,named_strings!A:B,2,),VLOOKUP(T372,Q:BH,44,))</f>
        <v>Ratio to US avg PM2.5</v>
      </c>
      <c r="BI372" t="s">
        <v>2366</v>
      </c>
      <c r="BJ372" t="s">
        <v>2366</v>
      </c>
      <c r="BK372" t="s">
        <v>2366</v>
      </c>
      <c r="BL372" s="714">
        <v>0</v>
      </c>
      <c r="BM372" s="561" t="s">
        <v>2798</v>
      </c>
      <c r="BN372" s="479" t="s">
        <v>2798</v>
      </c>
      <c r="BQ372" s="209">
        <v>999</v>
      </c>
      <c r="BV372" s="580" t="s">
        <v>404</v>
      </c>
      <c r="BW372" s="580" t="s">
        <v>55</v>
      </c>
    </row>
    <row r="373" spans="1:75" hidden="1">
      <c r="A373">
        <v>372</v>
      </c>
      <c r="B373" s="148" t="str">
        <f t="shared" ca="1" si="87"/>
        <v>999999999</v>
      </c>
      <c r="C373" s="148" t="str">
        <f t="shared" ca="1" si="88"/>
        <v>9999999</v>
      </c>
      <c r="D373" s="28">
        <v>0</v>
      </c>
      <c r="E373" s="586">
        <f t="shared" si="94"/>
        <v>0</v>
      </c>
      <c r="F373" s="586">
        <f t="shared" si="89"/>
        <v>0</v>
      </c>
      <c r="G373" s="344" t="str">
        <f t="shared" si="95"/>
        <v/>
      </c>
      <c r="Q373" s="61" t="s">
        <v>2367</v>
      </c>
      <c r="R373" s="137">
        <f ca="1">IFERROR(_xlfn.XLOOKUP(T373, sortorder!P:P,sortorder!Q:Q),999)</f>
        <v>999</v>
      </c>
      <c r="S373" s="137">
        <f ca="1">IFERROR(_xlfn.XLOOKUP(T373, sortorder!P:P,sortorder!O:O),99)</f>
        <v>99</v>
      </c>
      <c r="T373" s="119" t="s">
        <v>144</v>
      </c>
      <c r="U373" s="56" t="s">
        <v>144</v>
      </c>
      <c r="V373" s="142">
        <f ca="1">IFERROR(_xlfn.XLOOKUP(X373, sortorder!E:E,sortorder!D:D),99)</f>
        <v>99</v>
      </c>
      <c r="W373" s="142">
        <f t="shared" ca="1" si="90"/>
        <v>99</v>
      </c>
      <c r="X373" s="21" t="s">
        <v>2365</v>
      </c>
      <c r="Y373" s="132">
        <f t="shared" si="104"/>
        <v>1</v>
      </c>
      <c r="Z373" s="132">
        <f t="shared" si="104"/>
        <v>0</v>
      </c>
      <c r="AA373" s="132">
        <f t="shared" si="104"/>
        <v>0</v>
      </c>
      <c r="AB373" s="132">
        <f t="shared" si="104"/>
        <v>0</v>
      </c>
      <c r="AC373" s="132">
        <f t="shared" si="104"/>
        <v>1</v>
      </c>
      <c r="AD373" s="132">
        <f t="shared" si="104"/>
        <v>0</v>
      </c>
      <c r="AE373" s="132">
        <f t="shared" si="104"/>
        <v>0</v>
      </c>
      <c r="AF373" s="132">
        <f t="shared" si="104"/>
        <v>0</v>
      </c>
      <c r="AG373" s="132">
        <f t="shared" si="104"/>
        <v>0</v>
      </c>
      <c r="AI373" s="132" t="e">
        <f ca="1">_xlfn.XLOOKUP(I373,'api2.3'!B:B,'api2.3'!D:D,"")</f>
        <v>#NAME?</v>
      </c>
      <c r="AJ373" t="s">
        <v>140</v>
      </c>
      <c r="AK373" s="38" t="s">
        <v>140</v>
      </c>
      <c r="AL373" s="195" t="e">
        <f ca="1">_xlfn.XLOOKUP(AK373,sortorder!$I$15:$I$20,sortorder!$J$15:$J$20)</f>
        <v>#NAME?</v>
      </c>
      <c r="AM373" s="633" t="s">
        <v>416</v>
      </c>
      <c r="AN373" s="633" t="s">
        <v>416</v>
      </c>
      <c r="AO373" s="633" t="s">
        <v>417</v>
      </c>
      <c r="AP373" s="637">
        <v>1</v>
      </c>
      <c r="AQ373" t="s">
        <v>2334</v>
      </c>
      <c r="AR373" s="22" t="str">
        <f t="shared" si="92"/>
        <v>ratio</v>
      </c>
      <c r="AS373" t="s">
        <v>1706</v>
      </c>
      <c r="AT373" s="22" t="b">
        <f t="shared" si="93"/>
        <v>1</v>
      </c>
      <c r="AU373" s="633" t="s">
        <v>1706</v>
      </c>
      <c r="AV373" s="633" t="s">
        <v>1706</v>
      </c>
      <c r="AX373" s="596" t="s">
        <v>2798</v>
      </c>
      <c r="AY373" s="479" t="b">
        <v>0</v>
      </c>
      <c r="AZ373" t="s">
        <v>2947</v>
      </c>
      <c r="BA373">
        <v>2</v>
      </c>
      <c r="BB373">
        <v>1</v>
      </c>
      <c r="BC373" t="b">
        <v>0</v>
      </c>
      <c r="BD373" t="b">
        <v>0</v>
      </c>
      <c r="BE373" t="b">
        <v>0</v>
      </c>
      <c r="BG373" s="23" t="b">
        <f t="shared" si="102"/>
        <v>1</v>
      </c>
      <c r="BH373" s="468" t="str">
        <f>CONCATENATE(VLOOKUP(AQ373,named_strings!A:B,2,),VLOOKUP(T373,Q:BH,44,))</f>
        <v>Ratio to US avg Ozone</v>
      </c>
      <c r="BI373" t="s">
        <v>2368</v>
      </c>
      <c r="BJ373" t="s">
        <v>2368</v>
      </c>
      <c r="BK373" t="s">
        <v>2368</v>
      </c>
      <c r="BL373" s="714" t="e">
        <v>#N/A</v>
      </c>
      <c r="BM373" s="561" t="s">
        <v>2798</v>
      </c>
      <c r="BN373" s="479" t="s">
        <v>2798</v>
      </c>
      <c r="BQ373" s="209">
        <v>999</v>
      </c>
      <c r="BV373" s="580" t="s">
        <v>404</v>
      </c>
      <c r="BW373" s="580" t="s">
        <v>55</v>
      </c>
    </row>
    <row r="374" spans="1:75" hidden="1">
      <c r="A374">
        <v>373</v>
      </c>
      <c r="B374" s="148" t="str">
        <f t="shared" ca="1" si="87"/>
        <v>999999999</v>
      </c>
      <c r="C374" s="148" t="str">
        <f t="shared" ca="1" si="88"/>
        <v>9999999</v>
      </c>
      <c r="D374" s="234">
        <v>0</v>
      </c>
      <c r="E374" s="586">
        <f t="shared" si="94"/>
        <v>0</v>
      </c>
      <c r="F374" s="586">
        <f t="shared" si="89"/>
        <v>0</v>
      </c>
      <c r="G374" s="344" t="str">
        <f t="shared" si="95"/>
        <v/>
      </c>
      <c r="H374" s="114"/>
      <c r="I374" s="114"/>
      <c r="J374" s="184"/>
      <c r="K374" s="114"/>
      <c r="L374" s="114"/>
      <c r="M374" s="184"/>
      <c r="N374" s="184"/>
      <c r="O374" s="114"/>
      <c r="P374" s="184"/>
      <c r="Q374" s="115" t="s">
        <v>5541</v>
      </c>
      <c r="R374" s="137">
        <f ca="1">IFERROR(_xlfn.XLOOKUP(T374, sortorder!P:P,sortorder!Q:Q),999)</f>
        <v>999</v>
      </c>
      <c r="S374" s="137">
        <f ca="1">IFERROR(_xlfn.XLOOKUP(T374, sortorder!P:P,sortorder!O:O),99)</f>
        <v>99</v>
      </c>
      <c r="T374" s="183" t="s">
        <v>5452</v>
      </c>
      <c r="U374" s="184"/>
      <c r="V374" s="142">
        <f ca="1">IFERROR(_xlfn.XLOOKUP(X374, sortorder!E:E,sortorder!D:D),99)</f>
        <v>99</v>
      </c>
      <c r="W374" s="142">
        <f t="shared" ca="1" si="90"/>
        <v>99</v>
      </c>
      <c r="X374" s="185" t="s">
        <v>2365</v>
      </c>
      <c r="Y374" s="132">
        <f t="shared" si="104"/>
        <v>1</v>
      </c>
      <c r="Z374" s="132">
        <f t="shared" si="104"/>
        <v>0</v>
      </c>
      <c r="AA374" s="132">
        <f t="shared" si="104"/>
        <v>0</v>
      </c>
      <c r="AB374" s="132">
        <f t="shared" si="104"/>
        <v>0</v>
      </c>
      <c r="AC374" s="132">
        <f t="shared" si="104"/>
        <v>1</v>
      </c>
      <c r="AD374" s="132">
        <f t="shared" si="104"/>
        <v>0</v>
      </c>
      <c r="AE374" s="132">
        <f t="shared" si="104"/>
        <v>0</v>
      </c>
      <c r="AF374" s="132">
        <f t="shared" si="104"/>
        <v>0</v>
      </c>
      <c r="AG374" s="132">
        <f t="shared" si="104"/>
        <v>0</v>
      </c>
      <c r="AH374" s="114"/>
      <c r="AI374" s="132" t="e">
        <f ca="1">_xlfn.XLOOKUP(I374,'api2.3'!B:B,'api2.3'!D:D,"")</f>
        <v>#NAME?</v>
      </c>
      <c r="AJ374" s="114" t="s">
        <v>140</v>
      </c>
      <c r="AK374" s="197" t="s">
        <v>140</v>
      </c>
      <c r="AL374" s="195" t="e">
        <f ca="1">_xlfn.XLOOKUP(AK374,sortorder!$I$15:$I$20,sortorder!$J$15:$J$20)</f>
        <v>#NAME?</v>
      </c>
      <c r="AM374" s="635" t="s">
        <v>416</v>
      </c>
      <c r="AN374" s="635" t="s">
        <v>416</v>
      </c>
      <c r="AO374" s="635" t="s">
        <v>417</v>
      </c>
      <c r="AP374" s="641">
        <v>1</v>
      </c>
      <c r="AQ374" s="114" t="s">
        <v>2334</v>
      </c>
      <c r="AR374" s="22" t="str">
        <f t="shared" si="92"/>
        <v>ratio</v>
      </c>
      <c r="AS374" s="114" t="s">
        <v>1706</v>
      </c>
      <c r="AT374" s="22" t="b">
        <f t="shared" si="93"/>
        <v>1</v>
      </c>
      <c r="AU374" s="635" t="s">
        <v>1706</v>
      </c>
      <c r="AV374" s="635" t="s">
        <v>1706</v>
      </c>
      <c r="AW374" s="114"/>
      <c r="AX374" s="596" t="s">
        <v>2798</v>
      </c>
      <c r="AY374" s="479" t="b">
        <v>0</v>
      </c>
      <c r="AZ374" s="219" t="s">
        <v>2947</v>
      </c>
      <c r="BA374" s="114">
        <v>2</v>
      </c>
      <c r="BB374" s="114">
        <v>1</v>
      </c>
      <c r="BC374" s="114" t="b">
        <v>0</v>
      </c>
      <c r="BD374" s="114" t="b">
        <v>0</v>
      </c>
      <c r="BE374" s="114" t="b">
        <v>0</v>
      </c>
      <c r="BF374" s="114"/>
      <c r="BG374" s="23" t="b">
        <f t="shared" si="102"/>
        <v>1</v>
      </c>
      <c r="BH374" s="468" t="str">
        <f>CONCATENATE(VLOOKUP(AQ374,named_strings!A:B,2,),VLOOKUP(T374,Q:BH,44,))</f>
        <v>Ratio to US avg NO2</v>
      </c>
      <c r="BI374" s="114" t="s">
        <v>5542</v>
      </c>
      <c r="BJ374" s="114" t="s">
        <v>5543</v>
      </c>
      <c r="BK374" s="114" t="s">
        <v>5543</v>
      </c>
      <c r="BL374" s="714">
        <v>0</v>
      </c>
      <c r="BM374" s="561" t="s">
        <v>2798</v>
      </c>
      <c r="BN374" s="479" t="s">
        <v>2798</v>
      </c>
      <c r="BO374" s="184"/>
      <c r="BP374" s="184"/>
      <c r="BQ374" s="243">
        <v>999</v>
      </c>
      <c r="BR374" s="114"/>
      <c r="BS374" s="582"/>
      <c r="BT374" s="582"/>
      <c r="BU374" s="582"/>
      <c r="BV374" s="582"/>
      <c r="BW374" s="582"/>
    </row>
    <row r="375" spans="1:75" hidden="1">
      <c r="A375">
        <v>374</v>
      </c>
      <c r="B375" s="148" t="str">
        <f t="shared" ca="1" si="87"/>
        <v>999999999</v>
      </c>
      <c r="C375" s="148" t="str">
        <f t="shared" ca="1" si="88"/>
        <v>9999999</v>
      </c>
      <c r="D375" s="28">
        <v>0</v>
      </c>
      <c r="E375" s="586">
        <f t="shared" si="94"/>
        <v>0</v>
      </c>
      <c r="F375" s="586">
        <f t="shared" si="89"/>
        <v>0</v>
      </c>
      <c r="G375" s="344" t="str">
        <f t="shared" si="95"/>
        <v/>
      </c>
      <c r="J375" s="184"/>
      <c r="L375" s="114"/>
      <c r="M375" s="184"/>
      <c r="Q375" s="115" t="s">
        <v>2373</v>
      </c>
      <c r="R375" s="137">
        <f ca="1">IFERROR(_xlfn.XLOOKUP(T375, sortorder!P:P,sortorder!Q:Q),999)</f>
        <v>999</v>
      </c>
      <c r="S375" s="137">
        <f ca="1">IFERROR(_xlfn.XLOOKUP(T375, sortorder!P:P,sortorder!O:O),99)</f>
        <v>99</v>
      </c>
      <c r="T375" s="119" t="s">
        <v>196</v>
      </c>
      <c r="U375" s="56" t="s">
        <v>196</v>
      </c>
      <c r="V375" s="142">
        <f ca="1">IFERROR(_xlfn.XLOOKUP(X375, sortorder!E:E,sortorder!D:D),99)</f>
        <v>99</v>
      </c>
      <c r="W375" s="142">
        <f t="shared" ca="1" si="90"/>
        <v>99</v>
      </c>
      <c r="X375" s="21" t="s">
        <v>2365</v>
      </c>
      <c r="Y375" s="132">
        <f t="shared" si="104"/>
        <v>1</v>
      </c>
      <c r="Z375" s="132">
        <f t="shared" si="104"/>
        <v>0</v>
      </c>
      <c r="AA375" s="132">
        <f t="shared" si="104"/>
        <v>0</v>
      </c>
      <c r="AB375" s="132">
        <f t="shared" si="104"/>
        <v>0</v>
      </c>
      <c r="AC375" s="132">
        <f t="shared" si="104"/>
        <v>1</v>
      </c>
      <c r="AD375" s="132">
        <f t="shared" si="104"/>
        <v>0</v>
      </c>
      <c r="AE375" s="132">
        <f t="shared" si="104"/>
        <v>0</v>
      </c>
      <c r="AF375" s="132">
        <f t="shared" si="104"/>
        <v>0</v>
      </c>
      <c r="AG375" s="132">
        <f t="shared" si="104"/>
        <v>0</v>
      </c>
      <c r="AI375" s="132" t="e">
        <f ca="1">_xlfn.XLOOKUP(I375,'api2.3'!B:B,'api2.3'!D:D,"")</f>
        <v>#NAME?</v>
      </c>
      <c r="AJ375" t="s">
        <v>140</v>
      </c>
      <c r="AK375" s="38" t="s">
        <v>140</v>
      </c>
      <c r="AL375" s="195" t="e">
        <f ca="1">_xlfn.XLOOKUP(AK375,sortorder!$I$15:$I$20,sortorder!$J$15:$J$20)</f>
        <v>#NAME?</v>
      </c>
      <c r="AM375" s="633" t="s">
        <v>416</v>
      </c>
      <c r="AN375" s="633" t="s">
        <v>416</v>
      </c>
      <c r="AO375" s="633" t="s">
        <v>417</v>
      </c>
      <c r="AP375" s="637">
        <v>1</v>
      </c>
      <c r="AQ375" t="s">
        <v>2334</v>
      </c>
      <c r="AR375" s="22" t="str">
        <f t="shared" si="92"/>
        <v>ratio</v>
      </c>
      <c r="AS375" t="s">
        <v>1706</v>
      </c>
      <c r="AT375" s="22" t="b">
        <f t="shared" si="93"/>
        <v>1</v>
      </c>
      <c r="AU375" s="633" t="s">
        <v>1706</v>
      </c>
      <c r="AV375" s="633" t="s">
        <v>1706</v>
      </c>
      <c r="AX375" s="596" t="s">
        <v>2798</v>
      </c>
      <c r="AY375" s="479" t="b">
        <v>0</v>
      </c>
      <c r="AZ375" t="s">
        <v>2947</v>
      </c>
      <c r="BA375">
        <v>2</v>
      </c>
      <c r="BB375">
        <v>1</v>
      </c>
      <c r="BC375" t="b">
        <v>0</v>
      </c>
      <c r="BD375" t="b">
        <v>0</v>
      </c>
      <c r="BE375" t="b">
        <v>0</v>
      </c>
      <c r="BG375" s="23" t="b">
        <f t="shared" si="102"/>
        <v>1</v>
      </c>
      <c r="BH375" s="468" t="str">
        <f>CONCATENATE(VLOOKUP(AQ375,named_strings!A:B,2,),VLOOKUP(T375,Q:BH,44,))</f>
        <v>Ratio to US avg Diesel PM</v>
      </c>
      <c r="BI375" s="114" t="s">
        <v>2374</v>
      </c>
      <c r="BJ375" t="s">
        <v>2374</v>
      </c>
      <c r="BK375" s="114" t="s">
        <v>2374</v>
      </c>
      <c r="BL375" s="714">
        <v>0</v>
      </c>
      <c r="BM375" s="561" t="s">
        <v>2798</v>
      </c>
      <c r="BN375" s="479" t="s">
        <v>2798</v>
      </c>
      <c r="BQ375" s="209">
        <v>999</v>
      </c>
      <c r="BV375" s="580" t="s">
        <v>404</v>
      </c>
      <c r="BW375" s="580" t="s">
        <v>55</v>
      </c>
    </row>
    <row r="376" spans="1:75" hidden="1">
      <c r="A376">
        <v>375</v>
      </c>
      <c r="B376" s="148" t="str">
        <f t="shared" ca="1" si="87"/>
        <v>999999999</v>
      </c>
      <c r="C376" s="148" t="str">
        <f t="shared" ca="1" si="88"/>
        <v>9999999</v>
      </c>
      <c r="D376" s="28">
        <v>0</v>
      </c>
      <c r="E376" s="586">
        <f t="shared" si="94"/>
        <v>0</v>
      </c>
      <c r="F376" s="586">
        <f t="shared" si="89"/>
        <v>0</v>
      </c>
      <c r="G376" s="344" t="str">
        <f t="shared" si="95"/>
        <v/>
      </c>
      <c r="J376" s="184"/>
      <c r="L376" s="114"/>
      <c r="M376" s="184"/>
      <c r="Q376" s="115" t="s">
        <v>2389</v>
      </c>
      <c r="R376" s="137">
        <f ca="1">IFERROR(_xlfn.XLOOKUP(T376, sortorder!P:P,sortorder!Q:Q),999)</f>
        <v>999</v>
      </c>
      <c r="S376" s="137">
        <f ca="1">IFERROR(_xlfn.XLOOKUP(T376, sortorder!P:P,sortorder!O:O),99)</f>
        <v>99</v>
      </c>
      <c r="T376" s="119" t="s">
        <v>1716</v>
      </c>
      <c r="U376" s="56" t="s">
        <v>1716</v>
      </c>
      <c r="V376" s="142">
        <f ca="1">IFERROR(_xlfn.XLOOKUP(X376, sortorder!E:E,sortorder!D:D),99)</f>
        <v>99</v>
      </c>
      <c r="W376" s="142">
        <f t="shared" ca="1" si="90"/>
        <v>99</v>
      </c>
      <c r="X376" s="21" t="s">
        <v>2365</v>
      </c>
      <c r="Y376" s="132">
        <f t="shared" si="104"/>
        <v>1</v>
      </c>
      <c r="Z376" s="132">
        <f t="shared" si="104"/>
        <v>0</v>
      </c>
      <c r="AA376" s="132">
        <f t="shared" si="104"/>
        <v>0</v>
      </c>
      <c r="AB376" s="132">
        <f t="shared" si="104"/>
        <v>0</v>
      </c>
      <c r="AC376" s="132">
        <f t="shared" si="104"/>
        <v>1</v>
      </c>
      <c r="AD376" s="132">
        <f t="shared" si="104"/>
        <v>0</v>
      </c>
      <c r="AE376" s="132">
        <f t="shared" si="104"/>
        <v>0</v>
      </c>
      <c r="AF376" s="132">
        <f t="shared" si="104"/>
        <v>0</v>
      </c>
      <c r="AG376" s="132">
        <f t="shared" si="104"/>
        <v>0</v>
      </c>
      <c r="AI376" s="132" t="e">
        <f ca="1">_xlfn.XLOOKUP(I376,'api2.3'!B:B,'api2.3'!D:D,"")</f>
        <v>#NAME?</v>
      </c>
      <c r="AJ376" t="s">
        <v>140</v>
      </c>
      <c r="AK376" s="38" t="s">
        <v>140</v>
      </c>
      <c r="AL376" s="195" t="e">
        <f ca="1">_xlfn.XLOOKUP(AK376,sortorder!$I$15:$I$20,sortorder!$J$15:$J$20)</f>
        <v>#NAME?</v>
      </c>
      <c r="AM376" s="633" t="s">
        <v>416</v>
      </c>
      <c r="AN376" s="633" t="s">
        <v>416</v>
      </c>
      <c r="AO376" s="633" t="s">
        <v>417</v>
      </c>
      <c r="AP376" s="637">
        <v>1</v>
      </c>
      <c r="AQ376" t="s">
        <v>2334</v>
      </c>
      <c r="AR376" s="22" t="str">
        <f t="shared" si="92"/>
        <v>ratio</v>
      </c>
      <c r="AS376" t="s">
        <v>1706</v>
      </c>
      <c r="AT376" s="22" t="b">
        <f t="shared" si="93"/>
        <v>1</v>
      </c>
      <c r="AU376" s="633" t="s">
        <v>1706</v>
      </c>
      <c r="AV376" s="633" t="s">
        <v>1706</v>
      </c>
      <c r="AX376" s="596" t="s">
        <v>2798</v>
      </c>
      <c r="AY376" s="479" t="b">
        <v>0</v>
      </c>
      <c r="AZ376" t="s">
        <v>2947</v>
      </c>
      <c r="BA376">
        <v>2</v>
      </c>
      <c r="BB376">
        <v>1</v>
      </c>
      <c r="BC376" t="b">
        <v>0</v>
      </c>
      <c r="BD376" t="b">
        <v>0</v>
      </c>
      <c r="BE376" t="b">
        <v>0</v>
      </c>
      <c r="BG376" s="23" t="b">
        <f t="shared" si="102"/>
        <v>1</v>
      </c>
      <c r="BH376" s="468" t="str">
        <f>CONCATENATE(VLOOKUP(AQ376,named_strings!A:B,2,),VLOOKUP(T376,Q:BH,44,))</f>
        <v>Ratio to US avg Toxic Releases to Air</v>
      </c>
      <c r="BI376" s="114" t="s">
        <v>2725</v>
      </c>
      <c r="BJ376" t="s">
        <v>2725</v>
      </c>
      <c r="BK376" s="114" t="s">
        <v>2725</v>
      </c>
      <c r="BL376" s="714">
        <v>0</v>
      </c>
      <c r="BM376" s="561" t="s">
        <v>2798</v>
      </c>
      <c r="BN376" s="479">
        <v>0</v>
      </c>
      <c r="BQ376" s="209">
        <v>999</v>
      </c>
    </row>
    <row r="377" spans="1:75" hidden="1">
      <c r="A377">
        <v>376</v>
      </c>
      <c r="B377" s="148" t="str">
        <f t="shared" ca="1" si="87"/>
        <v>999999999</v>
      </c>
      <c r="C377" s="148" t="str">
        <f t="shared" ca="1" si="88"/>
        <v>9999999</v>
      </c>
      <c r="D377" s="28">
        <v>0</v>
      </c>
      <c r="E377" s="586">
        <f t="shared" si="94"/>
        <v>0</v>
      </c>
      <c r="F377" s="586">
        <f t="shared" si="89"/>
        <v>0</v>
      </c>
      <c r="G377" s="344" t="str">
        <f t="shared" si="95"/>
        <v/>
      </c>
      <c r="J377" s="184"/>
      <c r="K377" s="114"/>
      <c r="L377" s="114"/>
      <c r="M377" s="184"/>
      <c r="N377" s="184"/>
      <c r="O377" s="114"/>
      <c r="P377" s="184"/>
      <c r="Q377" s="115" t="s">
        <v>2377</v>
      </c>
      <c r="R377" s="137">
        <f ca="1">IFERROR(_xlfn.XLOOKUP(T377, sortorder!P:P,sortorder!Q:Q),999)</f>
        <v>999</v>
      </c>
      <c r="S377" s="137">
        <f ca="1">IFERROR(_xlfn.XLOOKUP(T377, sortorder!P:P,sortorder!O:O),99)</f>
        <v>99</v>
      </c>
      <c r="T377" s="119" t="s">
        <v>306</v>
      </c>
      <c r="U377" s="56" t="s">
        <v>306</v>
      </c>
      <c r="V377" s="142">
        <f ca="1">IFERROR(_xlfn.XLOOKUP(X377, sortorder!E:E,sortorder!D:D),99)</f>
        <v>99</v>
      </c>
      <c r="W377" s="142">
        <f t="shared" ca="1" si="90"/>
        <v>99</v>
      </c>
      <c r="X377" s="21" t="s">
        <v>2365</v>
      </c>
      <c r="Y377" s="132">
        <f t="shared" si="104"/>
        <v>1</v>
      </c>
      <c r="Z377" s="132">
        <f t="shared" si="104"/>
        <v>0</v>
      </c>
      <c r="AA377" s="132">
        <f t="shared" si="104"/>
        <v>0</v>
      </c>
      <c r="AB377" s="132">
        <f t="shared" si="104"/>
        <v>0</v>
      </c>
      <c r="AC377" s="132">
        <f t="shared" si="104"/>
        <v>1</v>
      </c>
      <c r="AD377" s="132">
        <f t="shared" si="104"/>
        <v>0</v>
      </c>
      <c r="AE377" s="132">
        <f t="shared" si="104"/>
        <v>0</v>
      </c>
      <c r="AF377" s="132">
        <f t="shared" si="104"/>
        <v>0</v>
      </c>
      <c r="AG377" s="132">
        <f t="shared" si="104"/>
        <v>0</v>
      </c>
      <c r="AI377" s="132" t="e">
        <f ca="1">_xlfn.XLOOKUP(I377,'api2.3'!B:B,'api2.3'!D:D,"")</f>
        <v>#NAME?</v>
      </c>
      <c r="AJ377" t="s">
        <v>140</v>
      </c>
      <c r="AK377" s="38" t="s">
        <v>140</v>
      </c>
      <c r="AL377" s="195" t="e">
        <f ca="1">_xlfn.XLOOKUP(AK377,sortorder!$I$15:$I$20,sortorder!$J$15:$J$20)</f>
        <v>#NAME?</v>
      </c>
      <c r="AM377" s="633" t="s">
        <v>416</v>
      </c>
      <c r="AN377" s="633" t="s">
        <v>416</v>
      </c>
      <c r="AO377" s="633" t="s">
        <v>417</v>
      </c>
      <c r="AP377" s="637">
        <v>1</v>
      </c>
      <c r="AQ377" t="s">
        <v>2334</v>
      </c>
      <c r="AR377" s="22" t="str">
        <f t="shared" si="92"/>
        <v>ratio</v>
      </c>
      <c r="AS377" t="s">
        <v>1706</v>
      </c>
      <c r="AT377" s="22" t="b">
        <f t="shared" si="93"/>
        <v>1</v>
      </c>
      <c r="AU377" s="633" t="s">
        <v>1706</v>
      </c>
      <c r="AV377" s="633" t="s">
        <v>1706</v>
      </c>
      <c r="AX377" s="596" t="s">
        <v>2798</v>
      </c>
      <c r="AY377" s="479" t="b">
        <v>0</v>
      </c>
      <c r="AZ377" t="s">
        <v>2947</v>
      </c>
      <c r="BA377">
        <v>2</v>
      </c>
      <c r="BB377">
        <v>1</v>
      </c>
      <c r="BC377" t="b">
        <v>0</v>
      </c>
      <c r="BD377" t="b">
        <v>0</v>
      </c>
      <c r="BE377" t="b">
        <v>0</v>
      </c>
      <c r="BG377" s="23" t="b">
        <f t="shared" si="102"/>
        <v>1</v>
      </c>
      <c r="BH377" s="468" t="str">
        <f>CONCATENATE(VLOOKUP(AQ377,named_strings!A:B,2,),VLOOKUP(T377,Q:BH,44,))</f>
        <v>Ratio to US avg Traffic</v>
      </c>
      <c r="BI377" s="114" t="s">
        <v>2378</v>
      </c>
      <c r="BJ377" s="114" t="s">
        <v>2378</v>
      </c>
      <c r="BK377" s="114" t="s">
        <v>2378</v>
      </c>
      <c r="BL377" s="714">
        <v>0</v>
      </c>
      <c r="BM377" s="561" t="s">
        <v>2798</v>
      </c>
      <c r="BN377" s="479" t="s">
        <v>2798</v>
      </c>
      <c r="BQ377" s="209">
        <v>999</v>
      </c>
      <c r="BV377" s="580" t="s">
        <v>404</v>
      </c>
      <c r="BW377" s="580" t="s">
        <v>55</v>
      </c>
    </row>
    <row r="378" spans="1:75" hidden="1">
      <c r="A378">
        <v>377</v>
      </c>
      <c r="B378" s="148" t="str">
        <f t="shared" ca="1" si="87"/>
        <v>999999999</v>
      </c>
      <c r="C378" s="148" t="str">
        <f t="shared" ca="1" si="88"/>
        <v>9999999</v>
      </c>
      <c r="D378" s="28">
        <v>0</v>
      </c>
      <c r="E378" s="586">
        <f t="shared" si="94"/>
        <v>0</v>
      </c>
      <c r="F378" s="586">
        <f t="shared" si="89"/>
        <v>0</v>
      </c>
      <c r="G378" s="344" t="str">
        <f t="shared" si="95"/>
        <v/>
      </c>
      <c r="K378" s="114"/>
      <c r="L378" s="114"/>
      <c r="M378" s="184"/>
      <c r="N378" s="184"/>
      <c r="O378" s="114"/>
      <c r="P378" s="184"/>
      <c r="Q378" s="115" t="s">
        <v>2375</v>
      </c>
      <c r="R378" s="137">
        <f ca="1">IFERROR(_xlfn.XLOOKUP(T378, sortorder!P:P,sortorder!Q:Q),999)</f>
        <v>999</v>
      </c>
      <c r="S378" s="137">
        <f ca="1">IFERROR(_xlfn.XLOOKUP(T378, sortorder!P:P,sortorder!O:O),99)</f>
        <v>99</v>
      </c>
      <c r="T378" s="183" t="s">
        <v>80</v>
      </c>
      <c r="U378" s="184" t="s">
        <v>80</v>
      </c>
      <c r="V378" s="142">
        <f ca="1">IFERROR(_xlfn.XLOOKUP(X378, sortorder!E:E,sortorder!D:D),99)</f>
        <v>99</v>
      </c>
      <c r="W378" s="142">
        <f t="shared" ca="1" si="90"/>
        <v>99</v>
      </c>
      <c r="X378" s="185" t="s">
        <v>2365</v>
      </c>
      <c r="Y378" s="132">
        <f t="shared" si="104"/>
        <v>1</v>
      </c>
      <c r="Z378" s="132">
        <f t="shared" si="104"/>
        <v>0</v>
      </c>
      <c r="AA378" s="132">
        <f t="shared" si="104"/>
        <v>0</v>
      </c>
      <c r="AB378" s="132">
        <f t="shared" si="104"/>
        <v>0</v>
      </c>
      <c r="AC378" s="132">
        <f t="shared" si="104"/>
        <v>1</v>
      </c>
      <c r="AD378" s="132">
        <f t="shared" si="104"/>
        <v>0</v>
      </c>
      <c r="AE378" s="132">
        <f t="shared" si="104"/>
        <v>0</v>
      </c>
      <c r="AF378" s="132">
        <f t="shared" si="104"/>
        <v>0</v>
      </c>
      <c r="AG378" s="132">
        <f t="shared" si="104"/>
        <v>0</v>
      </c>
      <c r="AH378" s="114"/>
      <c r="AI378" s="132" t="e">
        <f ca="1">_xlfn.XLOOKUP(I378,'api2.3'!B:B,'api2.3'!D:D,"")</f>
        <v>#NAME?</v>
      </c>
      <c r="AJ378" s="114" t="s">
        <v>140</v>
      </c>
      <c r="AK378" s="197" t="s">
        <v>140</v>
      </c>
      <c r="AL378" s="195" t="e">
        <f ca="1">_xlfn.XLOOKUP(AK378,sortorder!$I$15:$I$20,sortorder!$J$15:$J$20)</f>
        <v>#NAME?</v>
      </c>
      <c r="AM378" s="635" t="s">
        <v>416</v>
      </c>
      <c r="AN378" s="635" t="s">
        <v>416</v>
      </c>
      <c r="AO378" s="635" t="s">
        <v>417</v>
      </c>
      <c r="AP378" s="639">
        <v>1</v>
      </c>
      <c r="AQ378" s="114" t="s">
        <v>2334</v>
      </c>
      <c r="AR378" s="22" t="str">
        <f t="shared" si="92"/>
        <v>ratio</v>
      </c>
      <c r="AS378" s="114" t="s">
        <v>1706</v>
      </c>
      <c r="AT378" s="22" t="b">
        <f t="shared" si="93"/>
        <v>1</v>
      </c>
      <c r="AU378" s="635" t="s">
        <v>1706</v>
      </c>
      <c r="AV378" s="635" t="s">
        <v>1706</v>
      </c>
      <c r="AW378" s="114"/>
      <c r="AX378" s="596" t="s">
        <v>2798</v>
      </c>
      <c r="AY378" s="479" t="b">
        <v>0</v>
      </c>
      <c r="AZ378" s="114" t="s">
        <v>2947</v>
      </c>
      <c r="BA378" s="114">
        <v>2</v>
      </c>
      <c r="BB378" s="114">
        <v>1</v>
      </c>
      <c r="BC378" s="114" t="b">
        <v>0</v>
      </c>
      <c r="BD378" s="114" t="b">
        <v>0</v>
      </c>
      <c r="BE378" s="114" t="b">
        <v>0</v>
      </c>
      <c r="BF378" s="114"/>
      <c r="BG378" s="23" t="b">
        <f t="shared" si="102"/>
        <v>1</v>
      </c>
      <c r="BH378" s="468" t="str">
        <f>CONCATENATE(VLOOKUP(AQ378,named_strings!A:B,2,),VLOOKUP(T378,Q:BH,44,))</f>
        <v>Ratio to US avg %pre-1960</v>
      </c>
      <c r="BI378" s="114" t="s">
        <v>4974</v>
      </c>
      <c r="BJ378" s="114" t="s">
        <v>2376</v>
      </c>
      <c r="BK378" s="114" t="s">
        <v>2376</v>
      </c>
      <c r="BL378" s="714" t="e">
        <v>#N/A</v>
      </c>
      <c r="BM378" s="561" t="s">
        <v>2798</v>
      </c>
      <c r="BN378" s="479" t="s">
        <v>2798</v>
      </c>
      <c r="BO378" s="184"/>
      <c r="BQ378" s="209">
        <v>999</v>
      </c>
      <c r="BV378" s="580" t="s">
        <v>404</v>
      </c>
      <c r="BW378" s="580" t="s">
        <v>55</v>
      </c>
    </row>
    <row r="379" spans="1:75" hidden="1">
      <c r="A379">
        <v>378</v>
      </c>
      <c r="B379" s="148" t="str">
        <f t="shared" ca="1" si="87"/>
        <v>999999999</v>
      </c>
      <c r="C379" s="148" t="str">
        <f t="shared" ca="1" si="88"/>
        <v>9999999</v>
      </c>
      <c r="D379" s="28">
        <v>0</v>
      </c>
      <c r="E379" s="586">
        <f t="shared" si="94"/>
        <v>0</v>
      </c>
      <c r="F379" s="586">
        <f t="shared" si="89"/>
        <v>0</v>
      </c>
      <c r="G379" s="344" t="str">
        <f t="shared" si="95"/>
        <v/>
      </c>
      <c r="K379" s="114"/>
      <c r="L379" s="114"/>
      <c r="M379" s="184"/>
      <c r="N379" s="184"/>
      <c r="O379" s="114"/>
      <c r="P379" s="184"/>
      <c r="Q379" s="115" t="s">
        <v>2379</v>
      </c>
      <c r="R379" s="137">
        <f ca="1">IFERROR(_xlfn.XLOOKUP(T379, sortorder!P:P,sortorder!Q:Q),999)</f>
        <v>999</v>
      </c>
      <c r="S379" s="137">
        <f ca="1">IFERROR(_xlfn.XLOOKUP(T379, sortorder!P:P,sortorder!O:O),99)</f>
        <v>99</v>
      </c>
      <c r="T379" s="183" t="s">
        <v>255</v>
      </c>
      <c r="U379" s="184" t="s">
        <v>255</v>
      </c>
      <c r="V379" s="142">
        <f ca="1">IFERROR(_xlfn.XLOOKUP(X379, sortorder!E:E,sortorder!D:D),99)</f>
        <v>99</v>
      </c>
      <c r="W379" s="142">
        <f t="shared" ca="1" si="90"/>
        <v>99</v>
      </c>
      <c r="X379" s="185" t="s">
        <v>2365</v>
      </c>
      <c r="Y379" s="132">
        <f t="shared" si="104"/>
        <v>1</v>
      </c>
      <c r="Z379" s="132">
        <f t="shared" si="104"/>
        <v>0</v>
      </c>
      <c r="AA379" s="132">
        <f t="shared" si="104"/>
        <v>0</v>
      </c>
      <c r="AB379" s="132">
        <f t="shared" si="104"/>
        <v>0</v>
      </c>
      <c r="AC379" s="132">
        <f t="shared" si="104"/>
        <v>1</v>
      </c>
      <c r="AD379" s="132">
        <f t="shared" si="104"/>
        <v>0</v>
      </c>
      <c r="AE379" s="132">
        <f t="shared" si="104"/>
        <v>0</v>
      </c>
      <c r="AF379" s="132">
        <f t="shared" si="104"/>
        <v>0</v>
      </c>
      <c r="AG379" s="132">
        <f t="shared" si="104"/>
        <v>0</v>
      </c>
      <c r="AH379" s="114"/>
      <c r="AI379" s="132" t="e">
        <f ca="1">_xlfn.XLOOKUP(I379,'api2.3'!B:B,'api2.3'!D:D,"")</f>
        <v>#NAME?</v>
      </c>
      <c r="AJ379" s="114" t="s">
        <v>140</v>
      </c>
      <c r="AK379" s="197" t="s">
        <v>140</v>
      </c>
      <c r="AL379" s="195" t="e">
        <f ca="1">_xlfn.XLOOKUP(AK379,sortorder!$I$15:$I$20,sortorder!$J$15:$J$20)</f>
        <v>#NAME?</v>
      </c>
      <c r="AM379" s="635" t="s">
        <v>416</v>
      </c>
      <c r="AN379" s="635" t="s">
        <v>416</v>
      </c>
      <c r="AO379" s="635" t="s">
        <v>417</v>
      </c>
      <c r="AP379" s="639">
        <v>1</v>
      </c>
      <c r="AQ379" s="114" t="s">
        <v>2334</v>
      </c>
      <c r="AR379" s="22" t="str">
        <f t="shared" si="92"/>
        <v>ratio</v>
      </c>
      <c r="AS379" s="114" t="s">
        <v>1706</v>
      </c>
      <c r="AT379" s="22" t="b">
        <f t="shared" si="93"/>
        <v>1</v>
      </c>
      <c r="AU379" s="635" t="s">
        <v>1706</v>
      </c>
      <c r="AV379" s="635" t="s">
        <v>1706</v>
      </c>
      <c r="AW379" s="114"/>
      <c r="AX379" s="596" t="s">
        <v>2798</v>
      </c>
      <c r="AY379" s="479" t="b">
        <v>0</v>
      </c>
      <c r="AZ379" s="114" t="s">
        <v>2947</v>
      </c>
      <c r="BA379" s="114">
        <v>2</v>
      </c>
      <c r="BB379" s="114">
        <v>1</v>
      </c>
      <c r="BC379" s="114" t="b">
        <v>0</v>
      </c>
      <c r="BD379" s="114" t="b">
        <v>0</v>
      </c>
      <c r="BE379" s="114" t="b">
        <v>0</v>
      </c>
      <c r="BF379" s="114"/>
      <c r="BG379" s="23" t="b">
        <f t="shared" si="102"/>
        <v>1</v>
      </c>
      <c r="BH379" s="468" t="str">
        <f>CONCATENATE(VLOOKUP(AQ379,named_strings!A:B,2,),VLOOKUP(T379,Q:BH,44,))</f>
        <v>Ratio to US avg NPL</v>
      </c>
      <c r="BI379" s="114" t="s">
        <v>2380</v>
      </c>
      <c r="BJ379" s="114" t="s">
        <v>2380</v>
      </c>
      <c r="BK379" s="114" t="s">
        <v>2380</v>
      </c>
      <c r="BL379" s="714" t="e">
        <v>#N/A</v>
      </c>
      <c r="BM379" s="561" t="s">
        <v>2798</v>
      </c>
      <c r="BN379" s="479" t="s">
        <v>2798</v>
      </c>
      <c r="BO379" s="184"/>
      <c r="BQ379" s="209">
        <v>999</v>
      </c>
      <c r="BV379" s="580" t="s">
        <v>404</v>
      </c>
      <c r="BW379" s="580" t="s">
        <v>55</v>
      </c>
    </row>
    <row r="380" spans="1:75" hidden="1">
      <c r="A380">
        <v>379</v>
      </c>
      <c r="B380" s="148" t="str">
        <f t="shared" ca="1" si="87"/>
        <v>999999999</v>
      </c>
      <c r="C380" s="148" t="str">
        <f t="shared" ca="1" si="88"/>
        <v>9999999</v>
      </c>
      <c r="D380" s="28">
        <v>0</v>
      </c>
      <c r="E380" s="586">
        <f t="shared" si="94"/>
        <v>0</v>
      </c>
      <c r="F380" s="586">
        <f t="shared" si="89"/>
        <v>0</v>
      </c>
      <c r="G380" s="344" t="str">
        <f t="shared" si="95"/>
        <v/>
      </c>
      <c r="I380" s="173"/>
      <c r="K380" s="114"/>
      <c r="L380" s="114"/>
      <c r="M380" s="184"/>
      <c r="N380" s="184"/>
      <c r="O380" s="114"/>
      <c r="P380" s="184"/>
      <c r="Q380" s="115" t="s">
        <v>2381</v>
      </c>
      <c r="R380" s="137">
        <f ca="1">IFERROR(_xlfn.XLOOKUP(T380, sortorder!P:P,sortorder!Q:Q),999)</f>
        <v>999</v>
      </c>
      <c r="S380" s="137">
        <f ca="1">IFERROR(_xlfn.XLOOKUP(T380, sortorder!P:P,sortorder!O:O),99)</f>
        <v>99</v>
      </c>
      <c r="T380" s="183" t="s">
        <v>265</v>
      </c>
      <c r="U380" s="184" t="s">
        <v>265</v>
      </c>
      <c r="V380" s="142">
        <f ca="1">IFERROR(_xlfn.XLOOKUP(X380, sortorder!E:E,sortorder!D:D),99)</f>
        <v>99</v>
      </c>
      <c r="W380" s="142">
        <f t="shared" ca="1" si="90"/>
        <v>99</v>
      </c>
      <c r="X380" s="185" t="s">
        <v>2365</v>
      </c>
      <c r="Y380" s="132">
        <f t="shared" si="104"/>
        <v>1</v>
      </c>
      <c r="Z380" s="132">
        <f t="shared" si="104"/>
        <v>0</v>
      </c>
      <c r="AA380" s="132">
        <f t="shared" si="104"/>
        <v>0</v>
      </c>
      <c r="AB380" s="132">
        <f t="shared" si="104"/>
        <v>0</v>
      </c>
      <c r="AC380" s="132">
        <f t="shared" si="104"/>
        <v>1</v>
      </c>
      <c r="AD380" s="132">
        <f t="shared" si="104"/>
        <v>0</v>
      </c>
      <c r="AE380" s="132">
        <f t="shared" si="104"/>
        <v>0</v>
      </c>
      <c r="AF380" s="132">
        <f t="shared" si="104"/>
        <v>0</v>
      </c>
      <c r="AG380" s="132">
        <f t="shared" si="104"/>
        <v>0</v>
      </c>
      <c r="AH380" s="114"/>
      <c r="AI380" s="132" t="e">
        <f ca="1">_xlfn.XLOOKUP(I380,'api2.3'!B:B,'api2.3'!D:D,"")</f>
        <v>#NAME?</v>
      </c>
      <c r="AJ380" s="114" t="s">
        <v>140</v>
      </c>
      <c r="AK380" s="197" t="s">
        <v>140</v>
      </c>
      <c r="AL380" s="195" t="e">
        <f ca="1">_xlfn.XLOOKUP(AK380,sortorder!$I$15:$I$20,sortorder!$J$15:$J$20)</f>
        <v>#NAME?</v>
      </c>
      <c r="AM380" s="635" t="s">
        <v>416</v>
      </c>
      <c r="AN380" s="635" t="s">
        <v>416</v>
      </c>
      <c r="AO380" s="635" t="s">
        <v>417</v>
      </c>
      <c r="AP380" s="639">
        <v>1</v>
      </c>
      <c r="AQ380" s="114" t="s">
        <v>2334</v>
      </c>
      <c r="AR380" s="22" t="str">
        <f t="shared" si="92"/>
        <v>ratio</v>
      </c>
      <c r="AS380" s="114" t="s">
        <v>1706</v>
      </c>
      <c r="AT380" s="22" t="b">
        <f t="shared" si="93"/>
        <v>1</v>
      </c>
      <c r="AU380" s="635" t="s">
        <v>1706</v>
      </c>
      <c r="AV380" s="635" t="s">
        <v>1706</v>
      </c>
      <c r="AW380" s="114"/>
      <c r="AX380" s="596" t="s">
        <v>2798</v>
      </c>
      <c r="AY380" s="479" t="b">
        <v>0</v>
      </c>
      <c r="AZ380" s="114" t="s">
        <v>2947</v>
      </c>
      <c r="BA380" s="114">
        <v>2</v>
      </c>
      <c r="BB380" s="114">
        <v>1</v>
      </c>
      <c r="BC380" s="114" t="b">
        <v>0</v>
      </c>
      <c r="BD380" s="114" t="b">
        <v>0</v>
      </c>
      <c r="BE380" s="114" t="b">
        <v>0</v>
      </c>
      <c r="BF380" s="114"/>
      <c r="BG380" s="23" t="b">
        <f t="shared" si="102"/>
        <v>1</v>
      </c>
      <c r="BH380" s="468" t="str">
        <f>CONCATENATE(VLOOKUP(AQ380,named_strings!A:B,2,),VLOOKUP(T380,Q:BH,44,))</f>
        <v>Ratio to US avg RMP</v>
      </c>
      <c r="BI380" s="114" t="s">
        <v>2382</v>
      </c>
      <c r="BJ380" s="114" t="s">
        <v>2382</v>
      </c>
      <c r="BK380" s="114" t="s">
        <v>2382</v>
      </c>
      <c r="BL380" s="714" t="e">
        <v>#N/A</v>
      </c>
      <c r="BM380" s="561" t="s">
        <v>2798</v>
      </c>
      <c r="BN380" s="479" t="s">
        <v>2798</v>
      </c>
      <c r="BO380" s="184"/>
      <c r="BQ380" s="209">
        <v>999</v>
      </c>
      <c r="BV380" s="580" t="s">
        <v>404</v>
      </c>
      <c r="BW380" s="580" t="s">
        <v>55</v>
      </c>
    </row>
    <row r="381" spans="1:75" hidden="1">
      <c r="A381">
        <v>380</v>
      </c>
      <c r="B381" s="148" t="str">
        <f t="shared" ca="1" si="87"/>
        <v>999999999</v>
      </c>
      <c r="C381" s="148" t="str">
        <f t="shared" ca="1" si="88"/>
        <v>9999999</v>
      </c>
      <c r="D381" s="28">
        <v>0</v>
      </c>
      <c r="E381" s="586">
        <f t="shared" si="94"/>
        <v>0</v>
      </c>
      <c r="F381" s="586">
        <f t="shared" si="89"/>
        <v>0</v>
      </c>
      <c r="G381" s="344" t="str">
        <f t="shared" si="95"/>
        <v/>
      </c>
      <c r="K381" s="114"/>
      <c r="L381" s="114"/>
      <c r="M381" s="184"/>
      <c r="N381" s="184"/>
      <c r="O381" s="114"/>
      <c r="P381" s="184"/>
      <c r="Q381" s="115" t="s">
        <v>2383</v>
      </c>
      <c r="R381" s="137">
        <f ca="1">IFERROR(_xlfn.XLOOKUP(T381, sortorder!P:P,sortorder!Q:Q),999)</f>
        <v>999</v>
      </c>
      <c r="S381" s="137">
        <f ca="1">IFERROR(_xlfn.XLOOKUP(T381, sortorder!P:P,sortorder!O:O),99)</f>
        <v>99</v>
      </c>
      <c r="T381" s="183" t="s">
        <v>95</v>
      </c>
      <c r="U381" s="184" t="s">
        <v>95</v>
      </c>
      <c r="V381" s="142">
        <f ca="1">IFERROR(_xlfn.XLOOKUP(X381, sortorder!E:E,sortorder!D:D),99)</f>
        <v>99</v>
      </c>
      <c r="W381" s="142">
        <f t="shared" ca="1" si="90"/>
        <v>99</v>
      </c>
      <c r="X381" s="185" t="s">
        <v>2365</v>
      </c>
      <c r="Y381" s="132">
        <f t="shared" si="104"/>
        <v>1</v>
      </c>
      <c r="Z381" s="132">
        <f t="shared" si="104"/>
        <v>0</v>
      </c>
      <c r="AA381" s="132">
        <f t="shared" si="104"/>
        <v>0</v>
      </c>
      <c r="AB381" s="132">
        <f t="shared" si="104"/>
        <v>0</v>
      </c>
      <c r="AC381" s="132">
        <f t="shared" si="104"/>
        <v>1</v>
      </c>
      <c r="AD381" s="132">
        <f t="shared" si="104"/>
        <v>0</v>
      </c>
      <c r="AE381" s="132">
        <f t="shared" si="104"/>
        <v>0</v>
      </c>
      <c r="AF381" s="132">
        <f t="shared" si="104"/>
        <v>0</v>
      </c>
      <c r="AG381" s="132">
        <f t="shared" si="104"/>
        <v>0</v>
      </c>
      <c r="AH381" s="114"/>
      <c r="AI381" s="132" t="e">
        <f ca="1">_xlfn.XLOOKUP(I381,'api2.3'!B:B,'api2.3'!D:D,"")</f>
        <v>#NAME?</v>
      </c>
      <c r="AJ381" s="114" t="s">
        <v>140</v>
      </c>
      <c r="AK381" s="197" t="s">
        <v>140</v>
      </c>
      <c r="AL381" s="195" t="e">
        <f ca="1">_xlfn.XLOOKUP(AK381,sortorder!$I$15:$I$20,sortorder!$J$15:$J$20)</f>
        <v>#NAME?</v>
      </c>
      <c r="AM381" s="635" t="s">
        <v>416</v>
      </c>
      <c r="AN381" s="635" t="s">
        <v>416</v>
      </c>
      <c r="AO381" s="635" t="s">
        <v>417</v>
      </c>
      <c r="AP381" s="639">
        <v>1</v>
      </c>
      <c r="AQ381" s="114" t="s">
        <v>2334</v>
      </c>
      <c r="AR381" s="22" t="str">
        <f t="shared" si="92"/>
        <v>ratio</v>
      </c>
      <c r="AS381" s="114" t="s">
        <v>1706</v>
      </c>
      <c r="AT381" s="22" t="b">
        <f t="shared" si="93"/>
        <v>1</v>
      </c>
      <c r="AU381" s="635" t="s">
        <v>1706</v>
      </c>
      <c r="AV381" s="635" t="s">
        <v>1706</v>
      </c>
      <c r="AW381" s="114"/>
      <c r="AX381" s="596" t="s">
        <v>2798</v>
      </c>
      <c r="AY381" s="479" t="b">
        <v>0</v>
      </c>
      <c r="AZ381" s="114" t="s">
        <v>2947</v>
      </c>
      <c r="BA381" s="114">
        <v>2</v>
      </c>
      <c r="BB381" s="114">
        <v>1</v>
      </c>
      <c r="BC381" s="114" t="b">
        <v>0</v>
      </c>
      <c r="BD381" s="114" t="b">
        <v>0</v>
      </c>
      <c r="BE381" s="114" t="b">
        <v>0</v>
      </c>
      <c r="BF381" s="114"/>
      <c r="BG381" s="23" t="b">
        <f t="shared" si="102"/>
        <v>1</v>
      </c>
      <c r="BH381" s="468" t="str">
        <f>CONCATENATE(VLOOKUP(AQ381,named_strings!A:B,2,),VLOOKUP(T381,Q:BH,44,))</f>
        <v>Ratio to US avg TSDF</v>
      </c>
      <c r="BI381" s="114" t="s">
        <v>2384</v>
      </c>
      <c r="BJ381" s="114" t="s">
        <v>2384</v>
      </c>
      <c r="BK381" s="114" t="s">
        <v>2384</v>
      </c>
      <c r="BL381" s="714" t="e">
        <v>#N/A</v>
      </c>
      <c r="BM381" s="561" t="s">
        <v>2798</v>
      </c>
      <c r="BN381" s="479" t="s">
        <v>2798</v>
      </c>
      <c r="BO381" s="184"/>
      <c r="BQ381" s="209">
        <v>999</v>
      </c>
      <c r="BV381" s="580" t="s">
        <v>404</v>
      </c>
    </row>
    <row r="382" spans="1:75" ht="14.45" hidden="1" customHeight="1">
      <c r="A382">
        <v>381</v>
      </c>
      <c r="B382" s="148" t="str">
        <f t="shared" ca="1" si="87"/>
        <v>999999999</v>
      </c>
      <c r="C382" s="148" t="str">
        <f t="shared" ca="1" si="88"/>
        <v>9999999</v>
      </c>
      <c r="D382" s="28">
        <v>0</v>
      </c>
      <c r="E382" s="586">
        <f t="shared" si="94"/>
        <v>0</v>
      </c>
      <c r="F382" s="586">
        <f t="shared" si="89"/>
        <v>0</v>
      </c>
      <c r="G382" s="344" t="str">
        <f t="shared" si="95"/>
        <v/>
      </c>
      <c r="I382" s="114"/>
      <c r="K382" s="114"/>
      <c r="L382" s="114"/>
      <c r="M382" s="184"/>
      <c r="N382" s="184"/>
      <c r="O382" s="114"/>
      <c r="P382" s="184"/>
      <c r="Q382" s="115" t="s">
        <v>2387</v>
      </c>
      <c r="R382" s="137">
        <f ca="1">IFERROR(_xlfn.XLOOKUP(T382, sortorder!P:P,sortorder!Q:Q),999)</f>
        <v>999</v>
      </c>
      <c r="S382" s="137">
        <f ca="1">IFERROR(_xlfn.XLOOKUP(T382, sortorder!P:P,sortorder!O:O),99)</f>
        <v>99</v>
      </c>
      <c r="T382" s="119" t="s">
        <v>134</v>
      </c>
      <c r="U382" s="184" t="s">
        <v>134</v>
      </c>
      <c r="V382" s="142">
        <f ca="1">IFERROR(_xlfn.XLOOKUP(X382, sortorder!E:E,sortorder!D:D),99)</f>
        <v>99</v>
      </c>
      <c r="W382" s="142">
        <f t="shared" ca="1" si="90"/>
        <v>99</v>
      </c>
      <c r="X382" s="185" t="s">
        <v>2365</v>
      </c>
      <c r="Y382" s="132">
        <f t="shared" ref="Y382:AG391" si="105">IF(ISERROR(SEARCH(Y$1,$Q382)),0,1)</f>
        <v>1</v>
      </c>
      <c r="Z382" s="132">
        <f t="shared" si="105"/>
        <v>0</v>
      </c>
      <c r="AA382" s="132">
        <f t="shared" si="105"/>
        <v>0</v>
      </c>
      <c r="AB382" s="132">
        <f t="shared" si="105"/>
        <v>0</v>
      </c>
      <c r="AC382" s="132">
        <f t="shared" si="105"/>
        <v>1</v>
      </c>
      <c r="AD382" s="132">
        <f t="shared" si="105"/>
        <v>0</v>
      </c>
      <c r="AE382" s="132">
        <f t="shared" si="105"/>
        <v>0</v>
      </c>
      <c r="AF382" s="132">
        <f t="shared" si="105"/>
        <v>0</v>
      </c>
      <c r="AG382" s="132">
        <f t="shared" si="105"/>
        <v>0</v>
      </c>
      <c r="AH382" s="114"/>
      <c r="AI382" s="132" t="e">
        <f ca="1">_xlfn.XLOOKUP(I382,'api2.3'!B:B,'api2.3'!D:D,"")</f>
        <v>#NAME?</v>
      </c>
      <c r="AJ382" t="s">
        <v>140</v>
      </c>
      <c r="AK382" s="197" t="s">
        <v>140</v>
      </c>
      <c r="AL382" s="195" t="e">
        <f ca="1">_xlfn.XLOOKUP(AK382,sortorder!$I$15:$I$20,sortorder!$J$15:$J$20)</f>
        <v>#NAME?</v>
      </c>
      <c r="AM382" s="635" t="s">
        <v>416</v>
      </c>
      <c r="AN382" s="635" t="s">
        <v>416</v>
      </c>
      <c r="AO382" s="635" t="s">
        <v>417</v>
      </c>
      <c r="AP382" s="639">
        <v>1</v>
      </c>
      <c r="AQ382" s="114" t="s">
        <v>2334</v>
      </c>
      <c r="AR382" s="22" t="str">
        <f t="shared" si="92"/>
        <v>ratio</v>
      </c>
      <c r="AS382" s="114" t="s">
        <v>1706</v>
      </c>
      <c r="AT382" s="22" t="b">
        <f t="shared" si="93"/>
        <v>1</v>
      </c>
      <c r="AU382" s="635" t="s">
        <v>1706</v>
      </c>
      <c r="AV382" s="635" t="s">
        <v>1706</v>
      </c>
      <c r="AW382" s="114"/>
      <c r="AX382" s="596" t="s">
        <v>2798</v>
      </c>
      <c r="AY382" s="479" t="b">
        <v>0</v>
      </c>
      <c r="AZ382" s="114" t="s">
        <v>2947</v>
      </c>
      <c r="BA382" s="114">
        <v>2</v>
      </c>
      <c r="BB382" s="114">
        <v>1</v>
      </c>
      <c r="BC382" s="114" t="b">
        <v>0</v>
      </c>
      <c r="BD382" s="114" t="b">
        <v>0</v>
      </c>
      <c r="BE382" s="114" t="b">
        <v>0</v>
      </c>
      <c r="BF382" s="114"/>
      <c r="BG382" s="23" t="b">
        <f t="shared" si="102"/>
        <v>1</v>
      </c>
      <c r="BH382" s="468" t="str">
        <f>CONCATENATE(VLOOKUP(AQ382,named_strings!A:B,2,),VLOOKUP(T382,Q:BH,44,))</f>
        <v>Ratio to US avg UST</v>
      </c>
      <c r="BI382" s="114" t="s">
        <v>2388</v>
      </c>
      <c r="BJ382" s="114" t="s">
        <v>2388</v>
      </c>
      <c r="BK382" s="114" t="s">
        <v>2388</v>
      </c>
      <c r="BL382" s="714" t="e">
        <v>#N/A</v>
      </c>
      <c r="BM382" s="561" t="s">
        <v>2798</v>
      </c>
      <c r="BN382" s="479">
        <v>0</v>
      </c>
      <c r="BO382" s="184"/>
      <c r="BQ382" s="209">
        <v>999</v>
      </c>
      <c r="BV382" s="580" t="s">
        <v>404</v>
      </c>
    </row>
    <row r="383" spans="1:75" ht="16.5" hidden="1" customHeight="1">
      <c r="A383">
        <v>382</v>
      </c>
      <c r="B383" s="148" t="str">
        <f t="shared" ca="1" si="87"/>
        <v>999999999</v>
      </c>
      <c r="C383" s="148" t="str">
        <f t="shared" ca="1" si="88"/>
        <v>9999999</v>
      </c>
      <c r="D383" s="28">
        <v>0</v>
      </c>
      <c r="E383" s="586">
        <f t="shared" si="94"/>
        <v>0</v>
      </c>
      <c r="F383" s="586">
        <f t="shared" si="89"/>
        <v>0</v>
      </c>
      <c r="G383" s="344" t="str">
        <f t="shared" si="95"/>
        <v/>
      </c>
      <c r="K383" s="114"/>
      <c r="L383" s="114"/>
      <c r="M383" s="184"/>
      <c r="N383" s="184"/>
      <c r="O383" s="114"/>
      <c r="P383" s="184"/>
      <c r="Q383" s="115" t="s">
        <v>2385</v>
      </c>
      <c r="R383" s="137">
        <f ca="1">IFERROR(_xlfn.XLOOKUP(T383, sortorder!P:P,sortorder!Q:Q),999)</f>
        <v>999</v>
      </c>
      <c r="S383" s="137">
        <f ca="1">IFERROR(_xlfn.XLOOKUP(T383, sortorder!P:P,sortorder!O:O),99)</f>
        <v>99</v>
      </c>
      <c r="T383" s="183" t="s">
        <v>244</v>
      </c>
      <c r="U383" s="184" t="s">
        <v>244</v>
      </c>
      <c r="V383" s="142">
        <f ca="1">IFERROR(_xlfn.XLOOKUP(X383, sortorder!E:E,sortorder!D:D),99)</f>
        <v>99</v>
      </c>
      <c r="W383" s="142">
        <f t="shared" ca="1" si="90"/>
        <v>99</v>
      </c>
      <c r="X383" s="185" t="s">
        <v>2365</v>
      </c>
      <c r="Y383" s="132">
        <f t="shared" si="105"/>
        <v>1</v>
      </c>
      <c r="Z383" s="132">
        <f t="shared" si="105"/>
        <v>0</v>
      </c>
      <c r="AA383" s="132">
        <f t="shared" si="105"/>
        <v>0</v>
      </c>
      <c r="AB383" s="132">
        <f t="shared" si="105"/>
        <v>0</v>
      </c>
      <c r="AC383" s="132">
        <f t="shared" si="105"/>
        <v>1</v>
      </c>
      <c r="AD383" s="132">
        <f t="shared" si="105"/>
        <v>0</v>
      </c>
      <c r="AE383" s="132">
        <f t="shared" si="105"/>
        <v>0</v>
      </c>
      <c r="AF383" s="132">
        <f t="shared" si="105"/>
        <v>0</v>
      </c>
      <c r="AG383" s="132">
        <f t="shared" si="105"/>
        <v>0</v>
      </c>
      <c r="AH383" s="114"/>
      <c r="AI383" s="132" t="e">
        <f ca="1">_xlfn.XLOOKUP(I383,'api2.3'!B:B,'api2.3'!D:D,"")</f>
        <v>#NAME?</v>
      </c>
      <c r="AJ383" s="114" t="s">
        <v>140</v>
      </c>
      <c r="AK383" s="197" t="s">
        <v>140</v>
      </c>
      <c r="AL383" s="195" t="e">
        <f ca="1">_xlfn.XLOOKUP(AK383,sortorder!$I$15:$I$20,sortorder!$J$15:$J$20)</f>
        <v>#NAME?</v>
      </c>
      <c r="AM383" s="635" t="s">
        <v>416</v>
      </c>
      <c r="AN383" s="635" t="s">
        <v>416</v>
      </c>
      <c r="AO383" s="635" t="s">
        <v>417</v>
      </c>
      <c r="AP383" s="639">
        <v>1</v>
      </c>
      <c r="AQ383" s="114" t="s">
        <v>2334</v>
      </c>
      <c r="AR383" s="22" t="str">
        <f t="shared" si="92"/>
        <v>ratio</v>
      </c>
      <c r="AS383" s="114" t="s">
        <v>1706</v>
      </c>
      <c r="AT383" s="22" t="b">
        <f t="shared" si="93"/>
        <v>1</v>
      </c>
      <c r="AU383" s="635" t="s">
        <v>1706</v>
      </c>
      <c r="AV383" s="635" t="s">
        <v>1706</v>
      </c>
      <c r="AW383" s="114"/>
      <c r="AX383" s="596" t="s">
        <v>2798</v>
      </c>
      <c r="AY383" s="479" t="b">
        <v>0</v>
      </c>
      <c r="AZ383" s="114" t="s">
        <v>2947</v>
      </c>
      <c r="BA383" s="114">
        <v>2</v>
      </c>
      <c r="BB383" s="114">
        <v>1</v>
      </c>
      <c r="BC383" s="114" t="b">
        <v>0</v>
      </c>
      <c r="BD383" s="114" t="b">
        <v>0</v>
      </c>
      <c r="BE383" s="114" t="b">
        <v>0</v>
      </c>
      <c r="BF383" s="114"/>
      <c r="BG383" s="23" t="b">
        <f t="shared" si="102"/>
        <v>1</v>
      </c>
      <c r="BH383" s="468" t="str">
        <f>CONCATENATE(VLOOKUP(AQ383,named_strings!A:B,2,),VLOOKUP(T383,Q:BH,44,))</f>
        <v>Ratio to US avg NPDES</v>
      </c>
      <c r="BI383" s="114" t="s">
        <v>2386</v>
      </c>
      <c r="BJ383" s="114" t="s">
        <v>2386</v>
      </c>
      <c r="BK383" s="114" t="s">
        <v>2386</v>
      </c>
      <c r="BL383" s="714" t="e">
        <v>#N/A</v>
      </c>
      <c r="BM383" s="561" t="s">
        <v>2798</v>
      </c>
      <c r="BN383" s="479">
        <v>0</v>
      </c>
      <c r="BO383" s="184"/>
      <c r="BQ383" s="209">
        <v>999</v>
      </c>
      <c r="BV383" s="580" t="s">
        <v>404</v>
      </c>
    </row>
    <row r="384" spans="1:75" hidden="1">
      <c r="A384">
        <v>383</v>
      </c>
      <c r="B384" s="148" t="str">
        <f t="shared" ca="1" si="87"/>
        <v>999999999</v>
      </c>
      <c r="C384" s="148" t="str">
        <f t="shared" ca="1" si="88"/>
        <v>9999999</v>
      </c>
      <c r="D384" s="234">
        <v>0</v>
      </c>
      <c r="E384" s="586">
        <f t="shared" si="94"/>
        <v>0</v>
      </c>
      <c r="F384" s="586">
        <f t="shared" si="89"/>
        <v>0</v>
      </c>
      <c r="G384" s="344" t="str">
        <f t="shared" si="95"/>
        <v/>
      </c>
      <c r="H384" s="114"/>
      <c r="I384" s="114"/>
      <c r="J384" s="184"/>
      <c r="K384" s="114"/>
      <c r="L384" s="114"/>
      <c r="M384" s="184"/>
      <c r="N384" s="184"/>
      <c r="O384" s="114"/>
      <c r="P384" s="184"/>
      <c r="Q384" s="115" t="s">
        <v>5461</v>
      </c>
      <c r="R384" s="137">
        <f ca="1">IFERROR(_xlfn.XLOOKUP(T384, sortorder!P:P,sortorder!Q:Q),999)</f>
        <v>999</v>
      </c>
      <c r="S384" s="137">
        <f ca="1">IFERROR(_xlfn.XLOOKUP(T384, sortorder!P:P,sortorder!O:O),99)</f>
        <v>99</v>
      </c>
      <c r="T384" s="183" t="s">
        <v>5448</v>
      </c>
      <c r="U384" s="184"/>
      <c r="V384" s="142">
        <f ca="1">IFERROR(_xlfn.XLOOKUP(X384, sortorder!E:E,sortorder!D:D),99)</f>
        <v>99</v>
      </c>
      <c r="W384" s="142">
        <f t="shared" ca="1" si="90"/>
        <v>99</v>
      </c>
      <c r="X384" s="185" t="s">
        <v>2365</v>
      </c>
      <c r="Y384" s="132">
        <f t="shared" si="105"/>
        <v>1</v>
      </c>
      <c r="Z384" s="132">
        <f t="shared" si="105"/>
        <v>0</v>
      </c>
      <c r="AA384" s="132">
        <f t="shared" si="105"/>
        <v>0</v>
      </c>
      <c r="AB384" s="132">
        <f t="shared" si="105"/>
        <v>0</v>
      </c>
      <c r="AC384" s="132">
        <f t="shared" si="105"/>
        <v>1</v>
      </c>
      <c r="AD384" s="132">
        <f t="shared" si="105"/>
        <v>0</v>
      </c>
      <c r="AE384" s="132">
        <f t="shared" si="105"/>
        <v>0</v>
      </c>
      <c r="AF384" s="132">
        <f t="shared" si="105"/>
        <v>0</v>
      </c>
      <c r="AG384" s="132">
        <f t="shared" si="105"/>
        <v>0</v>
      </c>
      <c r="AH384" s="114"/>
      <c r="AI384" s="132" t="e">
        <f ca="1">_xlfn.XLOOKUP(I384,'api2.3'!B:B,'api2.3'!D:D,"")</f>
        <v>#NAME?</v>
      </c>
      <c r="AJ384" s="114" t="s">
        <v>140</v>
      </c>
      <c r="AK384" s="197" t="s">
        <v>140</v>
      </c>
      <c r="AL384" s="195" t="e">
        <f ca="1">_xlfn.XLOOKUP(AK384,sortorder!$I$15:$I$20,sortorder!$J$15:$J$20)</f>
        <v>#NAME?</v>
      </c>
      <c r="AM384" s="635" t="s">
        <v>416</v>
      </c>
      <c r="AN384" s="635" t="s">
        <v>416</v>
      </c>
      <c r="AO384" s="635" t="s">
        <v>417</v>
      </c>
      <c r="AP384" s="641">
        <v>1</v>
      </c>
      <c r="AQ384" s="114" t="s">
        <v>2334</v>
      </c>
      <c r="AR384" s="22" t="str">
        <f t="shared" si="92"/>
        <v>ratio</v>
      </c>
      <c r="AS384" s="114" t="s">
        <v>1706</v>
      </c>
      <c r="AT384" s="22" t="b">
        <f t="shared" si="93"/>
        <v>1</v>
      </c>
      <c r="AU384" s="635" t="s">
        <v>1706</v>
      </c>
      <c r="AV384" s="635" t="s">
        <v>1706</v>
      </c>
      <c r="AW384" s="114"/>
      <c r="AX384" s="596" t="s">
        <v>2798</v>
      </c>
      <c r="AY384" s="479" t="b">
        <v>0</v>
      </c>
      <c r="AZ384" s="219" t="s">
        <v>2947</v>
      </c>
      <c r="BA384" s="114">
        <v>2</v>
      </c>
      <c r="BB384" s="114">
        <v>1</v>
      </c>
      <c r="BC384" s="114" t="b">
        <v>0</v>
      </c>
      <c r="BD384" s="114" t="b">
        <v>0</v>
      </c>
      <c r="BE384" s="114" t="b">
        <v>0</v>
      </c>
      <c r="BF384" s="114"/>
      <c r="BG384" s="23" t="b">
        <f t="shared" si="102"/>
        <v>1</v>
      </c>
      <c r="BH384" s="468" t="str">
        <f>CONCATENATE(VLOOKUP(AQ384,named_strings!A:B,2,),VLOOKUP(T384,Q:BH,44,))</f>
        <v>Ratio to US avg Drinking</v>
      </c>
      <c r="BI384" s="242" t="s">
        <v>5462</v>
      </c>
      <c r="BJ384" s="242" t="s">
        <v>5463</v>
      </c>
      <c r="BK384" s="242" t="s">
        <v>5463</v>
      </c>
      <c r="BL384" s="714" t="e">
        <v>#N/A</v>
      </c>
      <c r="BM384" s="561" t="s">
        <v>2798</v>
      </c>
      <c r="BN384" s="479" t="s">
        <v>2798</v>
      </c>
      <c r="BO384" s="184"/>
      <c r="BP384" s="184"/>
      <c r="BQ384" s="243">
        <v>999</v>
      </c>
      <c r="BR384" s="114"/>
      <c r="BS384" s="582"/>
      <c r="BT384" s="582"/>
      <c r="BU384" s="582"/>
      <c r="BV384" s="582"/>
      <c r="BW384" s="582"/>
    </row>
    <row r="385" spans="1:75" hidden="1">
      <c r="A385">
        <v>384</v>
      </c>
      <c r="B385" s="148" t="str">
        <f t="shared" ca="1" si="87"/>
        <v>999999999</v>
      </c>
      <c r="C385" s="148" t="str">
        <f t="shared" ca="1" si="88"/>
        <v>9999999</v>
      </c>
      <c r="D385" s="28">
        <v>0</v>
      </c>
      <c r="E385" s="586">
        <f t="shared" si="94"/>
        <v>0</v>
      </c>
      <c r="F385" s="586">
        <f t="shared" si="89"/>
        <v>0</v>
      </c>
      <c r="G385" s="344" t="str">
        <f t="shared" si="95"/>
        <v/>
      </c>
      <c r="H385" s="114"/>
      <c r="I385" s="114"/>
      <c r="K385" s="114"/>
      <c r="L385" s="114"/>
      <c r="M385" s="184"/>
      <c r="N385" s="184"/>
      <c r="O385" s="114"/>
      <c r="P385" s="184"/>
      <c r="Q385" s="115" t="s">
        <v>2422</v>
      </c>
      <c r="R385" s="137">
        <f ca="1">IFERROR(_xlfn.XLOOKUP(T385, sortorder!P:P,sortorder!Q:Q),999)</f>
        <v>999</v>
      </c>
      <c r="S385" s="137">
        <f ca="1">IFERROR(_xlfn.XLOOKUP(T385, sortorder!P:P,sortorder!O:O),99)</f>
        <v>99</v>
      </c>
      <c r="T385" s="183" t="s">
        <v>181</v>
      </c>
      <c r="U385" s="184" t="s">
        <v>181</v>
      </c>
      <c r="V385" s="142">
        <f ca="1">IFERROR(_xlfn.XLOOKUP(X385, sortorder!E:E,sortorder!D:D),99)</f>
        <v>99</v>
      </c>
      <c r="W385" s="142">
        <f t="shared" ca="1" si="90"/>
        <v>99</v>
      </c>
      <c r="X385" s="185" t="s">
        <v>2423</v>
      </c>
      <c r="Y385" s="132">
        <f t="shared" si="105"/>
        <v>1</v>
      </c>
      <c r="Z385" s="132">
        <f t="shared" si="105"/>
        <v>1</v>
      </c>
      <c r="AA385" s="132">
        <f t="shared" si="105"/>
        <v>0</v>
      </c>
      <c r="AB385" s="132">
        <f t="shared" si="105"/>
        <v>0</v>
      </c>
      <c r="AC385" s="132">
        <f t="shared" si="105"/>
        <v>1</v>
      </c>
      <c r="AD385" s="132">
        <f t="shared" si="105"/>
        <v>0</v>
      </c>
      <c r="AE385" s="132">
        <f t="shared" si="105"/>
        <v>0</v>
      </c>
      <c r="AF385" s="132">
        <f t="shared" si="105"/>
        <v>0</v>
      </c>
      <c r="AG385" s="132">
        <f t="shared" si="105"/>
        <v>0</v>
      </c>
      <c r="AH385" s="114"/>
      <c r="AI385" s="132" t="e">
        <f ca="1">_xlfn.XLOOKUP(I385,'api2.3'!B:B,'api2.3'!D:D,"")</f>
        <v>#NAME?</v>
      </c>
      <c r="AJ385" s="114" t="s">
        <v>140</v>
      </c>
      <c r="AK385" s="38" t="s">
        <v>140</v>
      </c>
      <c r="AL385" s="195" t="e">
        <f ca="1">_xlfn.XLOOKUP(AK385,sortorder!$I$15:$I$20,sortorder!$J$15:$J$20)</f>
        <v>#NAME?</v>
      </c>
      <c r="AM385" s="635" t="s">
        <v>1742</v>
      </c>
      <c r="AN385" s="635" t="s">
        <v>1742</v>
      </c>
      <c r="AO385" s="635" t="s">
        <v>1743</v>
      </c>
      <c r="AP385" s="639">
        <v>3</v>
      </c>
      <c r="AQ385" s="114" t="s">
        <v>2392</v>
      </c>
      <c r="AR385" s="22" t="str">
        <f t="shared" si="92"/>
        <v>ratio</v>
      </c>
      <c r="AS385" s="114" t="s">
        <v>1706</v>
      </c>
      <c r="AT385" s="22" t="b">
        <f t="shared" si="93"/>
        <v>1</v>
      </c>
      <c r="AU385" s="635" t="s">
        <v>1706</v>
      </c>
      <c r="AV385" s="635" t="s">
        <v>1706</v>
      </c>
      <c r="AW385" s="114"/>
      <c r="AX385" s="596" t="s">
        <v>2798</v>
      </c>
      <c r="AY385" s="479" t="b">
        <v>0</v>
      </c>
      <c r="AZ385" s="114" t="s">
        <v>2947</v>
      </c>
      <c r="BA385" s="114">
        <v>2</v>
      </c>
      <c r="BB385" s="114">
        <v>1</v>
      </c>
      <c r="BC385" s="114" t="b">
        <v>0</v>
      </c>
      <c r="BD385" s="114" t="b">
        <v>0</v>
      </c>
      <c r="BE385" s="114" t="b">
        <v>0</v>
      </c>
      <c r="BF385" s="114"/>
      <c r="BG385" s="23" t="b">
        <f t="shared" si="102"/>
        <v>1</v>
      </c>
      <c r="BH385" s="468" t="str">
        <f>CONCATENATE(VLOOKUP(AQ385,named_strings!A:B,2,),VLOOKUP(T385,Q:BH,44,))</f>
        <v>Ratio to State avg PM2.5</v>
      </c>
      <c r="BI385" s="114" t="s">
        <v>2424</v>
      </c>
      <c r="BJ385" s="114" t="s">
        <v>2424</v>
      </c>
      <c r="BK385" s="114" t="s">
        <v>2424</v>
      </c>
      <c r="BL385" s="714" t="e">
        <v>#N/A</v>
      </c>
      <c r="BM385" s="561" t="s">
        <v>2798</v>
      </c>
      <c r="BN385" s="479" t="s">
        <v>2798</v>
      </c>
      <c r="BO385" s="184"/>
      <c r="BQ385" s="209">
        <v>999</v>
      </c>
      <c r="BV385" s="580" t="s">
        <v>404</v>
      </c>
      <c r="BW385" s="580" t="s">
        <v>55</v>
      </c>
    </row>
    <row r="386" spans="1:75" hidden="1">
      <c r="A386">
        <v>385</v>
      </c>
      <c r="B386" s="148" t="str">
        <f t="shared" ref="B386:B449" ca="1" si="106">IFERROR(TEXT(AL386,"00"),"99")&amp;IFERROR(TEXT(W386,"00"),"99")&amp;IFERROR(TEXT(S386,"00"),"99")&amp;IFERROR(TEXT(BQ386,"000"),"999")</f>
        <v>999999999</v>
      </c>
      <c r="C386" s="148" t="str">
        <f t="shared" ref="C386:C449" ca="1" si="107">IFERROR(TEXT(AL386,"00"),"99")&amp;IFERROR(TEXT(V386,"00"),"99")&amp;IFERROR(TEXT(R386,"000"),"999")</f>
        <v>9999999</v>
      </c>
      <c r="D386" s="28">
        <v>0</v>
      </c>
      <c r="E386" s="586">
        <f t="shared" si="94"/>
        <v>0</v>
      </c>
      <c r="F386" s="586">
        <f t="shared" ref="F386:F449" si="108">IF(NOT(ISBLANK(O386)),1,0)</f>
        <v>0</v>
      </c>
      <c r="G386" s="344" t="str">
        <f t="shared" si="95"/>
        <v/>
      </c>
      <c r="I386" s="114"/>
      <c r="K386" s="114"/>
      <c r="L386" s="114"/>
      <c r="M386" s="184"/>
      <c r="N386" s="184"/>
      <c r="O386" s="114"/>
      <c r="P386" s="184"/>
      <c r="Q386" s="115" t="s">
        <v>2425</v>
      </c>
      <c r="R386" s="137">
        <f ca="1">IFERROR(_xlfn.XLOOKUP(T386, sortorder!P:P,sortorder!Q:Q),999)</f>
        <v>999</v>
      </c>
      <c r="S386" s="137">
        <f ca="1">IFERROR(_xlfn.XLOOKUP(T386, sortorder!P:P,sortorder!O:O),99)</f>
        <v>99</v>
      </c>
      <c r="T386" s="119" t="s">
        <v>144</v>
      </c>
      <c r="U386" s="184" t="s">
        <v>144</v>
      </c>
      <c r="V386" s="142">
        <f ca="1">IFERROR(_xlfn.XLOOKUP(X386, sortorder!E:E,sortorder!D:D),99)</f>
        <v>99</v>
      </c>
      <c r="W386" s="142">
        <f t="shared" ref="W386:W449" ca="1" si="109">V386</f>
        <v>99</v>
      </c>
      <c r="X386" s="185" t="s">
        <v>2423</v>
      </c>
      <c r="Y386" s="132">
        <f t="shared" si="105"/>
        <v>1</v>
      </c>
      <c r="Z386" s="132">
        <f t="shared" si="105"/>
        <v>1</v>
      </c>
      <c r="AA386" s="132">
        <f t="shared" si="105"/>
        <v>0</v>
      </c>
      <c r="AB386" s="132">
        <f t="shared" si="105"/>
        <v>0</v>
      </c>
      <c r="AC386" s="132">
        <f t="shared" si="105"/>
        <v>1</v>
      </c>
      <c r="AD386" s="132">
        <f t="shared" si="105"/>
        <v>0</v>
      </c>
      <c r="AE386" s="132">
        <f t="shared" si="105"/>
        <v>0</v>
      </c>
      <c r="AF386" s="132">
        <f t="shared" si="105"/>
        <v>0</v>
      </c>
      <c r="AG386" s="132">
        <f t="shared" si="105"/>
        <v>0</v>
      </c>
      <c r="AH386" s="114"/>
      <c r="AI386" s="132" t="e">
        <f ca="1">_xlfn.XLOOKUP(I386,'api2.3'!B:B,'api2.3'!D:D,"")</f>
        <v>#NAME?</v>
      </c>
      <c r="AJ386" t="s">
        <v>140</v>
      </c>
      <c r="AK386" s="38" t="s">
        <v>140</v>
      </c>
      <c r="AL386" s="195" t="e">
        <f ca="1">_xlfn.XLOOKUP(AK386,sortorder!$I$15:$I$20,sortorder!$J$15:$J$20)</f>
        <v>#NAME?</v>
      </c>
      <c r="AM386" s="635" t="s">
        <v>1742</v>
      </c>
      <c r="AN386" s="635" t="s">
        <v>1742</v>
      </c>
      <c r="AO386" s="635" t="s">
        <v>1743</v>
      </c>
      <c r="AP386" s="639">
        <v>3</v>
      </c>
      <c r="AQ386" s="114" t="s">
        <v>2392</v>
      </c>
      <c r="AR386" s="22" t="str">
        <f t="shared" ref="AR386:AR449" si="110">IF(AA386=1,"pctile",IF(Y386=1,"ratio",IF(AC386=1,"avg","raw")))</f>
        <v>ratio</v>
      </c>
      <c r="AS386" s="114" t="s">
        <v>1706</v>
      </c>
      <c r="AT386" s="22" t="b">
        <f t="shared" ref="AT386:AT449" si="111">AR386=AS386</f>
        <v>1</v>
      </c>
      <c r="AU386" s="635" t="s">
        <v>1706</v>
      </c>
      <c r="AV386" s="635" t="s">
        <v>1706</v>
      </c>
      <c r="AW386" s="114"/>
      <c r="AX386" s="596" t="s">
        <v>2798</v>
      </c>
      <c r="AY386" s="479" t="b">
        <v>0</v>
      </c>
      <c r="AZ386" s="114" t="s">
        <v>2947</v>
      </c>
      <c r="BA386" s="114">
        <v>2</v>
      </c>
      <c r="BB386" s="114">
        <v>1</v>
      </c>
      <c r="BC386" s="114" t="b">
        <v>0</v>
      </c>
      <c r="BD386" s="114" t="b">
        <v>0</v>
      </c>
      <c r="BE386" s="114" t="b">
        <v>0</v>
      </c>
      <c r="BF386" s="114"/>
      <c r="BG386" s="23" t="b">
        <f t="shared" si="102"/>
        <v>1</v>
      </c>
      <c r="BH386" s="468" t="str">
        <f>CONCATENATE(VLOOKUP(AQ386,named_strings!A:B,2,),VLOOKUP(T386,Q:BH,44,))</f>
        <v>Ratio to State avg Ozone</v>
      </c>
      <c r="BI386" s="114" t="s">
        <v>2426</v>
      </c>
      <c r="BJ386" s="114" t="s">
        <v>2426</v>
      </c>
      <c r="BK386" t="s">
        <v>2426</v>
      </c>
      <c r="BL386" s="714" t="e">
        <v>#N/A</v>
      </c>
      <c r="BM386" s="561" t="s">
        <v>2798</v>
      </c>
      <c r="BN386" s="479" t="s">
        <v>2798</v>
      </c>
      <c r="BO386" s="184"/>
      <c r="BQ386" s="209">
        <v>999</v>
      </c>
      <c r="BV386" s="580" t="s">
        <v>404</v>
      </c>
      <c r="BW386" s="580" t="s">
        <v>55</v>
      </c>
    </row>
    <row r="387" spans="1:75" hidden="1">
      <c r="A387">
        <v>386</v>
      </c>
      <c r="B387" s="148" t="str">
        <f t="shared" ca="1" si="106"/>
        <v>999999999</v>
      </c>
      <c r="C387" s="148" t="str">
        <f t="shared" ca="1" si="107"/>
        <v>9999999</v>
      </c>
      <c r="D387" s="234">
        <v>0</v>
      </c>
      <c r="E387" s="586">
        <f t="shared" si="94"/>
        <v>0</v>
      </c>
      <c r="F387" s="586">
        <f t="shared" si="108"/>
        <v>0</v>
      </c>
      <c r="G387" s="344" t="str">
        <f t="shared" si="95"/>
        <v/>
      </c>
      <c r="H387" s="114"/>
      <c r="I387" s="114"/>
      <c r="J387" s="184"/>
      <c r="K387" s="114"/>
      <c r="L387" s="114"/>
      <c r="M387" s="184"/>
      <c r="N387" s="184"/>
      <c r="O387" s="114"/>
      <c r="P387" s="184"/>
      <c r="Q387" s="115" t="s">
        <v>5544</v>
      </c>
      <c r="R387" s="137">
        <f ca="1">IFERROR(_xlfn.XLOOKUP(T387, sortorder!P:P,sortorder!Q:Q),999)</f>
        <v>999</v>
      </c>
      <c r="S387" s="137">
        <f ca="1">IFERROR(_xlfn.XLOOKUP(T387, sortorder!P:P,sortorder!O:O),99)</f>
        <v>99</v>
      </c>
      <c r="T387" s="183" t="s">
        <v>5452</v>
      </c>
      <c r="U387" s="184"/>
      <c r="V387" s="142">
        <f ca="1">IFERROR(_xlfn.XLOOKUP(X387, sortorder!E:E,sortorder!D:D),99)</f>
        <v>99</v>
      </c>
      <c r="W387" s="142">
        <f t="shared" ca="1" si="109"/>
        <v>99</v>
      </c>
      <c r="X387" s="185" t="s">
        <v>2423</v>
      </c>
      <c r="Y387" s="132">
        <f t="shared" si="105"/>
        <v>1</v>
      </c>
      <c r="Z387" s="132">
        <f t="shared" si="105"/>
        <v>1</v>
      </c>
      <c r="AA387" s="132">
        <f t="shared" si="105"/>
        <v>0</v>
      </c>
      <c r="AB387" s="132">
        <f t="shared" si="105"/>
        <v>0</v>
      </c>
      <c r="AC387" s="132">
        <f t="shared" si="105"/>
        <v>1</v>
      </c>
      <c r="AD387" s="132">
        <f t="shared" si="105"/>
        <v>0</v>
      </c>
      <c r="AE387" s="132">
        <f t="shared" si="105"/>
        <v>0</v>
      </c>
      <c r="AF387" s="132">
        <f t="shared" si="105"/>
        <v>0</v>
      </c>
      <c r="AG387" s="132">
        <f t="shared" si="105"/>
        <v>0</v>
      </c>
      <c r="AH387" s="114"/>
      <c r="AI387" s="132" t="e">
        <f ca="1">_xlfn.XLOOKUP(I387,'api2.3'!B:B,'api2.3'!D:D,"")</f>
        <v>#NAME?</v>
      </c>
      <c r="AJ387" s="114" t="s">
        <v>140</v>
      </c>
      <c r="AK387" s="197" t="s">
        <v>140</v>
      </c>
      <c r="AL387" s="195" t="e">
        <f ca="1">_xlfn.XLOOKUP(AK387,sortorder!$I$15:$I$20,sortorder!$J$15:$J$20)</f>
        <v>#NAME?</v>
      </c>
      <c r="AM387" s="635" t="s">
        <v>1742</v>
      </c>
      <c r="AN387" s="635" t="s">
        <v>1742</v>
      </c>
      <c r="AO387" s="635" t="s">
        <v>1743</v>
      </c>
      <c r="AP387" s="641">
        <v>3</v>
      </c>
      <c r="AQ387" s="114" t="s">
        <v>2392</v>
      </c>
      <c r="AR387" s="22" t="str">
        <f t="shared" si="110"/>
        <v>ratio</v>
      </c>
      <c r="AS387" s="114" t="s">
        <v>1706</v>
      </c>
      <c r="AT387" s="22" t="b">
        <f t="shared" si="111"/>
        <v>1</v>
      </c>
      <c r="AU387" s="635" t="s">
        <v>1706</v>
      </c>
      <c r="AV387" s="635" t="s">
        <v>1706</v>
      </c>
      <c r="AW387" s="114"/>
      <c r="AX387" s="596" t="s">
        <v>2798</v>
      </c>
      <c r="AY387" s="479" t="b">
        <v>0</v>
      </c>
      <c r="AZ387" s="219" t="s">
        <v>2947</v>
      </c>
      <c r="BA387" s="114">
        <v>2</v>
      </c>
      <c r="BB387" s="114">
        <v>1</v>
      </c>
      <c r="BC387" s="114" t="b">
        <v>0</v>
      </c>
      <c r="BD387" s="114" t="b">
        <v>0</v>
      </c>
      <c r="BE387" s="114" t="b">
        <v>0</v>
      </c>
      <c r="BF387" s="114"/>
      <c r="BG387" s="23" t="b">
        <f t="shared" si="102"/>
        <v>1</v>
      </c>
      <c r="BH387" s="468" t="str">
        <f>CONCATENATE(VLOOKUP(AQ387,named_strings!A:B,2,),VLOOKUP(T387,Q:BH,44,))</f>
        <v>Ratio to State avg NO2</v>
      </c>
      <c r="BI387" s="114" t="s">
        <v>5545</v>
      </c>
      <c r="BJ387" s="114" t="s">
        <v>5546</v>
      </c>
      <c r="BK387" s="114" t="s">
        <v>5546</v>
      </c>
      <c r="BL387" s="714">
        <v>0</v>
      </c>
      <c r="BM387" s="561" t="s">
        <v>2798</v>
      </c>
      <c r="BN387" s="479" t="s">
        <v>2798</v>
      </c>
      <c r="BO387" s="184"/>
      <c r="BP387" s="184"/>
      <c r="BQ387" s="243">
        <v>999</v>
      </c>
      <c r="BR387" s="114"/>
      <c r="BS387" s="582"/>
      <c r="BT387" s="582"/>
      <c r="BU387" s="582"/>
      <c r="BV387" s="582"/>
      <c r="BW387" s="582"/>
    </row>
    <row r="388" spans="1:75" hidden="1">
      <c r="A388">
        <v>387</v>
      </c>
      <c r="B388" s="148" t="str">
        <f t="shared" ca="1" si="106"/>
        <v>999999999</v>
      </c>
      <c r="C388" s="148" t="str">
        <f t="shared" ca="1" si="107"/>
        <v>9999999</v>
      </c>
      <c r="D388" s="28">
        <v>0</v>
      </c>
      <c r="E388" s="586">
        <f t="shared" si="94"/>
        <v>0</v>
      </c>
      <c r="F388" s="586">
        <f t="shared" si="108"/>
        <v>0</v>
      </c>
      <c r="G388" s="344" t="str">
        <f t="shared" si="95"/>
        <v/>
      </c>
      <c r="I388" s="114"/>
      <c r="L388" s="114"/>
      <c r="M388" s="184"/>
      <c r="Q388" s="115" t="s">
        <v>2431</v>
      </c>
      <c r="R388" s="137">
        <f ca="1">IFERROR(_xlfn.XLOOKUP(T388, sortorder!P:P,sortorder!Q:Q),999)</f>
        <v>999</v>
      </c>
      <c r="S388" s="137">
        <f ca="1">IFERROR(_xlfn.XLOOKUP(T388, sortorder!P:P,sortorder!O:O),99)</f>
        <v>99</v>
      </c>
      <c r="T388" s="119" t="s">
        <v>196</v>
      </c>
      <c r="U388" s="56" t="s">
        <v>196</v>
      </c>
      <c r="V388" s="142">
        <f ca="1">IFERROR(_xlfn.XLOOKUP(X388, sortorder!E:E,sortorder!D:D),99)</f>
        <v>99</v>
      </c>
      <c r="W388" s="142">
        <f t="shared" ca="1" si="109"/>
        <v>99</v>
      </c>
      <c r="X388" s="21" t="s">
        <v>2423</v>
      </c>
      <c r="Y388" s="132">
        <f t="shared" si="105"/>
        <v>1</v>
      </c>
      <c r="Z388" s="132">
        <f t="shared" si="105"/>
        <v>1</v>
      </c>
      <c r="AA388" s="132">
        <f t="shared" si="105"/>
        <v>0</v>
      </c>
      <c r="AB388" s="132">
        <f t="shared" si="105"/>
        <v>0</v>
      </c>
      <c r="AC388" s="132">
        <f t="shared" si="105"/>
        <v>1</v>
      </c>
      <c r="AD388" s="132">
        <f t="shared" si="105"/>
        <v>0</v>
      </c>
      <c r="AE388" s="132">
        <f t="shared" si="105"/>
        <v>0</v>
      </c>
      <c r="AF388" s="132">
        <f t="shared" si="105"/>
        <v>0</v>
      </c>
      <c r="AG388" s="132">
        <f t="shared" si="105"/>
        <v>0</v>
      </c>
      <c r="AI388" s="132" t="e">
        <f ca="1">_xlfn.XLOOKUP(I388,'api2.3'!B:B,'api2.3'!D:D,"")</f>
        <v>#NAME?</v>
      </c>
      <c r="AJ388" t="s">
        <v>140</v>
      </c>
      <c r="AK388" s="38" t="s">
        <v>140</v>
      </c>
      <c r="AL388" s="195" t="e">
        <f ca="1">_xlfn.XLOOKUP(AK388,sortorder!$I$15:$I$20,sortorder!$J$15:$J$20)</f>
        <v>#NAME?</v>
      </c>
      <c r="AM388" s="633" t="s">
        <v>1742</v>
      </c>
      <c r="AN388" s="633" t="s">
        <v>1742</v>
      </c>
      <c r="AO388" s="633" t="s">
        <v>1743</v>
      </c>
      <c r="AP388" s="637">
        <v>3</v>
      </c>
      <c r="AQ388" t="s">
        <v>2392</v>
      </c>
      <c r="AR388" s="22" t="str">
        <f t="shared" si="110"/>
        <v>ratio</v>
      </c>
      <c r="AS388" t="s">
        <v>1706</v>
      </c>
      <c r="AT388" s="22" t="b">
        <f t="shared" si="111"/>
        <v>1</v>
      </c>
      <c r="AU388" s="633" t="s">
        <v>1706</v>
      </c>
      <c r="AV388" s="633" t="s">
        <v>1706</v>
      </c>
      <c r="AX388" s="596" t="s">
        <v>2798</v>
      </c>
      <c r="AY388" s="479" t="b">
        <v>0</v>
      </c>
      <c r="AZ388" t="s">
        <v>2947</v>
      </c>
      <c r="BA388">
        <v>2</v>
      </c>
      <c r="BB388">
        <v>1</v>
      </c>
      <c r="BC388" t="b">
        <v>0</v>
      </c>
      <c r="BD388" t="b">
        <v>0</v>
      </c>
      <c r="BE388" t="b">
        <v>0</v>
      </c>
      <c r="BG388" s="23" t="b">
        <f t="shared" si="102"/>
        <v>1</v>
      </c>
      <c r="BH388" s="468" t="str">
        <f>CONCATENATE(VLOOKUP(AQ388,named_strings!A:B,2,),VLOOKUP(T388,Q:BH,44,))</f>
        <v>Ratio to State avg Diesel PM</v>
      </c>
      <c r="BI388" t="s">
        <v>2432</v>
      </c>
      <c r="BJ388" t="s">
        <v>2432</v>
      </c>
      <c r="BK388" t="s">
        <v>2432</v>
      </c>
      <c r="BL388" s="714">
        <v>0</v>
      </c>
      <c r="BM388" s="561" t="s">
        <v>2798</v>
      </c>
      <c r="BN388" s="479" t="s">
        <v>2798</v>
      </c>
      <c r="BQ388" s="209">
        <v>999</v>
      </c>
      <c r="BV388" s="580" t="s">
        <v>404</v>
      </c>
      <c r="BW388" s="580" t="s">
        <v>55</v>
      </c>
    </row>
    <row r="389" spans="1:75" hidden="1">
      <c r="A389">
        <v>388</v>
      </c>
      <c r="B389" s="148" t="str">
        <f t="shared" ca="1" si="106"/>
        <v>999999999</v>
      </c>
      <c r="C389" s="148" t="str">
        <f t="shared" ca="1" si="107"/>
        <v>9999999</v>
      </c>
      <c r="D389" s="28">
        <v>0</v>
      </c>
      <c r="E389" s="586">
        <f t="shared" si="94"/>
        <v>0</v>
      </c>
      <c r="F389" s="586">
        <f t="shared" si="108"/>
        <v>0</v>
      </c>
      <c r="G389" s="344" t="str">
        <f t="shared" si="95"/>
        <v/>
      </c>
      <c r="L389" s="114"/>
      <c r="M389" s="184"/>
      <c r="Q389" s="115" t="s">
        <v>2447</v>
      </c>
      <c r="R389" s="137">
        <f ca="1">IFERROR(_xlfn.XLOOKUP(T389, sortorder!P:P,sortorder!Q:Q),999)</f>
        <v>999</v>
      </c>
      <c r="S389" s="137">
        <f ca="1">IFERROR(_xlfn.XLOOKUP(T389, sortorder!P:P,sortorder!O:O),99)</f>
        <v>99</v>
      </c>
      <c r="T389" s="119" t="s">
        <v>1716</v>
      </c>
      <c r="U389" s="56" t="s">
        <v>1716</v>
      </c>
      <c r="V389" s="142">
        <f ca="1">IFERROR(_xlfn.XLOOKUP(X389, sortorder!E:E,sortorder!D:D),99)</f>
        <v>99</v>
      </c>
      <c r="W389" s="142">
        <f t="shared" ca="1" si="109"/>
        <v>99</v>
      </c>
      <c r="X389" s="21" t="s">
        <v>2423</v>
      </c>
      <c r="Y389" s="132">
        <f t="shared" si="105"/>
        <v>1</v>
      </c>
      <c r="Z389" s="132">
        <f t="shared" si="105"/>
        <v>1</v>
      </c>
      <c r="AA389" s="132">
        <f t="shared" si="105"/>
        <v>0</v>
      </c>
      <c r="AB389" s="132">
        <f t="shared" si="105"/>
        <v>0</v>
      </c>
      <c r="AC389" s="132">
        <f t="shared" si="105"/>
        <v>1</v>
      </c>
      <c r="AD389" s="132">
        <f t="shared" si="105"/>
        <v>0</v>
      </c>
      <c r="AE389" s="132">
        <f t="shared" si="105"/>
        <v>0</v>
      </c>
      <c r="AF389" s="132">
        <f t="shared" si="105"/>
        <v>0</v>
      </c>
      <c r="AG389" s="132">
        <f t="shared" si="105"/>
        <v>0</v>
      </c>
      <c r="AI389" s="132" t="e">
        <f ca="1">_xlfn.XLOOKUP(I389,'api2.3'!B:B,'api2.3'!D:D,"")</f>
        <v>#NAME?</v>
      </c>
      <c r="AJ389" t="s">
        <v>140</v>
      </c>
      <c r="AK389" s="38" t="s">
        <v>140</v>
      </c>
      <c r="AL389" s="195" t="e">
        <f ca="1">_xlfn.XLOOKUP(AK389,sortorder!$I$15:$I$20,sortorder!$J$15:$J$20)</f>
        <v>#NAME?</v>
      </c>
      <c r="AM389" s="633" t="s">
        <v>1742</v>
      </c>
      <c r="AN389" s="633" t="s">
        <v>1742</v>
      </c>
      <c r="AO389" s="633" t="s">
        <v>1743</v>
      </c>
      <c r="AP389" s="637">
        <v>3</v>
      </c>
      <c r="AQ389" t="s">
        <v>2392</v>
      </c>
      <c r="AR389" s="22" t="str">
        <f t="shared" si="110"/>
        <v>ratio</v>
      </c>
      <c r="AS389" t="s">
        <v>1706</v>
      </c>
      <c r="AT389" s="22" t="b">
        <f t="shared" si="111"/>
        <v>1</v>
      </c>
      <c r="AU389" s="633" t="s">
        <v>1706</v>
      </c>
      <c r="AV389" s="633" t="s">
        <v>1706</v>
      </c>
      <c r="AX389" s="596" t="s">
        <v>2798</v>
      </c>
      <c r="AY389" s="479" t="b">
        <v>0</v>
      </c>
      <c r="AZ389" t="s">
        <v>2947</v>
      </c>
      <c r="BA389">
        <v>2</v>
      </c>
      <c r="BB389">
        <v>1</v>
      </c>
      <c r="BC389" t="b">
        <v>0</v>
      </c>
      <c r="BD389" t="b">
        <v>0</v>
      </c>
      <c r="BE389" t="b">
        <v>0</v>
      </c>
      <c r="BG389" s="23" t="b">
        <f t="shared" si="102"/>
        <v>1</v>
      </c>
      <c r="BH389" s="468" t="str">
        <f>CONCATENATE(VLOOKUP(AQ389,named_strings!A:B,2,),VLOOKUP(T389,Q:BH,44,))</f>
        <v>Ratio to State avg Toxic Releases to Air</v>
      </c>
      <c r="BI389" t="s">
        <v>2726</v>
      </c>
      <c r="BJ389" t="s">
        <v>2726</v>
      </c>
      <c r="BK389" t="s">
        <v>2726</v>
      </c>
      <c r="BL389" s="714" t="e">
        <v>#N/A</v>
      </c>
      <c r="BM389" s="561" t="s">
        <v>2798</v>
      </c>
      <c r="BN389" s="479" t="s">
        <v>2798</v>
      </c>
      <c r="BQ389" s="209">
        <v>999</v>
      </c>
    </row>
    <row r="390" spans="1:75" hidden="1">
      <c r="A390">
        <v>389</v>
      </c>
      <c r="B390" s="148" t="str">
        <f t="shared" ca="1" si="106"/>
        <v>999999999</v>
      </c>
      <c r="C390" s="148" t="str">
        <f t="shared" ca="1" si="107"/>
        <v>9999999</v>
      </c>
      <c r="D390" s="28">
        <v>0</v>
      </c>
      <c r="E390" s="586">
        <f t="shared" ref="E390:E453" si="112">IF(NOT(ISBLANK(L390)),1,0)</f>
        <v>0</v>
      </c>
      <c r="F390" s="586">
        <f t="shared" si="108"/>
        <v>0</v>
      </c>
      <c r="G390" s="344" t="str">
        <f t="shared" ref="G390:G453" si="113">IF(ISBLANK(H390), IF(OR(NOT(ISBLANK(L390)),NOT(ISBLANK(I390)), NOT(ISBLANK(O390))),"no oldname but should be",""),IF(H390=I390,"api",IF(H390=O390,"csv","no match or acs")))</f>
        <v/>
      </c>
      <c r="L390" s="114"/>
      <c r="M390" s="184"/>
      <c r="Q390" s="115" t="s">
        <v>2435</v>
      </c>
      <c r="R390" s="137">
        <f ca="1">IFERROR(_xlfn.XLOOKUP(T390, sortorder!P:P,sortorder!Q:Q),999)</f>
        <v>999</v>
      </c>
      <c r="S390" s="137">
        <f ca="1">IFERROR(_xlfn.XLOOKUP(T390, sortorder!P:P,sortorder!O:O),99)</f>
        <v>99</v>
      </c>
      <c r="T390" s="119" t="s">
        <v>306</v>
      </c>
      <c r="U390" s="56" t="s">
        <v>306</v>
      </c>
      <c r="V390" s="142">
        <f ca="1">IFERROR(_xlfn.XLOOKUP(X390, sortorder!E:E,sortorder!D:D),99)</f>
        <v>99</v>
      </c>
      <c r="W390" s="142">
        <f t="shared" ca="1" si="109"/>
        <v>99</v>
      </c>
      <c r="X390" s="21" t="s">
        <v>2423</v>
      </c>
      <c r="Y390" s="132">
        <f t="shared" si="105"/>
        <v>1</v>
      </c>
      <c r="Z390" s="132">
        <f t="shared" si="105"/>
        <v>1</v>
      </c>
      <c r="AA390" s="132">
        <f t="shared" si="105"/>
        <v>0</v>
      </c>
      <c r="AB390" s="132">
        <f t="shared" si="105"/>
        <v>0</v>
      </c>
      <c r="AC390" s="132">
        <f t="shared" si="105"/>
        <v>1</v>
      </c>
      <c r="AD390" s="132">
        <f t="shared" si="105"/>
        <v>0</v>
      </c>
      <c r="AE390" s="132">
        <f t="shared" si="105"/>
        <v>0</v>
      </c>
      <c r="AF390" s="132">
        <f t="shared" si="105"/>
        <v>0</v>
      </c>
      <c r="AG390" s="132">
        <f t="shared" si="105"/>
        <v>0</v>
      </c>
      <c r="AI390" s="132" t="e">
        <f ca="1">_xlfn.XLOOKUP(I390,'api2.3'!B:B,'api2.3'!D:D,"")</f>
        <v>#NAME?</v>
      </c>
      <c r="AJ390" t="s">
        <v>140</v>
      </c>
      <c r="AK390" s="38" t="s">
        <v>140</v>
      </c>
      <c r="AL390" s="195" t="e">
        <f ca="1">_xlfn.XLOOKUP(AK390,sortorder!$I$15:$I$20,sortorder!$J$15:$J$20)</f>
        <v>#NAME?</v>
      </c>
      <c r="AM390" s="633" t="s">
        <v>1742</v>
      </c>
      <c r="AN390" s="633" t="s">
        <v>1742</v>
      </c>
      <c r="AO390" s="633" t="s">
        <v>1743</v>
      </c>
      <c r="AP390" s="637">
        <v>3</v>
      </c>
      <c r="AQ390" t="s">
        <v>2392</v>
      </c>
      <c r="AR390" s="22" t="str">
        <f t="shared" si="110"/>
        <v>ratio</v>
      </c>
      <c r="AS390" t="s">
        <v>1706</v>
      </c>
      <c r="AT390" s="22" t="b">
        <f t="shared" si="111"/>
        <v>1</v>
      </c>
      <c r="AU390" s="633" t="s">
        <v>1706</v>
      </c>
      <c r="AV390" s="633" t="s">
        <v>1706</v>
      </c>
      <c r="AX390" s="596" t="s">
        <v>2798</v>
      </c>
      <c r="AY390" s="479" t="b">
        <v>0</v>
      </c>
      <c r="AZ390" t="s">
        <v>2947</v>
      </c>
      <c r="BA390">
        <v>2</v>
      </c>
      <c r="BB390">
        <v>1</v>
      </c>
      <c r="BC390" t="b">
        <v>0</v>
      </c>
      <c r="BD390" t="b">
        <v>0</v>
      </c>
      <c r="BE390" t="b">
        <v>0</v>
      </c>
      <c r="BG390" s="23" t="b">
        <f t="shared" si="102"/>
        <v>1</v>
      </c>
      <c r="BH390" s="468" t="str">
        <f>CONCATENATE(VLOOKUP(AQ390,named_strings!A:B,2,),VLOOKUP(T390,Q:BH,44,))</f>
        <v>Ratio to State avg Traffic</v>
      </c>
      <c r="BI390" t="s">
        <v>2436</v>
      </c>
      <c r="BJ390" t="s">
        <v>2436</v>
      </c>
      <c r="BK390" t="s">
        <v>2436</v>
      </c>
      <c r="BL390" s="714">
        <v>0</v>
      </c>
      <c r="BM390" s="561" t="s">
        <v>2798</v>
      </c>
      <c r="BN390" s="479" t="s">
        <v>2798</v>
      </c>
      <c r="BQ390" s="209">
        <v>999</v>
      </c>
      <c r="BV390" s="580" t="s">
        <v>404</v>
      </c>
      <c r="BW390" s="580" t="s">
        <v>55</v>
      </c>
    </row>
    <row r="391" spans="1:75" hidden="1">
      <c r="A391">
        <v>390</v>
      </c>
      <c r="B391" s="148" t="str">
        <f t="shared" ca="1" si="106"/>
        <v>999999999</v>
      </c>
      <c r="C391" s="148" t="str">
        <f t="shared" ca="1" si="107"/>
        <v>9999999</v>
      </c>
      <c r="D391" s="28">
        <v>0</v>
      </c>
      <c r="E391" s="586">
        <f t="shared" si="112"/>
        <v>0</v>
      </c>
      <c r="F391" s="586">
        <f t="shared" si="108"/>
        <v>0</v>
      </c>
      <c r="G391" s="344" t="str">
        <f t="shared" si="113"/>
        <v/>
      </c>
      <c r="L391" s="114"/>
      <c r="M391" s="184"/>
      <c r="Q391" s="115" t="s">
        <v>2433</v>
      </c>
      <c r="R391" s="137">
        <f ca="1">IFERROR(_xlfn.XLOOKUP(T391, sortorder!P:P,sortorder!Q:Q),999)</f>
        <v>999</v>
      </c>
      <c r="S391" s="137">
        <f ca="1">IFERROR(_xlfn.XLOOKUP(T391, sortorder!P:P,sortorder!O:O),99)</f>
        <v>99</v>
      </c>
      <c r="T391" s="119" t="s">
        <v>80</v>
      </c>
      <c r="U391" s="56" t="s">
        <v>80</v>
      </c>
      <c r="V391" s="142">
        <f ca="1">IFERROR(_xlfn.XLOOKUP(X391, sortorder!E:E,sortorder!D:D),99)</f>
        <v>99</v>
      </c>
      <c r="W391" s="142">
        <f t="shared" ca="1" si="109"/>
        <v>99</v>
      </c>
      <c r="X391" s="21" t="s">
        <v>2423</v>
      </c>
      <c r="Y391" s="132">
        <f t="shared" si="105"/>
        <v>1</v>
      </c>
      <c r="Z391" s="132">
        <f t="shared" si="105"/>
        <v>1</v>
      </c>
      <c r="AA391" s="132">
        <f t="shared" si="105"/>
        <v>0</v>
      </c>
      <c r="AB391" s="132">
        <f t="shared" si="105"/>
        <v>0</v>
      </c>
      <c r="AC391" s="132">
        <f t="shared" si="105"/>
        <v>1</v>
      </c>
      <c r="AD391" s="132">
        <f t="shared" si="105"/>
        <v>0</v>
      </c>
      <c r="AE391" s="132">
        <f t="shared" si="105"/>
        <v>0</v>
      </c>
      <c r="AF391" s="132">
        <f t="shared" si="105"/>
        <v>0</v>
      </c>
      <c r="AG391" s="132">
        <f t="shared" si="105"/>
        <v>0</v>
      </c>
      <c r="AI391" s="132" t="e">
        <f ca="1">_xlfn.XLOOKUP(I391,'api2.3'!B:B,'api2.3'!D:D,"")</f>
        <v>#NAME?</v>
      </c>
      <c r="AJ391" t="s">
        <v>140</v>
      </c>
      <c r="AK391" s="38" t="s">
        <v>140</v>
      </c>
      <c r="AL391" s="195" t="e">
        <f ca="1">_xlfn.XLOOKUP(AK391,sortorder!$I$15:$I$20,sortorder!$J$15:$J$20)</f>
        <v>#NAME?</v>
      </c>
      <c r="AM391" s="633" t="s">
        <v>1742</v>
      </c>
      <c r="AN391" s="633" t="s">
        <v>1742</v>
      </c>
      <c r="AO391" s="633" t="s">
        <v>1743</v>
      </c>
      <c r="AP391" s="637">
        <v>3</v>
      </c>
      <c r="AQ391" t="s">
        <v>2392</v>
      </c>
      <c r="AR391" s="22" t="str">
        <f t="shared" si="110"/>
        <v>ratio</v>
      </c>
      <c r="AS391" t="s">
        <v>1706</v>
      </c>
      <c r="AT391" s="22" t="b">
        <f t="shared" si="111"/>
        <v>1</v>
      </c>
      <c r="AU391" s="633" t="s">
        <v>1706</v>
      </c>
      <c r="AV391" s="633" t="s">
        <v>1706</v>
      </c>
      <c r="AX391" s="596" t="s">
        <v>2798</v>
      </c>
      <c r="AY391" s="479" t="b">
        <v>0</v>
      </c>
      <c r="AZ391" t="s">
        <v>2947</v>
      </c>
      <c r="BA391">
        <v>2</v>
      </c>
      <c r="BB391">
        <v>1</v>
      </c>
      <c r="BC391" t="b">
        <v>0</v>
      </c>
      <c r="BD391" t="b">
        <v>0</v>
      </c>
      <c r="BE391" t="b">
        <v>0</v>
      </c>
      <c r="BG391" s="23" t="b">
        <f t="shared" si="102"/>
        <v>1</v>
      </c>
      <c r="BH391" s="468" t="str">
        <f>CONCATENATE(VLOOKUP(AQ391,named_strings!A:B,2,),VLOOKUP(T391,Q:BH,44,))</f>
        <v>Ratio to State avg %pre-1960</v>
      </c>
      <c r="BI391" t="s">
        <v>4975</v>
      </c>
      <c r="BJ391" t="s">
        <v>2434</v>
      </c>
      <c r="BK391" t="s">
        <v>2434</v>
      </c>
      <c r="BL391" s="714">
        <v>0</v>
      </c>
      <c r="BM391" s="561" t="s">
        <v>2798</v>
      </c>
      <c r="BN391" s="479" t="s">
        <v>2798</v>
      </c>
      <c r="BQ391" s="209">
        <v>999</v>
      </c>
      <c r="BV391" s="580" t="s">
        <v>404</v>
      </c>
      <c r="BW391" s="580" t="s">
        <v>55</v>
      </c>
    </row>
    <row r="392" spans="1:75" hidden="1">
      <c r="A392">
        <v>391</v>
      </c>
      <c r="B392" s="148" t="str">
        <f t="shared" ca="1" si="106"/>
        <v>999999999</v>
      </c>
      <c r="C392" s="148" t="str">
        <f t="shared" ca="1" si="107"/>
        <v>9999999</v>
      </c>
      <c r="D392" s="28">
        <v>0</v>
      </c>
      <c r="E392" s="586">
        <f t="shared" si="112"/>
        <v>0</v>
      </c>
      <c r="F392" s="586">
        <f t="shared" si="108"/>
        <v>0</v>
      </c>
      <c r="G392" s="344" t="str">
        <f t="shared" si="113"/>
        <v/>
      </c>
      <c r="I392" s="114"/>
      <c r="L392" s="114"/>
      <c r="M392" s="184"/>
      <c r="Q392" s="115" t="s">
        <v>2437</v>
      </c>
      <c r="R392" s="137">
        <f ca="1">IFERROR(_xlfn.XLOOKUP(T392, sortorder!P:P,sortorder!Q:Q),999)</f>
        <v>999</v>
      </c>
      <c r="S392" s="137">
        <f ca="1">IFERROR(_xlfn.XLOOKUP(T392, sortorder!P:P,sortorder!O:O),99)</f>
        <v>99</v>
      </c>
      <c r="T392" s="119" t="s">
        <v>255</v>
      </c>
      <c r="U392" s="56" t="s">
        <v>255</v>
      </c>
      <c r="V392" s="142">
        <f ca="1">IFERROR(_xlfn.XLOOKUP(X392, sortorder!E:E,sortorder!D:D),99)</f>
        <v>99</v>
      </c>
      <c r="W392" s="142">
        <f t="shared" ca="1" si="109"/>
        <v>99</v>
      </c>
      <c r="X392" s="21" t="s">
        <v>2423</v>
      </c>
      <c r="Y392" s="132">
        <f t="shared" ref="Y392:AG401" si="114">IF(ISERROR(SEARCH(Y$1,$Q392)),0,1)</f>
        <v>1</v>
      </c>
      <c r="Z392" s="132">
        <f t="shared" si="114"/>
        <v>1</v>
      </c>
      <c r="AA392" s="132">
        <f t="shared" si="114"/>
        <v>0</v>
      </c>
      <c r="AB392" s="132">
        <f t="shared" si="114"/>
        <v>0</v>
      </c>
      <c r="AC392" s="132">
        <f t="shared" si="114"/>
        <v>1</v>
      </c>
      <c r="AD392" s="132">
        <f t="shared" si="114"/>
        <v>0</v>
      </c>
      <c r="AE392" s="132">
        <f t="shared" si="114"/>
        <v>0</v>
      </c>
      <c r="AF392" s="132">
        <f t="shared" si="114"/>
        <v>0</v>
      </c>
      <c r="AG392" s="132">
        <f t="shared" si="114"/>
        <v>0</v>
      </c>
      <c r="AI392" s="132" t="e">
        <f ca="1">_xlfn.XLOOKUP(I392,'api2.3'!B:B,'api2.3'!D:D,"")</f>
        <v>#NAME?</v>
      </c>
      <c r="AJ392" t="s">
        <v>140</v>
      </c>
      <c r="AK392" s="38" t="s">
        <v>140</v>
      </c>
      <c r="AL392" s="195" t="e">
        <f ca="1">_xlfn.XLOOKUP(AK392,sortorder!$I$15:$I$20,sortorder!$J$15:$J$20)</f>
        <v>#NAME?</v>
      </c>
      <c r="AM392" s="633" t="s">
        <v>1742</v>
      </c>
      <c r="AN392" s="633" t="s">
        <v>1742</v>
      </c>
      <c r="AO392" s="633" t="s">
        <v>1743</v>
      </c>
      <c r="AP392" s="637">
        <v>3</v>
      </c>
      <c r="AQ392" t="s">
        <v>2392</v>
      </c>
      <c r="AR392" s="22" t="str">
        <f t="shared" si="110"/>
        <v>ratio</v>
      </c>
      <c r="AS392" t="s">
        <v>1706</v>
      </c>
      <c r="AT392" s="22" t="b">
        <f t="shared" si="111"/>
        <v>1</v>
      </c>
      <c r="AU392" s="633" t="s">
        <v>1706</v>
      </c>
      <c r="AV392" s="633" t="s">
        <v>1706</v>
      </c>
      <c r="AX392" s="596" t="s">
        <v>2798</v>
      </c>
      <c r="AY392" s="479" t="b">
        <v>0</v>
      </c>
      <c r="AZ392" t="s">
        <v>2947</v>
      </c>
      <c r="BA392">
        <v>2</v>
      </c>
      <c r="BB392">
        <v>1</v>
      </c>
      <c r="BC392" t="b">
        <v>0</v>
      </c>
      <c r="BD392" t="b">
        <v>0</v>
      </c>
      <c r="BE392" t="b">
        <v>0</v>
      </c>
      <c r="BG392" s="23" t="b">
        <f t="shared" si="102"/>
        <v>1</v>
      </c>
      <c r="BH392" s="468" t="str">
        <f>CONCATENATE(VLOOKUP(AQ392,named_strings!A:B,2,),VLOOKUP(T392,Q:BH,44,))</f>
        <v>Ratio to State avg NPL</v>
      </c>
      <c r="BI392" t="s">
        <v>2438</v>
      </c>
      <c r="BJ392" t="s">
        <v>2438</v>
      </c>
      <c r="BK392" t="s">
        <v>2438</v>
      </c>
      <c r="BL392" s="714">
        <v>0</v>
      </c>
      <c r="BM392" s="561" t="s">
        <v>2798</v>
      </c>
      <c r="BN392" s="479" t="s">
        <v>2798</v>
      </c>
      <c r="BQ392" s="209">
        <v>999</v>
      </c>
      <c r="BV392" s="580" t="s">
        <v>404</v>
      </c>
      <c r="BW392" s="580" t="s">
        <v>55</v>
      </c>
    </row>
    <row r="393" spans="1:75" hidden="1">
      <c r="A393">
        <v>392</v>
      </c>
      <c r="B393" s="148" t="str">
        <f t="shared" ca="1" si="106"/>
        <v>999999999</v>
      </c>
      <c r="C393" s="148" t="str">
        <f t="shared" ca="1" si="107"/>
        <v>9999999</v>
      </c>
      <c r="D393" s="28">
        <v>0</v>
      </c>
      <c r="E393" s="586">
        <f t="shared" si="112"/>
        <v>0</v>
      </c>
      <c r="F393" s="586">
        <f t="shared" si="108"/>
        <v>0</v>
      </c>
      <c r="G393" s="344" t="str">
        <f t="shared" si="113"/>
        <v/>
      </c>
      <c r="I393" s="114"/>
      <c r="L393" s="114"/>
      <c r="M393" s="184"/>
      <c r="Q393" s="115" t="s">
        <v>2439</v>
      </c>
      <c r="R393" s="137">
        <f ca="1">IFERROR(_xlfn.XLOOKUP(T393, sortorder!P:P,sortorder!Q:Q),999)</f>
        <v>999</v>
      </c>
      <c r="S393" s="137">
        <f ca="1">IFERROR(_xlfn.XLOOKUP(T393, sortorder!P:P,sortorder!O:O),99)</f>
        <v>99</v>
      </c>
      <c r="T393" s="119" t="s">
        <v>265</v>
      </c>
      <c r="U393" s="56" t="s">
        <v>265</v>
      </c>
      <c r="V393" s="142">
        <f ca="1">IFERROR(_xlfn.XLOOKUP(X393, sortorder!E:E,sortorder!D:D),99)</f>
        <v>99</v>
      </c>
      <c r="W393" s="142">
        <f t="shared" ca="1" si="109"/>
        <v>99</v>
      </c>
      <c r="X393" s="21" t="s">
        <v>2423</v>
      </c>
      <c r="Y393" s="132">
        <f t="shared" si="114"/>
        <v>1</v>
      </c>
      <c r="Z393" s="132">
        <f t="shared" si="114"/>
        <v>1</v>
      </c>
      <c r="AA393" s="132">
        <f t="shared" si="114"/>
        <v>0</v>
      </c>
      <c r="AB393" s="132">
        <f t="shared" si="114"/>
        <v>0</v>
      </c>
      <c r="AC393" s="132">
        <f t="shared" si="114"/>
        <v>1</v>
      </c>
      <c r="AD393" s="132">
        <f t="shared" si="114"/>
        <v>0</v>
      </c>
      <c r="AE393" s="132">
        <f t="shared" si="114"/>
        <v>0</v>
      </c>
      <c r="AF393" s="132">
        <f t="shared" si="114"/>
        <v>0</v>
      </c>
      <c r="AG393" s="132">
        <f t="shared" si="114"/>
        <v>0</v>
      </c>
      <c r="AI393" s="132" t="e">
        <f ca="1">_xlfn.XLOOKUP(I393,'api2.3'!B:B,'api2.3'!D:D,"")</f>
        <v>#NAME?</v>
      </c>
      <c r="AJ393" t="s">
        <v>140</v>
      </c>
      <c r="AK393" s="38" t="s">
        <v>140</v>
      </c>
      <c r="AL393" s="195" t="e">
        <f ca="1">_xlfn.XLOOKUP(AK393,sortorder!$I$15:$I$20,sortorder!$J$15:$J$20)</f>
        <v>#NAME?</v>
      </c>
      <c r="AM393" s="633" t="s">
        <v>1742</v>
      </c>
      <c r="AN393" s="633" t="s">
        <v>1742</v>
      </c>
      <c r="AO393" s="633" t="s">
        <v>1743</v>
      </c>
      <c r="AP393" s="637">
        <v>3</v>
      </c>
      <c r="AQ393" t="s">
        <v>2392</v>
      </c>
      <c r="AR393" s="22" t="str">
        <f t="shared" si="110"/>
        <v>ratio</v>
      </c>
      <c r="AS393" t="s">
        <v>1706</v>
      </c>
      <c r="AT393" s="22" t="b">
        <f t="shared" si="111"/>
        <v>1</v>
      </c>
      <c r="AU393" s="633" t="s">
        <v>1706</v>
      </c>
      <c r="AV393" s="633" t="s">
        <v>1706</v>
      </c>
      <c r="AX393" s="596" t="s">
        <v>2798</v>
      </c>
      <c r="AY393" s="479" t="b">
        <v>0</v>
      </c>
      <c r="AZ393" t="s">
        <v>2947</v>
      </c>
      <c r="BA393">
        <v>2</v>
      </c>
      <c r="BB393">
        <v>1</v>
      </c>
      <c r="BC393" t="b">
        <v>0</v>
      </c>
      <c r="BD393" t="b">
        <v>0</v>
      </c>
      <c r="BE393" t="b">
        <v>0</v>
      </c>
      <c r="BG393" s="23" t="b">
        <f t="shared" si="102"/>
        <v>1</v>
      </c>
      <c r="BH393" s="468" t="str">
        <f>CONCATENATE(VLOOKUP(AQ393,named_strings!A:B,2,),VLOOKUP(T393,Q:BH,44,))</f>
        <v>Ratio to State avg RMP</v>
      </c>
      <c r="BI393" t="s">
        <v>2440</v>
      </c>
      <c r="BJ393" t="s">
        <v>2440</v>
      </c>
      <c r="BK393" t="s">
        <v>2440</v>
      </c>
      <c r="BL393" s="714">
        <v>0</v>
      </c>
      <c r="BM393" s="561" t="s">
        <v>2798</v>
      </c>
      <c r="BN393" s="479" t="s">
        <v>2798</v>
      </c>
      <c r="BQ393" s="209">
        <v>999</v>
      </c>
      <c r="BV393" s="580" t="s">
        <v>404</v>
      </c>
    </row>
    <row r="394" spans="1:75" hidden="1">
      <c r="A394">
        <v>393</v>
      </c>
      <c r="B394" s="148" t="str">
        <f t="shared" ca="1" si="106"/>
        <v>999999999</v>
      </c>
      <c r="C394" s="148" t="str">
        <f t="shared" ca="1" si="107"/>
        <v>9999999</v>
      </c>
      <c r="D394" s="28">
        <v>0</v>
      </c>
      <c r="E394" s="586">
        <f t="shared" si="112"/>
        <v>0</v>
      </c>
      <c r="F394" s="586">
        <f t="shared" si="108"/>
        <v>0</v>
      </c>
      <c r="G394" s="344" t="str">
        <f t="shared" si="113"/>
        <v/>
      </c>
      <c r="L394" s="114"/>
      <c r="M394" s="184"/>
      <c r="Q394" s="115" t="s">
        <v>2441</v>
      </c>
      <c r="R394" s="137">
        <f ca="1">IFERROR(_xlfn.XLOOKUP(T394, sortorder!P:P,sortorder!Q:Q),999)</f>
        <v>999</v>
      </c>
      <c r="S394" s="137">
        <f ca="1">IFERROR(_xlfn.XLOOKUP(T394, sortorder!P:P,sortorder!O:O),99)</f>
        <v>99</v>
      </c>
      <c r="T394" s="119" t="s">
        <v>95</v>
      </c>
      <c r="U394" s="56" t="s">
        <v>95</v>
      </c>
      <c r="V394" s="142">
        <f ca="1">IFERROR(_xlfn.XLOOKUP(X394, sortorder!E:E,sortorder!D:D),99)</f>
        <v>99</v>
      </c>
      <c r="W394" s="142">
        <f t="shared" ca="1" si="109"/>
        <v>99</v>
      </c>
      <c r="X394" s="21" t="s">
        <v>2423</v>
      </c>
      <c r="Y394" s="132">
        <f t="shared" si="114"/>
        <v>1</v>
      </c>
      <c r="Z394" s="132">
        <f t="shared" si="114"/>
        <v>1</v>
      </c>
      <c r="AA394" s="132">
        <f t="shared" si="114"/>
        <v>0</v>
      </c>
      <c r="AB394" s="132">
        <f t="shared" si="114"/>
        <v>0</v>
      </c>
      <c r="AC394" s="132">
        <f t="shared" si="114"/>
        <v>1</v>
      </c>
      <c r="AD394" s="132">
        <f t="shared" si="114"/>
        <v>0</v>
      </c>
      <c r="AE394" s="132">
        <f t="shared" si="114"/>
        <v>0</v>
      </c>
      <c r="AF394" s="132">
        <f t="shared" si="114"/>
        <v>0</v>
      </c>
      <c r="AG394" s="132">
        <f t="shared" si="114"/>
        <v>0</v>
      </c>
      <c r="AI394" s="132" t="e">
        <f ca="1">_xlfn.XLOOKUP(I394,'api2.3'!B:B,'api2.3'!D:D,"")</f>
        <v>#NAME?</v>
      </c>
      <c r="AJ394" t="s">
        <v>140</v>
      </c>
      <c r="AK394" s="38" t="s">
        <v>140</v>
      </c>
      <c r="AL394" s="195" t="e">
        <f ca="1">_xlfn.XLOOKUP(AK394,sortorder!$I$15:$I$20,sortorder!$J$15:$J$20)</f>
        <v>#NAME?</v>
      </c>
      <c r="AM394" s="633" t="s">
        <v>1742</v>
      </c>
      <c r="AN394" s="633" t="s">
        <v>1742</v>
      </c>
      <c r="AO394" s="633" t="s">
        <v>1743</v>
      </c>
      <c r="AP394" s="637">
        <v>3</v>
      </c>
      <c r="AQ394" t="s">
        <v>2392</v>
      </c>
      <c r="AR394" s="22" t="str">
        <f t="shared" si="110"/>
        <v>ratio</v>
      </c>
      <c r="AS394" t="s">
        <v>1706</v>
      </c>
      <c r="AT394" s="22" t="b">
        <f t="shared" si="111"/>
        <v>1</v>
      </c>
      <c r="AU394" s="633" t="s">
        <v>1706</v>
      </c>
      <c r="AV394" s="633" t="s">
        <v>1706</v>
      </c>
      <c r="AX394" s="596" t="s">
        <v>2798</v>
      </c>
      <c r="AY394" s="479" t="b">
        <v>0</v>
      </c>
      <c r="AZ394" t="s">
        <v>2947</v>
      </c>
      <c r="BA394">
        <v>2</v>
      </c>
      <c r="BB394">
        <v>1</v>
      </c>
      <c r="BC394" t="b">
        <v>0</v>
      </c>
      <c r="BD394" t="b">
        <v>0</v>
      </c>
      <c r="BE394" t="b">
        <v>0</v>
      </c>
      <c r="BG394" s="23" t="b">
        <f t="shared" si="102"/>
        <v>1</v>
      </c>
      <c r="BH394" s="468" t="str">
        <f>CONCATENATE(VLOOKUP(AQ394,named_strings!A:B,2,),VLOOKUP(T394,Q:BH,44,))</f>
        <v>Ratio to State avg TSDF</v>
      </c>
      <c r="BI394" t="s">
        <v>2442</v>
      </c>
      <c r="BJ394" t="s">
        <v>2442</v>
      </c>
      <c r="BK394" t="s">
        <v>2442</v>
      </c>
      <c r="BL394" s="714" t="e">
        <v>#N/A</v>
      </c>
      <c r="BM394" s="561" t="s">
        <v>2798</v>
      </c>
      <c r="BN394" s="479" t="s">
        <v>2798</v>
      </c>
      <c r="BQ394" s="209">
        <v>999</v>
      </c>
      <c r="BV394" s="580" t="s">
        <v>404</v>
      </c>
    </row>
    <row r="395" spans="1:75" hidden="1">
      <c r="A395">
        <v>394</v>
      </c>
      <c r="B395" s="148" t="str">
        <f t="shared" ca="1" si="106"/>
        <v>999999999</v>
      </c>
      <c r="C395" s="148" t="str">
        <f t="shared" ca="1" si="107"/>
        <v>9999999</v>
      </c>
      <c r="D395" s="28">
        <v>0</v>
      </c>
      <c r="E395" s="586">
        <f t="shared" si="112"/>
        <v>0</v>
      </c>
      <c r="F395" s="586">
        <f t="shared" si="108"/>
        <v>0</v>
      </c>
      <c r="G395" s="344" t="str">
        <f t="shared" si="113"/>
        <v/>
      </c>
      <c r="L395" s="114"/>
      <c r="M395" s="184"/>
      <c r="Q395" s="115" t="s">
        <v>2445</v>
      </c>
      <c r="R395" s="137">
        <f ca="1">IFERROR(_xlfn.XLOOKUP(T395, sortorder!P:P,sortorder!Q:Q),999)</f>
        <v>999</v>
      </c>
      <c r="S395" s="137">
        <f ca="1">IFERROR(_xlfn.XLOOKUP(T395, sortorder!P:P,sortorder!O:O),99)</f>
        <v>99</v>
      </c>
      <c r="T395" s="119" t="s">
        <v>134</v>
      </c>
      <c r="U395" s="56" t="s">
        <v>134</v>
      </c>
      <c r="V395" s="142">
        <f ca="1">IFERROR(_xlfn.XLOOKUP(X395, sortorder!E:E,sortorder!D:D),99)</f>
        <v>99</v>
      </c>
      <c r="W395" s="142">
        <f t="shared" ca="1" si="109"/>
        <v>99</v>
      </c>
      <c r="X395" s="21" t="s">
        <v>2423</v>
      </c>
      <c r="Y395" s="132">
        <f t="shared" si="114"/>
        <v>1</v>
      </c>
      <c r="Z395" s="132">
        <f t="shared" si="114"/>
        <v>1</v>
      </c>
      <c r="AA395" s="132">
        <f t="shared" si="114"/>
        <v>0</v>
      </c>
      <c r="AB395" s="132">
        <f t="shared" si="114"/>
        <v>0</v>
      </c>
      <c r="AC395" s="132">
        <f t="shared" si="114"/>
        <v>1</v>
      </c>
      <c r="AD395" s="132">
        <f t="shared" si="114"/>
        <v>0</v>
      </c>
      <c r="AE395" s="132">
        <f t="shared" si="114"/>
        <v>0</v>
      </c>
      <c r="AF395" s="132">
        <f t="shared" si="114"/>
        <v>0</v>
      </c>
      <c r="AG395" s="132">
        <f t="shared" si="114"/>
        <v>0</v>
      </c>
      <c r="AI395" s="132" t="e">
        <f ca="1">_xlfn.XLOOKUP(I395,'api2.3'!B:B,'api2.3'!D:D,"")</f>
        <v>#NAME?</v>
      </c>
      <c r="AJ395" t="s">
        <v>140</v>
      </c>
      <c r="AK395" s="38" t="s">
        <v>140</v>
      </c>
      <c r="AL395" s="195" t="e">
        <f ca="1">_xlfn.XLOOKUP(AK395,sortorder!$I$15:$I$20,sortorder!$J$15:$J$20)</f>
        <v>#NAME?</v>
      </c>
      <c r="AM395" s="633" t="s">
        <v>1742</v>
      </c>
      <c r="AN395" s="633" t="s">
        <v>1742</v>
      </c>
      <c r="AO395" s="633" t="s">
        <v>1743</v>
      </c>
      <c r="AP395" s="637">
        <v>3</v>
      </c>
      <c r="AQ395" t="s">
        <v>2392</v>
      </c>
      <c r="AR395" s="22" t="str">
        <f t="shared" si="110"/>
        <v>ratio</v>
      </c>
      <c r="AS395" t="s">
        <v>1706</v>
      </c>
      <c r="AT395" s="22" t="b">
        <f t="shared" si="111"/>
        <v>1</v>
      </c>
      <c r="AU395" s="633" t="s">
        <v>1706</v>
      </c>
      <c r="AV395" s="633" t="s">
        <v>1706</v>
      </c>
      <c r="AX395" s="596" t="s">
        <v>2798</v>
      </c>
      <c r="AY395" s="479" t="b">
        <v>0</v>
      </c>
      <c r="AZ395" t="s">
        <v>2947</v>
      </c>
      <c r="BA395">
        <v>2</v>
      </c>
      <c r="BB395">
        <v>1</v>
      </c>
      <c r="BC395" t="b">
        <v>0</v>
      </c>
      <c r="BD395" t="b">
        <v>0</v>
      </c>
      <c r="BE395" t="b">
        <v>0</v>
      </c>
      <c r="BG395" s="23" t="b">
        <f t="shared" si="102"/>
        <v>1</v>
      </c>
      <c r="BH395" s="468" t="str">
        <f>CONCATENATE(VLOOKUP(AQ395,named_strings!A:B,2,),VLOOKUP(T395,Q:BH,44,))</f>
        <v>Ratio to State avg UST</v>
      </c>
      <c r="BI395" t="s">
        <v>2446</v>
      </c>
      <c r="BJ395" t="s">
        <v>2446</v>
      </c>
      <c r="BK395" t="s">
        <v>2446</v>
      </c>
      <c r="BL395" s="714" t="e">
        <v>#N/A</v>
      </c>
      <c r="BM395" s="561" t="s">
        <v>2798</v>
      </c>
      <c r="BN395" s="479" t="s">
        <v>2798</v>
      </c>
      <c r="BQ395" s="209">
        <v>999</v>
      </c>
      <c r="BV395" s="580" t="s">
        <v>404</v>
      </c>
    </row>
    <row r="396" spans="1:75" hidden="1">
      <c r="A396">
        <v>395</v>
      </c>
      <c r="B396" s="148" t="str">
        <f t="shared" ca="1" si="106"/>
        <v>999999999</v>
      </c>
      <c r="C396" s="148" t="str">
        <f t="shared" ca="1" si="107"/>
        <v>9999999</v>
      </c>
      <c r="D396" s="28">
        <v>0</v>
      </c>
      <c r="E396" s="586">
        <f t="shared" si="112"/>
        <v>0</v>
      </c>
      <c r="F396" s="586">
        <f t="shared" si="108"/>
        <v>0</v>
      </c>
      <c r="G396" s="344" t="str">
        <f t="shared" si="113"/>
        <v/>
      </c>
      <c r="L396" s="114"/>
      <c r="M396" s="184"/>
      <c r="Q396" s="115" t="s">
        <v>2443</v>
      </c>
      <c r="R396" s="137">
        <f ca="1">IFERROR(_xlfn.XLOOKUP(T396, sortorder!P:P,sortorder!Q:Q),999)</f>
        <v>999</v>
      </c>
      <c r="S396" s="137">
        <f ca="1">IFERROR(_xlfn.XLOOKUP(T396, sortorder!P:P,sortorder!O:O),99)</f>
        <v>99</v>
      </c>
      <c r="T396" s="119" t="s">
        <v>244</v>
      </c>
      <c r="U396" s="56" t="s">
        <v>244</v>
      </c>
      <c r="V396" s="142">
        <f ca="1">IFERROR(_xlfn.XLOOKUP(X396, sortorder!E:E,sortorder!D:D),99)</f>
        <v>99</v>
      </c>
      <c r="W396" s="142">
        <f t="shared" ca="1" si="109"/>
        <v>99</v>
      </c>
      <c r="X396" s="21" t="s">
        <v>2423</v>
      </c>
      <c r="Y396" s="132">
        <f t="shared" si="114"/>
        <v>1</v>
      </c>
      <c r="Z396" s="132">
        <f t="shared" si="114"/>
        <v>1</v>
      </c>
      <c r="AA396" s="132">
        <f t="shared" si="114"/>
        <v>0</v>
      </c>
      <c r="AB396" s="132">
        <f t="shared" si="114"/>
        <v>0</v>
      </c>
      <c r="AC396" s="132">
        <f t="shared" si="114"/>
        <v>1</v>
      </c>
      <c r="AD396" s="132">
        <f t="shared" si="114"/>
        <v>0</v>
      </c>
      <c r="AE396" s="132">
        <f t="shared" si="114"/>
        <v>0</v>
      </c>
      <c r="AF396" s="132">
        <f t="shared" si="114"/>
        <v>0</v>
      </c>
      <c r="AG396" s="132">
        <f t="shared" si="114"/>
        <v>0</v>
      </c>
      <c r="AI396" s="132" t="e">
        <f ca="1">_xlfn.XLOOKUP(I396,'api2.3'!B:B,'api2.3'!D:D,"")</f>
        <v>#NAME?</v>
      </c>
      <c r="AJ396" t="s">
        <v>140</v>
      </c>
      <c r="AK396" s="38" t="s">
        <v>140</v>
      </c>
      <c r="AL396" s="195" t="e">
        <f ca="1">_xlfn.XLOOKUP(AK396,sortorder!$I$15:$I$20,sortorder!$J$15:$J$20)</f>
        <v>#NAME?</v>
      </c>
      <c r="AM396" s="633" t="s">
        <v>1742</v>
      </c>
      <c r="AN396" s="633" t="s">
        <v>1742</v>
      </c>
      <c r="AO396" s="633" t="s">
        <v>1743</v>
      </c>
      <c r="AP396" s="637">
        <v>3</v>
      </c>
      <c r="AQ396" t="s">
        <v>2392</v>
      </c>
      <c r="AR396" s="22" t="str">
        <f t="shared" si="110"/>
        <v>ratio</v>
      </c>
      <c r="AS396" t="s">
        <v>1706</v>
      </c>
      <c r="AT396" s="22" t="b">
        <f t="shared" si="111"/>
        <v>1</v>
      </c>
      <c r="AU396" s="633" t="s">
        <v>1706</v>
      </c>
      <c r="AV396" s="633" t="s">
        <v>1706</v>
      </c>
      <c r="AX396" s="596" t="s">
        <v>2798</v>
      </c>
      <c r="AY396" s="479" t="b">
        <v>0</v>
      </c>
      <c r="AZ396" t="s">
        <v>2947</v>
      </c>
      <c r="BA396">
        <v>2</v>
      </c>
      <c r="BB396">
        <v>1</v>
      </c>
      <c r="BC396" t="b">
        <v>0</v>
      </c>
      <c r="BD396" t="b">
        <v>0</v>
      </c>
      <c r="BE396" t="b">
        <v>0</v>
      </c>
      <c r="BG396" s="23" t="b">
        <f t="shared" si="102"/>
        <v>1</v>
      </c>
      <c r="BH396" s="468" t="str">
        <f>CONCATENATE(VLOOKUP(AQ396,named_strings!A:B,2,),VLOOKUP(T396,Q:BH,44,))</f>
        <v>Ratio to State avg NPDES</v>
      </c>
      <c r="BI396" t="s">
        <v>2444</v>
      </c>
      <c r="BJ396" t="s">
        <v>2444</v>
      </c>
      <c r="BK396" t="s">
        <v>2444</v>
      </c>
      <c r="BL396" s="714" t="e">
        <v>#N/A</v>
      </c>
      <c r="BM396" s="561" t="s">
        <v>2798</v>
      </c>
      <c r="BN396" s="479">
        <v>0</v>
      </c>
      <c r="BQ396" s="209">
        <v>999</v>
      </c>
      <c r="BV396" s="580" t="s">
        <v>404</v>
      </c>
    </row>
    <row r="397" spans="1:75" hidden="1">
      <c r="A397">
        <v>396</v>
      </c>
      <c r="B397" s="148" t="str">
        <f t="shared" ca="1" si="106"/>
        <v>999999999</v>
      </c>
      <c r="C397" s="148" t="str">
        <f t="shared" ca="1" si="107"/>
        <v>9999999</v>
      </c>
      <c r="D397" s="234">
        <v>0</v>
      </c>
      <c r="E397" s="586">
        <f t="shared" si="112"/>
        <v>0</v>
      </c>
      <c r="F397" s="586">
        <f t="shared" si="108"/>
        <v>0</v>
      </c>
      <c r="G397" s="344" t="str">
        <f t="shared" si="113"/>
        <v/>
      </c>
      <c r="H397" s="114"/>
      <c r="I397" s="114"/>
      <c r="J397" s="184"/>
      <c r="K397" s="114"/>
      <c r="L397" s="114"/>
      <c r="M397" s="184"/>
      <c r="N397" s="184"/>
      <c r="O397" s="114"/>
      <c r="P397" s="184"/>
      <c r="Q397" s="115" t="s">
        <v>5466</v>
      </c>
      <c r="R397" s="137">
        <f ca="1">IFERROR(_xlfn.XLOOKUP(T397, sortorder!P:P,sortorder!Q:Q),999)</f>
        <v>999</v>
      </c>
      <c r="S397" s="137">
        <f ca="1">IFERROR(_xlfn.XLOOKUP(T397, sortorder!P:P,sortorder!O:O),99)</f>
        <v>99</v>
      </c>
      <c r="T397" s="183" t="s">
        <v>5448</v>
      </c>
      <c r="U397" s="184"/>
      <c r="V397" s="142">
        <f ca="1">IFERROR(_xlfn.XLOOKUP(X397, sortorder!E:E,sortorder!D:D),99)</f>
        <v>99</v>
      </c>
      <c r="W397" s="142">
        <f t="shared" ca="1" si="109"/>
        <v>99</v>
      </c>
      <c r="X397" s="185" t="s">
        <v>2423</v>
      </c>
      <c r="Y397" s="132">
        <f t="shared" si="114"/>
        <v>1</v>
      </c>
      <c r="Z397" s="132">
        <f t="shared" si="114"/>
        <v>1</v>
      </c>
      <c r="AA397" s="132">
        <f t="shared" si="114"/>
        <v>0</v>
      </c>
      <c r="AB397" s="132">
        <f t="shared" si="114"/>
        <v>0</v>
      </c>
      <c r="AC397" s="132">
        <f t="shared" si="114"/>
        <v>1</v>
      </c>
      <c r="AD397" s="132">
        <f t="shared" si="114"/>
        <v>0</v>
      </c>
      <c r="AE397" s="132">
        <f t="shared" si="114"/>
        <v>0</v>
      </c>
      <c r="AF397" s="132">
        <f t="shared" si="114"/>
        <v>0</v>
      </c>
      <c r="AG397" s="132">
        <f t="shared" si="114"/>
        <v>0</v>
      </c>
      <c r="AH397" s="114"/>
      <c r="AI397" s="132" t="e">
        <f ca="1">_xlfn.XLOOKUP(I397,'api2.3'!B:B,'api2.3'!D:D,"")</f>
        <v>#NAME?</v>
      </c>
      <c r="AJ397" s="114" t="s">
        <v>140</v>
      </c>
      <c r="AK397" s="197" t="s">
        <v>140</v>
      </c>
      <c r="AL397" s="195" t="e">
        <f ca="1">_xlfn.XLOOKUP(AK397,sortorder!$I$15:$I$20,sortorder!$J$15:$J$20)</f>
        <v>#NAME?</v>
      </c>
      <c r="AM397" s="635" t="s">
        <v>1742</v>
      </c>
      <c r="AN397" s="635" t="s">
        <v>1742</v>
      </c>
      <c r="AO397" s="635" t="s">
        <v>1743</v>
      </c>
      <c r="AP397" s="641">
        <v>3</v>
      </c>
      <c r="AQ397" s="114" t="s">
        <v>2392</v>
      </c>
      <c r="AR397" s="22" t="str">
        <f t="shared" si="110"/>
        <v>ratio</v>
      </c>
      <c r="AS397" s="114" t="s">
        <v>1706</v>
      </c>
      <c r="AT397" s="22" t="b">
        <f t="shared" si="111"/>
        <v>1</v>
      </c>
      <c r="AU397" s="635" t="s">
        <v>1706</v>
      </c>
      <c r="AV397" s="635" t="s">
        <v>1706</v>
      </c>
      <c r="AW397" s="114"/>
      <c r="AX397" s="596" t="s">
        <v>2798</v>
      </c>
      <c r="AY397" s="479" t="b">
        <v>0</v>
      </c>
      <c r="AZ397" s="219" t="s">
        <v>2947</v>
      </c>
      <c r="BA397" s="114">
        <v>2</v>
      </c>
      <c r="BB397" s="114">
        <v>1</v>
      </c>
      <c r="BC397" s="114" t="b">
        <v>0</v>
      </c>
      <c r="BD397" s="114" t="b">
        <v>0</v>
      </c>
      <c r="BE397" s="114" t="b">
        <v>0</v>
      </c>
      <c r="BF397" s="114"/>
      <c r="BG397" s="23" t="b">
        <f t="shared" si="102"/>
        <v>1</v>
      </c>
      <c r="BH397" s="468" t="str">
        <f>CONCATENATE(VLOOKUP(AQ397,named_strings!A:B,2,),VLOOKUP(T397,Q:BH,44,))</f>
        <v>Ratio to State avg Drinking</v>
      </c>
      <c r="BI397" s="242" t="s">
        <v>5467</v>
      </c>
      <c r="BJ397" s="242" t="s">
        <v>5468</v>
      </c>
      <c r="BK397" s="242" t="s">
        <v>5468</v>
      </c>
      <c r="BL397" s="714" t="e">
        <v>#N/A</v>
      </c>
      <c r="BM397" s="561" t="s">
        <v>2798</v>
      </c>
      <c r="BN397" s="479" t="s">
        <v>2798</v>
      </c>
      <c r="BO397" s="184"/>
      <c r="BP397" s="184"/>
      <c r="BQ397" s="243">
        <v>999</v>
      </c>
      <c r="BR397" s="114"/>
      <c r="BS397" s="582"/>
      <c r="BT397" s="582"/>
      <c r="BU397" s="582"/>
      <c r="BV397" s="582"/>
      <c r="BW397" s="582"/>
    </row>
    <row r="398" spans="1:75" hidden="1">
      <c r="A398">
        <v>397</v>
      </c>
      <c r="B398" s="148" t="str">
        <f t="shared" ca="1" si="106"/>
        <v>999999149</v>
      </c>
      <c r="C398" s="148" t="str">
        <f t="shared" ca="1" si="107"/>
        <v>9999999</v>
      </c>
      <c r="D398" s="28">
        <v>1</v>
      </c>
      <c r="E398" s="586">
        <f t="shared" si="112"/>
        <v>0</v>
      </c>
      <c r="F398" s="586">
        <f t="shared" si="108"/>
        <v>1</v>
      </c>
      <c r="G398" s="344" t="str">
        <f t="shared" si="113"/>
        <v>api</v>
      </c>
      <c r="H398" t="s">
        <v>1291</v>
      </c>
      <c r="I398" s="114" t="s">
        <v>1291</v>
      </c>
      <c r="N398" s="56" t="s">
        <v>1292</v>
      </c>
      <c r="O398" t="s">
        <v>1292</v>
      </c>
      <c r="P398" s="56" t="s">
        <v>1292</v>
      </c>
      <c r="Q398" s="61" t="s">
        <v>1290</v>
      </c>
      <c r="R398" s="137">
        <f ca="1">IFERROR(_xlfn.XLOOKUP(T398, sortorder!P:P,sortorder!Q:Q),999)</f>
        <v>999</v>
      </c>
      <c r="S398" s="137">
        <f ca="1">IFERROR(_xlfn.XLOOKUP(T398, sortorder!P:P,sortorder!O:O),99)</f>
        <v>99</v>
      </c>
      <c r="T398" s="119" t="s">
        <v>181</v>
      </c>
      <c r="U398" s="56" t="s">
        <v>181</v>
      </c>
      <c r="V398" s="142">
        <f ca="1">IFERROR(_xlfn.XLOOKUP(X398, sortorder!E:E,sortorder!D:D),99)</f>
        <v>99</v>
      </c>
      <c r="W398" s="142">
        <f t="shared" ca="1" si="109"/>
        <v>99</v>
      </c>
      <c r="X398" s="21" t="s">
        <v>1217</v>
      </c>
      <c r="Y398" s="132">
        <f t="shared" si="114"/>
        <v>0</v>
      </c>
      <c r="Z398" s="132">
        <f t="shared" si="114"/>
        <v>0</v>
      </c>
      <c r="AA398" s="132">
        <f t="shared" si="114"/>
        <v>1</v>
      </c>
      <c r="AB398" s="132">
        <f t="shared" si="114"/>
        <v>0</v>
      </c>
      <c r="AC398" s="132">
        <f t="shared" si="114"/>
        <v>0</v>
      </c>
      <c r="AD398" s="132">
        <f t="shared" si="114"/>
        <v>0</v>
      </c>
      <c r="AE398" s="132">
        <f t="shared" si="114"/>
        <v>0</v>
      </c>
      <c r="AF398" s="132">
        <f t="shared" si="114"/>
        <v>0</v>
      </c>
      <c r="AG398" s="132">
        <f t="shared" si="114"/>
        <v>0</v>
      </c>
      <c r="AH398" t="s">
        <v>1051</v>
      </c>
      <c r="AI398" s="132" t="e">
        <f ca="1">_xlfn.XLOOKUP(I398,'api2.3'!B:B,'api2.3'!D:D,"")</f>
        <v>#NAME?</v>
      </c>
      <c r="AJ398" t="s">
        <v>140</v>
      </c>
      <c r="AK398" s="38" t="s">
        <v>140</v>
      </c>
      <c r="AL398" s="195" t="e">
        <f ca="1">_xlfn.XLOOKUP(AK398,sortorder!$I$15:$I$20,sortorder!$J$15:$J$20)</f>
        <v>#NAME?</v>
      </c>
      <c r="AM398" s="633" t="s">
        <v>416</v>
      </c>
      <c r="AN398" s="633" t="s">
        <v>416</v>
      </c>
      <c r="AO398" s="633" t="s">
        <v>417</v>
      </c>
      <c r="AP398" s="637">
        <v>1</v>
      </c>
      <c r="AQ398" t="s">
        <v>1076</v>
      </c>
      <c r="AR398" s="22" t="str">
        <f t="shared" si="110"/>
        <v>pctile</v>
      </c>
      <c r="AS398" t="s">
        <v>1086</v>
      </c>
      <c r="AT398" s="22" t="b">
        <f t="shared" si="111"/>
        <v>1</v>
      </c>
      <c r="AU398" s="633" t="s">
        <v>1077</v>
      </c>
      <c r="AV398" s="633" t="s">
        <v>1086</v>
      </c>
      <c r="AX398" s="596" t="s">
        <v>2798</v>
      </c>
      <c r="AY398" s="479" t="b">
        <v>0</v>
      </c>
      <c r="AZ398" t="s">
        <v>1078</v>
      </c>
      <c r="BA398">
        <v>2</v>
      </c>
      <c r="BB398">
        <v>0</v>
      </c>
      <c r="BC398" t="b">
        <v>0</v>
      </c>
      <c r="BD398" t="b">
        <v>0</v>
      </c>
      <c r="BE398" t="b">
        <v>0</v>
      </c>
      <c r="BG398" s="23" t="b">
        <f t="shared" si="102"/>
        <v>1</v>
      </c>
      <c r="BH398" s="468" t="str">
        <f>CONCATENATE(VLOOKUP(AQ398,named_strings!A:B,2,),VLOOKUP(T398,Q:BH,44,))</f>
        <v>US%ile PM2.5</v>
      </c>
      <c r="BI398" t="s">
        <v>1293</v>
      </c>
      <c r="BJ398" t="s">
        <v>1294</v>
      </c>
      <c r="BK398" t="s">
        <v>1294</v>
      </c>
      <c r="BL398" s="714" t="s">
        <v>1295</v>
      </c>
      <c r="BM398" s="561" t="s">
        <v>2798</v>
      </c>
      <c r="BN398" s="479" t="s">
        <v>1296</v>
      </c>
      <c r="BO398" s="56" t="s">
        <v>5238</v>
      </c>
      <c r="BQ398" s="206">
        <v>149</v>
      </c>
      <c r="BS398" s="580" t="s">
        <v>103</v>
      </c>
      <c r="BT398" s="580" t="s">
        <v>1297</v>
      </c>
      <c r="BU398" s="580" t="s">
        <v>1292</v>
      </c>
      <c r="BV398" s="580" t="s">
        <v>404</v>
      </c>
    </row>
    <row r="399" spans="1:75" hidden="1">
      <c r="A399">
        <v>398</v>
      </c>
      <c r="B399" s="148" t="str">
        <f t="shared" ca="1" si="106"/>
        <v>999999150</v>
      </c>
      <c r="C399" s="148" t="str">
        <f t="shared" ca="1" si="107"/>
        <v>9999999</v>
      </c>
      <c r="D399" s="28">
        <v>1</v>
      </c>
      <c r="E399" s="586">
        <f t="shared" si="112"/>
        <v>0</v>
      </c>
      <c r="F399" s="586">
        <f t="shared" si="108"/>
        <v>1</v>
      </c>
      <c r="G399" s="344" t="str">
        <f t="shared" si="113"/>
        <v>api</v>
      </c>
      <c r="H399" t="s">
        <v>1277</v>
      </c>
      <c r="I399" t="s">
        <v>1277</v>
      </c>
      <c r="N399" s="56" t="s">
        <v>1278</v>
      </c>
      <c r="O399" t="s">
        <v>1278</v>
      </c>
      <c r="P399" s="56" t="s">
        <v>1278</v>
      </c>
      <c r="Q399" s="61" t="s">
        <v>1276</v>
      </c>
      <c r="R399" s="137">
        <f ca="1">IFERROR(_xlfn.XLOOKUP(T399, sortorder!P:P,sortorder!Q:Q),999)</f>
        <v>999</v>
      </c>
      <c r="S399" s="137">
        <f ca="1">IFERROR(_xlfn.XLOOKUP(T399, sortorder!P:P,sortorder!O:O),99)</f>
        <v>99</v>
      </c>
      <c r="T399" s="119" t="s">
        <v>144</v>
      </c>
      <c r="U399" s="56" t="s">
        <v>144</v>
      </c>
      <c r="V399" s="142">
        <f ca="1">IFERROR(_xlfn.XLOOKUP(X399, sortorder!E:E,sortorder!D:D),99)</f>
        <v>99</v>
      </c>
      <c r="W399" s="142">
        <f t="shared" ca="1" si="109"/>
        <v>99</v>
      </c>
      <c r="X399" s="21" t="s">
        <v>1217</v>
      </c>
      <c r="Y399" s="132">
        <f t="shared" si="114"/>
        <v>0</v>
      </c>
      <c r="Z399" s="132">
        <f t="shared" si="114"/>
        <v>0</v>
      </c>
      <c r="AA399" s="132">
        <f t="shared" si="114"/>
        <v>1</v>
      </c>
      <c r="AB399" s="132">
        <f t="shared" si="114"/>
        <v>0</v>
      </c>
      <c r="AC399" s="132">
        <f t="shared" si="114"/>
        <v>0</v>
      </c>
      <c r="AD399" s="132">
        <f t="shared" si="114"/>
        <v>0</v>
      </c>
      <c r="AE399" s="132">
        <f t="shared" si="114"/>
        <v>0</v>
      </c>
      <c r="AF399" s="132">
        <f t="shared" si="114"/>
        <v>0</v>
      </c>
      <c r="AG399" s="132">
        <f t="shared" si="114"/>
        <v>0</v>
      </c>
      <c r="AH399" t="s">
        <v>1051</v>
      </c>
      <c r="AI399" s="132" t="e">
        <f ca="1">_xlfn.XLOOKUP(I399,'api2.3'!B:B,'api2.3'!D:D,"")</f>
        <v>#NAME?</v>
      </c>
      <c r="AJ399" t="s">
        <v>140</v>
      </c>
      <c r="AK399" s="38" t="s">
        <v>140</v>
      </c>
      <c r="AL399" s="195" t="e">
        <f ca="1">_xlfn.XLOOKUP(AK399,sortorder!$I$15:$I$20,sortorder!$J$15:$J$20)</f>
        <v>#NAME?</v>
      </c>
      <c r="AM399" s="633" t="s">
        <v>416</v>
      </c>
      <c r="AN399" s="633" t="s">
        <v>416</v>
      </c>
      <c r="AO399" s="633" t="s">
        <v>417</v>
      </c>
      <c r="AP399" s="637">
        <v>1</v>
      </c>
      <c r="AQ399" t="s">
        <v>1076</v>
      </c>
      <c r="AR399" s="22" t="str">
        <f t="shared" si="110"/>
        <v>pctile</v>
      </c>
      <c r="AS399" t="s">
        <v>1086</v>
      </c>
      <c r="AT399" s="22" t="b">
        <f t="shared" si="111"/>
        <v>1</v>
      </c>
      <c r="AU399" s="633" t="s">
        <v>1077</v>
      </c>
      <c r="AV399" s="633" t="s">
        <v>1086</v>
      </c>
      <c r="AX399" s="596" t="s">
        <v>2798</v>
      </c>
      <c r="AY399" s="479" t="b">
        <v>0</v>
      </c>
      <c r="AZ399" t="s">
        <v>1078</v>
      </c>
      <c r="BA399">
        <v>2</v>
      </c>
      <c r="BB399">
        <v>0</v>
      </c>
      <c r="BC399" t="b">
        <v>0</v>
      </c>
      <c r="BD399" t="b">
        <v>0</v>
      </c>
      <c r="BE399" t="b">
        <v>0</v>
      </c>
      <c r="BG399" s="23" t="b">
        <f t="shared" si="102"/>
        <v>1</v>
      </c>
      <c r="BH399" s="468" t="str">
        <f>CONCATENATE(VLOOKUP(AQ399,named_strings!A:B,2,),VLOOKUP(T399,Q:BH,44,))</f>
        <v>US%ile Ozone</v>
      </c>
      <c r="BI399" t="s">
        <v>1279</v>
      </c>
      <c r="BJ399" t="s">
        <v>1280</v>
      </c>
      <c r="BK399" t="s">
        <v>1280</v>
      </c>
      <c r="BL399" s="714" t="s">
        <v>1281</v>
      </c>
      <c r="BM399" s="561" t="s">
        <v>2798</v>
      </c>
      <c r="BN399" s="479" t="s">
        <v>1282</v>
      </c>
      <c r="BO399" s="56" t="s">
        <v>1691</v>
      </c>
      <c r="BQ399" s="206">
        <v>150</v>
      </c>
      <c r="BS399" s="580" t="s">
        <v>1283</v>
      </c>
      <c r="BT399" s="580" t="s">
        <v>1199</v>
      </c>
      <c r="BU399" s="580" t="s">
        <v>1278</v>
      </c>
      <c r="BV399" s="580" t="s">
        <v>404</v>
      </c>
    </row>
    <row r="400" spans="1:75" hidden="1">
      <c r="A400">
        <v>399</v>
      </c>
      <c r="B400" s="148" t="str">
        <f t="shared" ca="1" si="106"/>
        <v>999999151</v>
      </c>
      <c r="C400" s="148" t="str">
        <f t="shared" ca="1" si="107"/>
        <v>9999999</v>
      </c>
      <c r="D400" s="234">
        <v>1</v>
      </c>
      <c r="E400" s="586">
        <f t="shared" si="112"/>
        <v>0</v>
      </c>
      <c r="F400" s="586">
        <f t="shared" si="108"/>
        <v>1</v>
      </c>
      <c r="G400" s="344" t="str">
        <f t="shared" si="113"/>
        <v>csv</v>
      </c>
      <c r="H400" s="114" t="s">
        <v>5548</v>
      </c>
      <c r="I400" s="114" t="s">
        <v>5547</v>
      </c>
      <c r="J400" s="184"/>
      <c r="K400" s="114"/>
      <c r="L400" s="114"/>
      <c r="M400" s="184"/>
      <c r="N400" s="184"/>
      <c r="O400" s="114" t="s">
        <v>5548</v>
      </c>
      <c r="P400" s="184"/>
      <c r="Q400" s="115" t="s">
        <v>5549</v>
      </c>
      <c r="R400" s="137">
        <f ca="1">IFERROR(_xlfn.XLOOKUP(T400, sortorder!P:P,sortorder!Q:Q),999)</f>
        <v>999</v>
      </c>
      <c r="S400" s="137">
        <f ca="1">IFERROR(_xlfn.XLOOKUP(T400, sortorder!P:P,sortorder!O:O),99)</f>
        <v>99</v>
      </c>
      <c r="T400" s="183" t="s">
        <v>5452</v>
      </c>
      <c r="U400" s="184"/>
      <c r="V400" s="142">
        <f ca="1">IFERROR(_xlfn.XLOOKUP(X400, sortorder!E:E,sortorder!D:D),99)</f>
        <v>99</v>
      </c>
      <c r="W400" s="142">
        <f t="shared" ca="1" si="109"/>
        <v>99</v>
      </c>
      <c r="X400" s="185" t="s">
        <v>1217</v>
      </c>
      <c r="Y400" s="132">
        <f t="shared" si="114"/>
        <v>0</v>
      </c>
      <c r="Z400" s="132">
        <f t="shared" si="114"/>
        <v>0</v>
      </c>
      <c r="AA400" s="132">
        <f t="shared" si="114"/>
        <v>1</v>
      </c>
      <c r="AB400" s="132">
        <f t="shared" si="114"/>
        <v>0</v>
      </c>
      <c r="AC400" s="132">
        <f t="shared" si="114"/>
        <v>0</v>
      </c>
      <c r="AD400" s="132">
        <f t="shared" si="114"/>
        <v>0</v>
      </c>
      <c r="AE400" s="132">
        <f t="shared" si="114"/>
        <v>0</v>
      </c>
      <c r="AF400" s="132">
        <f t="shared" si="114"/>
        <v>0</v>
      </c>
      <c r="AG400" s="132">
        <f t="shared" si="114"/>
        <v>0</v>
      </c>
      <c r="AH400" s="114" t="s">
        <v>1051</v>
      </c>
      <c r="AI400" s="132" t="e">
        <f ca="1">_xlfn.XLOOKUP(I400,'api2.3'!B:B,'api2.3'!D:D,"")</f>
        <v>#NAME?</v>
      </c>
      <c r="AJ400" s="114" t="s">
        <v>140</v>
      </c>
      <c r="AK400" s="197" t="s">
        <v>140</v>
      </c>
      <c r="AL400" s="195" t="e">
        <f ca="1">_xlfn.XLOOKUP(AK400,sortorder!$I$15:$I$20,sortorder!$J$15:$J$20)</f>
        <v>#NAME?</v>
      </c>
      <c r="AM400" s="635" t="s">
        <v>416</v>
      </c>
      <c r="AN400" s="635" t="s">
        <v>416</v>
      </c>
      <c r="AO400" s="635" t="s">
        <v>417</v>
      </c>
      <c r="AP400" s="641">
        <v>1</v>
      </c>
      <c r="AQ400" s="114" t="s">
        <v>1076</v>
      </c>
      <c r="AR400" s="22" t="str">
        <f t="shared" si="110"/>
        <v>pctile</v>
      </c>
      <c r="AS400" s="114" t="s">
        <v>1086</v>
      </c>
      <c r="AT400" s="22" t="b">
        <f t="shared" si="111"/>
        <v>1</v>
      </c>
      <c r="AU400" s="635" t="s">
        <v>1077</v>
      </c>
      <c r="AV400" s="635" t="s">
        <v>1086</v>
      </c>
      <c r="AW400" s="114"/>
      <c r="AX400" s="596" t="s">
        <v>2798</v>
      </c>
      <c r="AY400" s="479" t="b">
        <v>0</v>
      </c>
      <c r="AZ400" s="219" t="s">
        <v>1078</v>
      </c>
      <c r="BA400" s="114">
        <v>2</v>
      </c>
      <c r="BB400" s="114">
        <v>0</v>
      </c>
      <c r="BC400" s="114" t="b">
        <v>0</v>
      </c>
      <c r="BD400" s="114" t="b">
        <v>0</v>
      </c>
      <c r="BE400" s="114" t="b">
        <v>0</v>
      </c>
      <c r="BF400" s="114"/>
      <c r="BG400" s="23" t="b">
        <f t="shared" si="102"/>
        <v>1</v>
      </c>
      <c r="BH400" s="468" t="str">
        <f>CONCATENATE(VLOOKUP(AQ400,named_strings!A:B,2,),VLOOKUP(T400,Q:BH,44,))</f>
        <v>US%ile NO2</v>
      </c>
      <c r="BI400" s="114" t="s">
        <v>5550</v>
      </c>
      <c r="BJ400" s="114" t="s">
        <v>5551</v>
      </c>
      <c r="BK400" s="114" t="s">
        <v>5551</v>
      </c>
      <c r="BL400" s="714" t="s">
        <v>7445</v>
      </c>
      <c r="BM400" s="561" t="s">
        <v>2798</v>
      </c>
      <c r="BN400" s="479" t="s">
        <v>6589</v>
      </c>
      <c r="BO400" s="184"/>
      <c r="BP400" s="184"/>
      <c r="BQ400" s="369">
        <v>151</v>
      </c>
      <c r="BR400" s="114"/>
      <c r="BS400" s="582"/>
      <c r="BT400" s="582"/>
      <c r="BU400" s="582"/>
      <c r="BV400" s="582"/>
      <c r="BW400" s="582"/>
    </row>
    <row r="401" spans="1:75" hidden="1">
      <c r="A401">
        <v>400</v>
      </c>
      <c r="B401" s="148" t="str">
        <f t="shared" ca="1" si="106"/>
        <v>999999152</v>
      </c>
      <c r="C401" s="148" t="str">
        <f t="shared" ca="1" si="107"/>
        <v>9999999</v>
      </c>
      <c r="D401" s="28">
        <v>1</v>
      </c>
      <c r="E401" s="586">
        <f t="shared" si="112"/>
        <v>0</v>
      </c>
      <c r="F401" s="586">
        <f t="shared" si="108"/>
        <v>1</v>
      </c>
      <c r="G401" s="344" t="str">
        <f t="shared" si="113"/>
        <v>api</v>
      </c>
      <c r="H401" t="s">
        <v>1226</v>
      </c>
      <c r="I401" t="s">
        <v>1226</v>
      </c>
      <c r="N401" s="56" t="s">
        <v>1227</v>
      </c>
      <c r="O401" t="s">
        <v>1227</v>
      </c>
      <c r="P401" s="56" t="s">
        <v>1227</v>
      </c>
      <c r="Q401" s="61" t="s">
        <v>1225</v>
      </c>
      <c r="R401" s="137">
        <f ca="1">IFERROR(_xlfn.XLOOKUP(T401, sortorder!P:P,sortorder!Q:Q),999)</f>
        <v>999</v>
      </c>
      <c r="S401" s="137">
        <f ca="1">IFERROR(_xlfn.XLOOKUP(T401, sortorder!P:P,sortorder!O:O),99)</f>
        <v>99</v>
      </c>
      <c r="T401" s="119" t="s">
        <v>196</v>
      </c>
      <c r="U401" s="56" t="s">
        <v>196</v>
      </c>
      <c r="V401" s="142">
        <f ca="1">IFERROR(_xlfn.XLOOKUP(X401, sortorder!E:E,sortorder!D:D),99)</f>
        <v>99</v>
      </c>
      <c r="W401" s="142">
        <f t="shared" ca="1" si="109"/>
        <v>99</v>
      </c>
      <c r="X401" s="21" t="s">
        <v>1217</v>
      </c>
      <c r="Y401" s="132">
        <f t="shared" si="114"/>
        <v>0</v>
      </c>
      <c r="Z401" s="132">
        <f t="shared" si="114"/>
        <v>0</v>
      </c>
      <c r="AA401" s="132">
        <f t="shared" si="114"/>
        <v>1</v>
      </c>
      <c r="AB401" s="132">
        <f t="shared" si="114"/>
        <v>0</v>
      </c>
      <c r="AC401" s="132">
        <f t="shared" si="114"/>
        <v>0</v>
      </c>
      <c r="AD401" s="132">
        <f t="shared" si="114"/>
        <v>0</v>
      </c>
      <c r="AE401" s="132">
        <f t="shared" si="114"/>
        <v>0</v>
      </c>
      <c r="AF401" s="132">
        <f t="shared" si="114"/>
        <v>0</v>
      </c>
      <c r="AG401" s="132">
        <f t="shared" si="114"/>
        <v>0</v>
      </c>
      <c r="AH401" t="s">
        <v>1051</v>
      </c>
      <c r="AI401" s="132" t="e">
        <f ca="1">_xlfn.XLOOKUP(I401,'api2.3'!B:B,'api2.3'!D:D,"")</f>
        <v>#NAME?</v>
      </c>
      <c r="AJ401" t="s">
        <v>140</v>
      </c>
      <c r="AK401" s="38" t="s">
        <v>140</v>
      </c>
      <c r="AL401" s="195" t="e">
        <f ca="1">_xlfn.XLOOKUP(AK401,sortorder!$I$15:$I$20,sortorder!$J$15:$J$20)</f>
        <v>#NAME?</v>
      </c>
      <c r="AM401" s="633" t="s">
        <v>416</v>
      </c>
      <c r="AN401" s="633" t="s">
        <v>416</v>
      </c>
      <c r="AO401" s="633" t="s">
        <v>417</v>
      </c>
      <c r="AP401" s="637">
        <v>1</v>
      </c>
      <c r="AQ401" t="s">
        <v>1076</v>
      </c>
      <c r="AR401" s="22" t="str">
        <f t="shared" si="110"/>
        <v>pctile</v>
      </c>
      <c r="AS401" t="s">
        <v>1086</v>
      </c>
      <c r="AT401" s="22" t="b">
        <f t="shared" si="111"/>
        <v>1</v>
      </c>
      <c r="AU401" s="633" t="s">
        <v>1077</v>
      </c>
      <c r="AV401" s="633" t="s">
        <v>1086</v>
      </c>
      <c r="AX401" s="596" t="s">
        <v>2798</v>
      </c>
      <c r="AY401" s="479" t="b">
        <v>0</v>
      </c>
      <c r="AZ401" t="s">
        <v>1078</v>
      </c>
      <c r="BA401">
        <v>2</v>
      </c>
      <c r="BB401">
        <v>0</v>
      </c>
      <c r="BC401" t="b">
        <v>0</v>
      </c>
      <c r="BD401" t="b">
        <v>0</v>
      </c>
      <c r="BE401" t="b">
        <v>0</v>
      </c>
      <c r="BG401" s="23" t="b">
        <f t="shared" si="102"/>
        <v>1</v>
      </c>
      <c r="BH401" s="468" t="str">
        <f>CONCATENATE(VLOOKUP(AQ401,named_strings!A:B,2,),VLOOKUP(T401,Q:BH,44,))</f>
        <v>US%ile Diesel PM</v>
      </c>
      <c r="BI401" t="s">
        <v>1228</v>
      </c>
      <c r="BJ401" t="s">
        <v>5248</v>
      </c>
      <c r="BK401" t="s">
        <v>5248</v>
      </c>
      <c r="BL401" s="714" t="s">
        <v>7444</v>
      </c>
      <c r="BM401" s="561" t="s">
        <v>2798</v>
      </c>
      <c r="BN401" s="479" t="s">
        <v>1229</v>
      </c>
      <c r="BO401" s="56" t="s">
        <v>5239</v>
      </c>
      <c r="BQ401" s="206">
        <v>152</v>
      </c>
      <c r="BS401" s="580" t="s">
        <v>86</v>
      </c>
      <c r="BT401" s="580" t="s">
        <v>1230</v>
      </c>
      <c r="BU401" s="580" t="s">
        <v>1227</v>
      </c>
      <c r="BV401" s="580" t="s">
        <v>404</v>
      </c>
    </row>
    <row r="402" spans="1:75" hidden="1">
      <c r="A402">
        <v>401</v>
      </c>
      <c r="B402" s="148" t="str">
        <f t="shared" ca="1" si="106"/>
        <v>999999153</v>
      </c>
      <c r="C402" s="148" t="str">
        <f t="shared" ca="1" si="107"/>
        <v>9999999</v>
      </c>
      <c r="D402" s="28">
        <v>1</v>
      </c>
      <c r="E402" s="586">
        <f t="shared" si="112"/>
        <v>0</v>
      </c>
      <c r="F402" s="586">
        <f t="shared" si="108"/>
        <v>1</v>
      </c>
      <c r="G402" s="344" t="str">
        <f t="shared" si="113"/>
        <v>api</v>
      </c>
      <c r="H402" t="s">
        <v>1327</v>
      </c>
      <c r="I402" t="s">
        <v>1327</v>
      </c>
      <c r="N402" s="56" t="s">
        <v>1328</v>
      </c>
      <c r="O402" t="s">
        <v>1328</v>
      </c>
      <c r="P402" s="56" t="s">
        <v>1328</v>
      </c>
      <c r="Q402" s="61" t="s">
        <v>1326</v>
      </c>
      <c r="R402" s="137">
        <f ca="1">IFERROR(_xlfn.XLOOKUP(T402, sortorder!P:P,sortorder!Q:Q),999)</f>
        <v>999</v>
      </c>
      <c r="S402" s="137">
        <f ca="1">IFERROR(_xlfn.XLOOKUP(T402, sortorder!P:P,sortorder!O:O),99)</f>
        <v>99</v>
      </c>
      <c r="T402" s="119" t="s">
        <v>1716</v>
      </c>
      <c r="U402" s="56" t="s">
        <v>1716</v>
      </c>
      <c r="V402" s="142">
        <f ca="1">IFERROR(_xlfn.XLOOKUP(X402, sortorder!E:E,sortorder!D:D),99)</f>
        <v>99</v>
      </c>
      <c r="W402" s="142">
        <f t="shared" ca="1" si="109"/>
        <v>99</v>
      </c>
      <c r="X402" s="21" t="s">
        <v>1217</v>
      </c>
      <c r="Y402" s="132">
        <f t="shared" ref="Y402:AG411" si="115">IF(ISERROR(SEARCH(Y$1,$Q402)),0,1)</f>
        <v>0</v>
      </c>
      <c r="Z402" s="132">
        <f t="shared" si="115"/>
        <v>0</v>
      </c>
      <c r="AA402" s="132">
        <f t="shared" si="115"/>
        <v>1</v>
      </c>
      <c r="AB402" s="132">
        <f t="shared" si="115"/>
        <v>0</v>
      </c>
      <c r="AC402" s="132">
        <f t="shared" si="115"/>
        <v>0</v>
      </c>
      <c r="AD402" s="132">
        <f t="shared" si="115"/>
        <v>0</v>
      </c>
      <c r="AE402" s="132">
        <f t="shared" si="115"/>
        <v>0</v>
      </c>
      <c r="AF402" s="132">
        <f t="shared" si="115"/>
        <v>0</v>
      </c>
      <c r="AG402" s="132">
        <f t="shared" si="115"/>
        <v>0</v>
      </c>
      <c r="AH402" t="s">
        <v>1051</v>
      </c>
      <c r="AI402" s="132" t="e">
        <f ca="1">_xlfn.XLOOKUP(I402,'api2.3'!B:B,'api2.3'!D:D,"")</f>
        <v>#NAME?</v>
      </c>
      <c r="AJ402" t="s">
        <v>140</v>
      </c>
      <c r="AK402" s="38" t="s">
        <v>140</v>
      </c>
      <c r="AL402" s="195" t="e">
        <f ca="1">_xlfn.XLOOKUP(AK402,sortorder!$I$15:$I$20,sortorder!$J$15:$J$20)</f>
        <v>#NAME?</v>
      </c>
      <c r="AM402" s="633" t="s">
        <v>416</v>
      </c>
      <c r="AN402" s="633" t="s">
        <v>416</v>
      </c>
      <c r="AO402" s="633" t="s">
        <v>417</v>
      </c>
      <c r="AP402" s="637">
        <v>1</v>
      </c>
      <c r="AQ402" t="s">
        <v>1076</v>
      </c>
      <c r="AR402" s="22" t="str">
        <f t="shared" si="110"/>
        <v>pctile</v>
      </c>
      <c r="AS402" t="s">
        <v>1086</v>
      </c>
      <c r="AT402" s="22" t="b">
        <f t="shared" si="111"/>
        <v>1</v>
      </c>
      <c r="AU402" s="633" t="s">
        <v>1077</v>
      </c>
      <c r="AV402" s="633" t="s">
        <v>1086</v>
      </c>
      <c r="AX402" s="596" t="s">
        <v>2798</v>
      </c>
      <c r="AY402" s="479" t="b">
        <v>0</v>
      </c>
      <c r="AZ402" t="s">
        <v>1078</v>
      </c>
      <c r="BA402">
        <v>2</v>
      </c>
      <c r="BB402">
        <v>0</v>
      </c>
      <c r="BC402" t="b">
        <v>0</v>
      </c>
      <c r="BD402" t="b">
        <v>0</v>
      </c>
      <c r="BE402" t="b">
        <v>0</v>
      </c>
      <c r="BG402" s="23" t="b">
        <f t="shared" si="102"/>
        <v>1</v>
      </c>
      <c r="BH402" s="468" t="str">
        <f>CONCATENATE(VLOOKUP(AQ402,named_strings!A:B,2,),VLOOKUP(T402,Q:BH,44,))</f>
        <v>US%ile Toxic Releases to Air</v>
      </c>
      <c r="BI402" t="s">
        <v>4746</v>
      </c>
      <c r="BJ402" t="s">
        <v>5308</v>
      </c>
      <c r="BK402" t="s">
        <v>5308</v>
      </c>
      <c r="BL402" s="714" t="s">
        <v>1329</v>
      </c>
      <c r="BM402" s="561" t="s">
        <v>2798</v>
      </c>
      <c r="BN402" s="479" t="s">
        <v>1330</v>
      </c>
      <c r="BO402" s="56" t="s">
        <v>1324</v>
      </c>
      <c r="BQ402" s="206">
        <v>153</v>
      </c>
      <c r="BS402" s="580" t="s">
        <v>109</v>
      </c>
      <c r="BT402" s="580" t="s">
        <v>1331</v>
      </c>
      <c r="BU402" s="580" t="s">
        <v>1328</v>
      </c>
    </row>
    <row r="403" spans="1:75" hidden="1">
      <c r="A403">
        <v>402</v>
      </c>
      <c r="B403" s="148" t="str">
        <f t="shared" ca="1" si="106"/>
        <v>999999154</v>
      </c>
      <c r="C403" s="148" t="str">
        <f t="shared" ca="1" si="107"/>
        <v>9999999</v>
      </c>
      <c r="D403" s="28">
        <v>1</v>
      </c>
      <c r="E403" s="586">
        <f t="shared" si="112"/>
        <v>0</v>
      </c>
      <c r="F403" s="586">
        <f t="shared" si="108"/>
        <v>1</v>
      </c>
      <c r="G403" s="344" t="str">
        <f t="shared" si="113"/>
        <v>api</v>
      </c>
      <c r="H403" t="s">
        <v>1339</v>
      </c>
      <c r="I403" t="s">
        <v>1339</v>
      </c>
      <c r="N403" s="56" t="s">
        <v>1340</v>
      </c>
      <c r="O403" t="s">
        <v>1340</v>
      </c>
      <c r="P403" s="56" t="s">
        <v>1340</v>
      </c>
      <c r="Q403" s="61" t="s">
        <v>1338</v>
      </c>
      <c r="R403" s="137">
        <f ca="1">IFERROR(_xlfn.XLOOKUP(T403, sortorder!P:P,sortorder!Q:Q),999)</f>
        <v>999</v>
      </c>
      <c r="S403" s="137">
        <f ca="1">IFERROR(_xlfn.XLOOKUP(T403, sortorder!P:P,sortorder!O:O),99)</f>
        <v>99</v>
      </c>
      <c r="T403" s="119" t="s">
        <v>306</v>
      </c>
      <c r="U403" s="56" t="s">
        <v>306</v>
      </c>
      <c r="V403" s="142">
        <f ca="1">IFERROR(_xlfn.XLOOKUP(X403, sortorder!E:E,sortorder!D:D),99)</f>
        <v>99</v>
      </c>
      <c r="W403" s="142">
        <f t="shared" ca="1" si="109"/>
        <v>99</v>
      </c>
      <c r="X403" s="21" t="s">
        <v>1217</v>
      </c>
      <c r="Y403" s="132">
        <f t="shared" si="115"/>
        <v>0</v>
      </c>
      <c r="Z403" s="132">
        <f t="shared" si="115"/>
        <v>0</v>
      </c>
      <c r="AA403" s="132">
        <f t="shared" si="115"/>
        <v>1</v>
      </c>
      <c r="AB403" s="132">
        <f t="shared" si="115"/>
        <v>0</v>
      </c>
      <c r="AC403" s="132">
        <f t="shared" si="115"/>
        <v>0</v>
      </c>
      <c r="AD403" s="132">
        <f t="shared" si="115"/>
        <v>0</v>
      </c>
      <c r="AE403" s="132">
        <f t="shared" si="115"/>
        <v>0</v>
      </c>
      <c r="AF403" s="132">
        <f t="shared" si="115"/>
        <v>0</v>
      </c>
      <c r="AG403" s="132">
        <f t="shared" si="115"/>
        <v>0</v>
      </c>
      <c r="AH403" t="s">
        <v>1051</v>
      </c>
      <c r="AI403" s="132" t="e">
        <f ca="1">_xlfn.XLOOKUP(I403,'api2.3'!B:B,'api2.3'!D:D,"")</f>
        <v>#NAME?</v>
      </c>
      <c r="AJ403" t="s">
        <v>140</v>
      </c>
      <c r="AK403" s="38" t="s">
        <v>140</v>
      </c>
      <c r="AL403" s="195" t="e">
        <f ca="1">_xlfn.XLOOKUP(AK403,sortorder!$I$15:$I$20,sortorder!$J$15:$J$20)</f>
        <v>#NAME?</v>
      </c>
      <c r="AM403" s="633" t="s">
        <v>416</v>
      </c>
      <c r="AN403" s="633" t="s">
        <v>416</v>
      </c>
      <c r="AO403" s="633" t="s">
        <v>417</v>
      </c>
      <c r="AP403" s="637">
        <v>1</v>
      </c>
      <c r="AQ403" t="s">
        <v>1076</v>
      </c>
      <c r="AR403" s="22" t="str">
        <f t="shared" si="110"/>
        <v>pctile</v>
      </c>
      <c r="AS403" t="s">
        <v>1086</v>
      </c>
      <c r="AT403" s="22" t="b">
        <f t="shared" si="111"/>
        <v>1</v>
      </c>
      <c r="AU403" s="633" t="s">
        <v>1077</v>
      </c>
      <c r="AV403" s="633" t="s">
        <v>1086</v>
      </c>
      <c r="AX403" s="596" t="s">
        <v>2798</v>
      </c>
      <c r="AY403" s="479" t="b">
        <v>0</v>
      </c>
      <c r="AZ403" t="s">
        <v>1078</v>
      </c>
      <c r="BA403">
        <v>2</v>
      </c>
      <c r="BB403">
        <v>0</v>
      </c>
      <c r="BC403" t="b">
        <v>0</v>
      </c>
      <c r="BD403" t="b">
        <v>0</v>
      </c>
      <c r="BE403" t="b">
        <v>0</v>
      </c>
      <c r="BG403" s="23" t="b">
        <f t="shared" si="102"/>
        <v>1</v>
      </c>
      <c r="BH403" s="468" t="str">
        <f>CONCATENATE(VLOOKUP(AQ403,named_strings!A:B,2,),VLOOKUP(T403,Q:BH,44,))</f>
        <v>US%ile Traffic</v>
      </c>
      <c r="BI403" t="s">
        <v>1341</v>
      </c>
      <c r="BJ403" t="s">
        <v>1342</v>
      </c>
      <c r="BK403" t="s">
        <v>1342</v>
      </c>
      <c r="BL403" s="714" t="s">
        <v>1343</v>
      </c>
      <c r="BM403" s="561" t="s">
        <v>2798</v>
      </c>
      <c r="BN403" s="479" t="s">
        <v>1344</v>
      </c>
      <c r="BO403" s="56" t="s">
        <v>5241</v>
      </c>
      <c r="BQ403" s="206">
        <v>154</v>
      </c>
      <c r="BS403" s="580" t="s">
        <v>145</v>
      </c>
      <c r="BT403" s="580" t="s">
        <v>1345</v>
      </c>
      <c r="BU403" s="580" t="s">
        <v>1340</v>
      </c>
      <c r="BV403" s="580" t="s">
        <v>404</v>
      </c>
    </row>
    <row r="404" spans="1:75" hidden="1">
      <c r="A404">
        <v>403</v>
      </c>
      <c r="B404" s="148" t="str">
        <f t="shared" ca="1" si="106"/>
        <v>999999155</v>
      </c>
      <c r="C404" s="148" t="str">
        <f t="shared" ca="1" si="107"/>
        <v>9999999</v>
      </c>
      <c r="D404" s="28">
        <v>1</v>
      </c>
      <c r="E404" s="586">
        <f t="shared" si="112"/>
        <v>0</v>
      </c>
      <c r="F404" s="586">
        <f t="shared" si="108"/>
        <v>1</v>
      </c>
      <c r="G404" s="344" t="str">
        <f t="shared" si="113"/>
        <v>api</v>
      </c>
      <c r="H404" t="s">
        <v>1237</v>
      </c>
      <c r="I404" t="s">
        <v>1237</v>
      </c>
      <c r="N404" s="56" t="s">
        <v>1238</v>
      </c>
      <c r="O404" t="s">
        <v>1238</v>
      </c>
      <c r="P404" s="56" t="s">
        <v>1238</v>
      </c>
      <c r="Q404" s="61" t="s">
        <v>1236</v>
      </c>
      <c r="R404" s="137">
        <f ca="1">IFERROR(_xlfn.XLOOKUP(T404, sortorder!P:P,sortorder!Q:Q),999)</f>
        <v>999</v>
      </c>
      <c r="S404" s="137">
        <f ca="1">IFERROR(_xlfn.XLOOKUP(T404, sortorder!P:P,sortorder!O:O),99)</f>
        <v>99</v>
      </c>
      <c r="T404" s="119" t="s">
        <v>80</v>
      </c>
      <c r="U404" s="56" t="s">
        <v>80</v>
      </c>
      <c r="V404" s="142">
        <f ca="1">IFERROR(_xlfn.XLOOKUP(X404, sortorder!E:E,sortorder!D:D),99)</f>
        <v>99</v>
      </c>
      <c r="W404" s="142">
        <f t="shared" ca="1" si="109"/>
        <v>99</v>
      </c>
      <c r="X404" s="21" t="s">
        <v>1217</v>
      </c>
      <c r="Y404" s="132">
        <f t="shared" si="115"/>
        <v>0</v>
      </c>
      <c r="Z404" s="132">
        <f t="shared" si="115"/>
        <v>0</v>
      </c>
      <c r="AA404" s="132">
        <f t="shared" si="115"/>
        <v>1</v>
      </c>
      <c r="AB404" s="132">
        <f t="shared" si="115"/>
        <v>0</v>
      </c>
      <c r="AC404" s="132">
        <f t="shared" si="115"/>
        <v>0</v>
      </c>
      <c r="AD404" s="132">
        <f t="shared" si="115"/>
        <v>0</v>
      </c>
      <c r="AE404" s="132">
        <f t="shared" si="115"/>
        <v>0</v>
      </c>
      <c r="AF404" s="132">
        <f t="shared" si="115"/>
        <v>0</v>
      </c>
      <c r="AG404" s="132">
        <f t="shared" si="115"/>
        <v>0</v>
      </c>
      <c r="AH404" t="s">
        <v>1051</v>
      </c>
      <c r="AI404" s="132" t="e">
        <f ca="1">_xlfn.XLOOKUP(I404,'api2.3'!B:B,'api2.3'!D:D,"")</f>
        <v>#NAME?</v>
      </c>
      <c r="AJ404" t="s">
        <v>140</v>
      </c>
      <c r="AK404" s="38" t="s">
        <v>140</v>
      </c>
      <c r="AL404" s="195" t="e">
        <f ca="1">_xlfn.XLOOKUP(AK404,sortorder!$I$15:$I$20,sortorder!$J$15:$J$20)</f>
        <v>#NAME?</v>
      </c>
      <c r="AM404" s="633" t="s">
        <v>416</v>
      </c>
      <c r="AN404" s="633" t="s">
        <v>416</v>
      </c>
      <c r="AO404" s="633" t="s">
        <v>417</v>
      </c>
      <c r="AP404" s="637">
        <v>1</v>
      </c>
      <c r="AQ404" t="s">
        <v>1076</v>
      </c>
      <c r="AR404" s="22" t="str">
        <f t="shared" si="110"/>
        <v>pctile</v>
      </c>
      <c r="AS404" t="s">
        <v>1086</v>
      </c>
      <c r="AT404" s="22" t="b">
        <f t="shared" si="111"/>
        <v>1</v>
      </c>
      <c r="AU404" s="633" t="s">
        <v>1077</v>
      </c>
      <c r="AV404" s="633" t="s">
        <v>1086</v>
      </c>
      <c r="AX404" s="596" t="s">
        <v>2798</v>
      </c>
      <c r="AY404" s="479" t="b">
        <v>0</v>
      </c>
      <c r="AZ404" t="s">
        <v>1078</v>
      </c>
      <c r="BA404">
        <v>2</v>
      </c>
      <c r="BB404">
        <v>0</v>
      </c>
      <c r="BC404" t="b">
        <v>0</v>
      </c>
      <c r="BD404" t="b">
        <v>0</v>
      </c>
      <c r="BE404" t="b">
        <v>0</v>
      </c>
      <c r="BG404" s="23" t="b">
        <f t="shared" si="102"/>
        <v>1</v>
      </c>
      <c r="BH404" s="468" t="str">
        <f>CONCATENATE(VLOOKUP(AQ404,named_strings!A:B,2,),VLOOKUP(T404,Q:BH,44,))</f>
        <v>US%ile %pre-1960</v>
      </c>
      <c r="BI404" t="s">
        <v>4976</v>
      </c>
      <c r="BJ404" t="s">
        <v>1239</v>
      </c>
      <c r="BK404" t="s">
        <v>1239</v>
      </c>
      <c r="BL404" s="714" t="s">
        <v>1240</v>
      </c>
      <c r="BM404" s="561" t="s">
        <v>2798</v>
      </c>
      <c r="BN404" s="479" t="s">
        <v>1241</v>
      </c>
      <c r="BO404" s="56" t="s">
        <v>5240</v>
      </c>
      <c r="BQ404" s="206">
        <v>155</v>
      </c>
      <c r="BS404" s="580" t="s">
        <v>1130</v>
      </c>
      <c r="BT404" s="580" t="s">
        <v>1094</v>
      </c>
      <c r="BU404" s="580" t="s">
        <v>1238</v>
      </c>
      <c r="BV404" s="580" t="s">
        <v>404</v>
      </c>
    </row>
    <row r="405" spans="1:75" hidden="1">
      <c r="A405">
        <v>404</v>
      </c>
      <c r="B405" s="148" t="str">
        <f t="shared" ca="1" si="106"/>
        <v>999999156</v>
      </c>
      <c r="C405" s="148" t="str">
        <f t="shared" ca="1" si="107"/>
        <v>9999999</v>
      </c>
      <c r="D405" s="28">
        <v>1</v>
      </c>
      <c r="E405" s="586">
        <f t="shared" si="112"/>
        <v>0</v>
      </c>
      <c r="F405" s="586">
        <f t="shared" si="108"/>
        <v>1</v>
      </c>
      <c r="G405" s="344" t="str">
        <f t="shared" si="113"/>
        <v>api</v>
      </c>
      <c r="H405" t="s">
        <v>1263</v>
      </c>
      <c r="I405" t="s">
        <v>1263</v>
      </c>
      <c r="N405" s="56" t="s">
        <v>1264</v>
      </c>
      <c r="O405" t="s">
        <v>1264</v>
      </c>
      <c r="P405" s="56" t="s">
        <v>1264</v>
      </c>
      <c r="Q405" s="61" t="s">
        <v>1262</v>
      </c>
      <c r="R405" s="137">
        <f ca="1">IFERROR(_xlfn.XLOOKUP(T405, sortorder!P:P,sortorder!Q:Q),999)</f>
        <v>999</v>
      </c>
      <c r="S405" s="137">
        <f ca="1">IFERROR(_xlfn.XLOOKUP(T405, sortorder!P:P,sortorder!O:O),99)</f>
        <v>99</v>
      </c>
      <c r="T405" s="119" t="s">
        <v>255</v>
      </c>
      <c r="U405" s="56" t="s">
        <v>255</v>
      </c>
      <c r="V405" s="142">
        <f ca="1">IFERROR(_xlfn.XLOOKUP(X405, sortorder!E:E,sortorder!D:D),99)</f>
        <v>99</v>
      </c>
      <c r="W405" s="142">
        <f t="shared" ca="1" si="109"/>
        <v>99</v>
      </c>
      <c r="X405" s="21" t="s">
        <v>1217</v>
      </c>
      <c r="Y405" s="132">
        <f t="shared" si="115"/>
        <v>0</v>
      </c>
      <c r="Z405" s="132">
        <f t="shared" si="115"/>
        <v>0</v>
      </c>
      <c r="AA405" s="132">
        <f t="shared" si="115"/>
        <v>1</v>
      </c>
      <c r="AB405" s="132">
        <f t="shared" si="115"/>
        <v>0</v>
      </c>
      <c r="AC405" s="132">
        <f t="shared" si="115"/>
        <v>0</v>
      </c>
      <c r="AD405" s="132">
        <f t="shared" si="115"/>
        <v>0</v>
      </c>
      <c r="AE405" s="132">
        <f t="shared" si="115"/>
        <v>0</v>
      </c>
      <c r="AF405" s="132">
        <f t="shared" si="115"/>
        <v>0</v>
      </c>
      <c r="AG405" s="132">
        <f t="shared" si="115"/>
        <v>0</v>
      </c>
      <c r="AH405" t="s">
        <v>1051</v>
      </c>
      <c r="AI405" s="132" t="e">
        <f ca="1">_xlfn.XLOOKUP(I405,'api2.3'!B:B,'api2.3'!D:D,"")</f>
        <v>#NAME?</v>
      </c>
      <c r="AJ405" t="s">
        <v>140</v>
      </c>
      <c r="AK405" s="38" t="s">
        <v>140</v>
      </c>
      <c r="AL405" s="195" t="e">
        <f ca="1">_xlfn.XLOOKUP(AK405,sortorder!$I$15:$I$20,sortorder!$J$15:$J$20)</f>
        <v>#NAME?</v>
      </c>
      <c r="AM405" s="633" t="s">
        <v>416</v>
      </c>
      <c r="AN405" s="633" t="s">
        <v>416</v>
      </c>
      <c r="AO405" s="633" t="s">
        <v>417</v>
      </c>
      <c r="AP405" s="637">
        <v>1</v>
      </c>
      <c r="AQ405" t="s">
        <v>1076</v>
      </c>
      <c r="AR405" s="22" t="str">
        <f t="shared" si="110"/>
        <v>pctile</v>
      </c>
      <c r="AS405" t="s">
        <v>1086</v>
      </c>
      <c r="AT405" s="22" t="b">
        <f t="shared" si="111"/>
        <v>1</v>
      </c>
      <c r="AU405" s="633" t="s">
        <v>1077</v>
      </c>
      <c r="AV405" s="633" t="s">
        <v>1086</v>
      </c>
      <c r="AX405" s="596" t="s">
        <v>2798</v>
      </c>
      <c r="AY405" s="479" t="b">
        <v>0</v>
      </c>
      <c r="AZ405" t="s">
        <v>1078</v>
      </c>
      <c r="BA405">
        <v>2</v>
      </c>
      <c r="BB405">
        <v>0</v>
      </c>
      <c r="BC405" t="b">
        <v>0</v>
      </c>
      <c r="BD405" t="b">
        <v>0</v>
      </c>
      <c r="BE405" t="b">
        <v>0</v>
      </c>
      <c r="BG405" s="23" t="b">
        <f t="shared" si="102"/>
        <v>1</v>
      </c>
      <c r="BH405" s="468" t="str">
        <f>CONCATENATE(VLOOKUP(AQ405,named_strings!A:B,2,),VLOOKUP(T405,Q:BH,44,))</f>
        <v>US%ile NPL</v>
      </c>
      <c r="BI405" t="s">
        <v>1265</v>
      </c>
      <c r="BJ405" t="s">
        <v>1266</v>
      </c>
      <c r="BK405" t="s">
        <v>1266</v>
      </c>
      <c r="BL405" s="714" t="s">
        <v>1267</v>
      </c>
      <c r="BM405" s="561" t="s">
        <v>2798</v>
      </c>
      <c r="BN405" s="479" t="s">
        <v>1268</v>
      </c>
      <c r="BO405" s="56" t="s">
        <v>1686</v>
      </c>
      <c r="BQ405" s="206">
        <v>156</v>
      </c>
      <c r="BS405" s="580" t="s">
        <v>1063</v>
      </c>
      <c r="BT405" s="580" t="s">
        <v>1269</v>
      </c>
      <c r="BU405" s="580" t="s">
        <v>1264</v>
      </c>
      <c r="BV405" s="580" t="s">
        <v>404</v>
      </c>
    </row>
    <row r="406" spans="1:75" hidden="1">
      <c r="A406">
        <v>405</v>
      </c>
      <c r="B406" s="148" t="str">
        <f t="shared" ca="1" si="106"/>
        <v>999999157</v>
      </c>
      <c r="C406" s="148" t="str">
        <f t="shared" ca="1" si="107"/>
        <v>9999999</v>
      </c>
      <c r="D406" s="28">
        <v>1</v>
      </c>
      <c r="E406" s="586">
        <f t="shared" si="112"/>
        <v>0</v>
      </c>
      <c r="F406" s="586">
        <f t="shared" si="108"/>
        <v>1</v>
      </c>
      <c r="G406" s="344" t="str">
        <f t="shared" si="113"/>
        <v>api</v>
      </c>
      <c r="H406" t="s">
        <v>1315</v>
      </c>
      <c r="I406" t="s">
        <v>1315</v>
      </c>
      <c r="N406" s="56" t="s">
        <v>1316</v>
      </c>
      <c r="O406" t="s">
        <v>1316</v>
      </c>
      <c r="P406" s="56" t="s">
        <v>1316</v>
      </c>
      <c r="Q406" s="61" t="s">
        <v>1314</v>
      </c>
      <c r="R406" s="137">
        <f ca="1">IFERROR(_xlfn.XLOOKUP(T406, sortorder!P:P,sortorder!Q:Q),999)</f>
        <v>999</v>
      </c>
      <c r="S406" s="137">
        <f ca="1">IFERROR(_xlfn.XLOOKUP(T406, sortorder!P:P,sortorder!O:O),99)</f>
        <v>99</v>
      </c>
      <c r="T406" s="119" t="s">
        <v>265</v>
      </c>
      <c r="U406" s="56" t="s">
        <v>265</v>
      </c>
      <c r="V406" s="142">
        <f ca="1">IFERROR(_xlfn.XLOOKUP(X406, sortorder!E:E,sortorder!D:D),99)</f>
        <v>99</v>
      </c>
      <c r="W406" s="142">
        <f t="shared" ca="1" si="109"/>
        <v>99</v>
      </c>
      <c r="X406" s="21" t="s">
        <v>1217</v>
      </c>
      <c r="Y406" s="132">
        <f t="shared" si="115"/>
        <v>0</v>
      </c>
      <c r="Z406" s="132">
        <f t="shared" si="115"/>
        <v>0</v>
      </c>
      <c r="AA406" s="132">
        <f t="shared" si="115"/>
        <v>1</v>
      </c>
      <c r="AB406" s="132">
        <f t="shared" si="115"/>
        <v>0</v>
      </c>
      <c r="AC406" s="132">
        <f t="shared" si="115"/>
        <v>0</v>
      </c>
      <c r="AD406" s="132">
        <f t="shared" si="115"/>
        <v>0</v>
      </c>
      <c r="AE406" s="132">
        <f t="shared" si="115"/>
        <v>0</v>
      </c>
      <c r="AF406" s="132">
        <f t="shared" si="115"/>
        <v>0</v>
      </c>
      <c r="AG406" s="132">
        <f t="shared" si="115"/>
        <v>0</v>
      </c>
      <c r="AH406" t="s">
        <v>1051</v>
      </c>
      <c r="AI406" s="132" t="e">
        <f ca="1">_xlfn.XLOOKUP(I406,'api2.3'!B:B,'api2.3'!D:D,"")</f>
        <v>#NAME?</v>
      </c>
      <c r="AJ406" t="s">
        <v>140</v>
      </c>
      <c r="AK406" s="38" t="s">
        <v>140</v>
      </c>
      <c r="AL406" s="195" t="e">
        <f ca="1">_xlfn.XLOOKUP(AK406,sortorder!$I$15:$I$20,sortorder!$J$15:$J$20)</f>
        <v>#NAME?</v>
      </c>
      <c r="AM406" s="633" t="s">
        <v>416</v>
      </c>
      <c r="AN406" s="633" t="s">
        <v>416</v>
      </c>
      <c r="AO406" s="633" t="s">
        <v>417</v>
      </c>
      <c r="AP406" s="637">
        <v>1</v>
      </c>
      <c r="AQ406" t="s">
        <v>1076</v>
      </c>
      <c r="AR406" s="22" t="str">
        <f t="shared" si="110"/>
        <v>pctile</v>
      </c>
      <c r="AS406" t="s">
        <v>1086</v>
      </c>
      <c r="AT406" s="22" t="b">
        <f t="shared" si="111"/>
        <v>1</v>
      </c>
      <c r="AU406" s="633" t="s">
        <v>1077</v>
      </c>
      <c r="AV406" s="633" t="s">
        <v>1086</v>
      </c>
      <c r="AX406" s="596" t="s">
        <v>2798</v>
      </c>
      <c r="AY406" s="479" t="b">
        <v>0</v>
      </c>
      <c r="AZ406" t="s">
        <v>1078</v>
      </c>
      <c r="BA406">
        <v>2</v>
      </c>
      <c r="BB406">
        <v>0</v>
      </c>
      <c r="BC406" t="b">
        <v>0</v>
      </c>
      <c r="BD406" t="b">
        <v>0</v>
      </c>
      <c r="BE406" t="b">
        <v>0</v>
      </c>
      <c r="BG406" s="23" t="b">
        <f t="shared" si="102"/>
        <v>1</v>
      </c>
      <c r="BH406" s="468" t="str">
        <f>CONCATENATE(VLOOKUP(AQ406,named_strings!A:B,2,),VLOOKUP(T406,Q:BH,44,))</f>
        <v>US%ile RMP</v>
      </c>
      <c r="BI406" t="s">
        <v>1317</v>
      </c>
      <c r="BJ406" t="s">
        <v>1318</v>
      </c>
      <c r="BK406" t="s">
        <v>1318</v>
      </c>
      <c r="BL406" s="714" t="s">
        <v>1319</v>
      </c>
      <c r="BM406" s="561" t="s">
        <v>2798</v>
      </c>
      <c r="BN406" s="479" t="s">
        <v>1320</v>
      </c>
      <c r="BO406" s="56" t="s">
        <v>5242</v>
      </c>
      <c r="BQ406" s="206">
        <v>157</v>
      </c>
      <c r="BS406" s="580" t="s">
        <v>1085</v>
      </c>
      <c r="BT406" s="580" t="s">
        <v>1179</v>
      </c>
      <c r="BU406" s="580" t="s">
        <v>1316</v>
      </c>
      <c r="BV406" s="580" t="s">
        <v>404</v>
      </c>
    </row>
    <row r="407" spans="1:75" hidden="1">
      <c r="A407">
        <v>406</v>
      </c>
      <c r="B407" s="148" t="str">
        <f t="shared" ca="1" si="106"/>
        <v>999999158</v>
      </c>
      <c r="C407" s="148" t="str">
        <f t="shared" ca="1" si="107"/>
        <v>9999999</v>
      </c>
      <c r="D407" s="28">
        <v>1</v>
      </c>
      <c r="E407" s="586">
        <f t="shared" si="112"/>
        <v>0</v>
      </c>
      <c r="F407" s="586">
        <f t="shared" si="108"/>
        <v>1</v>
      </c>
      <c r="G407" s="344" t="str">
        <f t="shared" si="113"/>
        <v>api</v>
      </c>
      <c r="H407" t="s">
        <v>1353</v>
      </c>
      <c r="I407" t="s">
        <v>1353</v>
      </c>
      <c r="N407" s="56" t="s">
        <v>1354</v>
      </c>
      <c r="O407" t="s">
        <v>1354</v>
      </c>
      <c r="P407" s="56" t="s">
        <v>1354</v>
      </c>
      <c r="Q407" s="61" t="s">
        <v>1352</v>
      </c>
      <c r="R407" s="137">
        <f ca="1">IFERROR(_xlfn.XLOOKUP(T407, sortorder!P:P,sortorder!Q:Q),999)</f>
        <v>999</v>
      </c>
      <c r="S407" s="137">
        <f ca="1">IFERROR(_xlfn.XLOOKUP(T407, sortorder!P:P,sortorder!O:O),99)</f>
        <v>99</v>
      </c>
      <c r="T407" s="119" t="s">
        <v>95</v>
      </c>
      <c r="U407" s="56" t="s">
        <v>95</v>
      </c>
      <c r="V407" s="142">
        <f ca="1">IFERROR(_xlfn.XLOOKUP(X407, sortorder!E:E,sortorder!D:D),99)</f>
        <v>99</v>
      </c>
      <c r="W407" s="142">
        <f t="shared" ca="1" si="109"/>
        <v>99</v>
      </c>
      <c r="X407" s="21" t="s">
        <v>1217</v>
      </c>
      <c r="Y407" s="132">
        <f t="shared" si="115"/>
        <v>0</v>
      </c>
      <c r="Z407" s="132">
        <f t="shared" si="115"/>
        <v>0</v>
      </c>
      <c r="AA407" s="132">
        <f t="shared" si="115"/>
        <v>1</v>
      </c>
      <c r="AB407" s="132">
        <f t="shared" si="115"/>
        <v>0</v>
      </c>
      <c r="AC407" s="132">
        <f t="shared" si="115"/>
        <v>0</v>
      </c>
      <c r="AD407" s="132">
        <f t="shared" si="115"/>
        <v>0</v>
      </c>
      <c r="AE407" s="132">
        <f t="shared" si="115"/>
        <v>0</v>
      </c>
      <c r="AF407" s="132">
        <f t="shared" si="115"/>
        <v>0</v>
      </c>
      <c r="AG407" s="132">
        <f t="shared" si="115"/>
        <v>0</v>
      </c>
      <c r="AH407" t="s">
        <v>1051</v>
      </c>
      <c r="AI407" s="132" t="e">
        <f ca="1">_xlfn.XLOOKUP(I407,'api2.3'!B:B,'api2.3'!D:D,"")</f>
        <v>#NAME?</v>
      </c>
      <c r="AJ407" t="s">
        <v>140</v>
      </c>
      <c r="AK407" s="38" t="s">
        <v>140</v>
      </c>
      <c r="AL407" s="195" t="e">
        <f ca="1">_xlfn.XLOOKUP(AK407,sortorder!$I$15:$I$20,sortorder!$J$15:$J$20)</f>
        <v>#NAME?</v>
      </c>
      <c r="AM407" s="633" t="s">
        <v>416</v>
      </c>
      <c r="AN407" s="633" t="s">
        <v>416</v>
      </c>
      <c r="AO407" s="633" t="s">
        <v>417</v>
      </c>
      <c r="AP407" s="637">
        <v>1</v>
      </c>
      <c r="AQ407" t="s">
        <v>1076</v>
      </c>
      <c r="AR407" s="22" t="str">
        <f t="shared" si="110"/>
        <v>pctile</v>
      </c>
      <c r="AS407" t="s">
        <v>1086</v>
      </c>
      <c r="AT407" s="22" t="b">
        <f t="shared" si="111"/>
        <v>1</v>
      </c>
      <c r="AU407" s="633" t="s">
        <v>1077</v>
      </c>
      <c r="AV407" s="633" t="s">
        <v>1086</v>
      </c>
      <c r="AX407" s="596" t="s">
        <v>2798</v>
      </c>
      <c r="AY407" s="479" t="b">
        <v>0</v>
      </c>
      <c r="AZ407" t="s">
        <v>1078</v>
      </c>
      <c r="BA407">
        <v>2</v>
      </c>
      <c r="BB407">
        <v>0</v>
      </c>
      <c r="BC407" t="b">
        <v>0</v>
      </c>
      <c r="BD407" t="b">
        <v>0</v>
      </c>
      <c r="BE407" t="b">
        <v>0</v>
      </c>
      <c r="BG407" s="23" t="b">
        <f t="shared" si="102"/>
        <v>1</v>
      </c>
      <c r="BH407" s="468" t="str">
        <f>CONCATENATE(VLOOKUP(AQ407,named_strings!A:B,2,),VLOOKUP(T407,Q:BH,44,))</f>
        <v>US%ile TSDF</v>
      </c>
      <c r="BI407" t="s">
        <v>1355</v>
      </c>
      <c r="BJ407" t="s">
        <v>1356</v>
      </c>
      <c r="BK407" t="s">
        <v>1356</v>
      </c>
      <c r="BL407" s="714" t="s">
        <v>1357</v>
      </c>
      <c r="BM407" s="561" t="s">
        <v>2798</v>
      </c>
      <c r="BN407" s="479" t="s">
        <v>1358</v>
      </c>
      <c r="BO407" s="56" t="s">
        <v>5243</v>
      </c>
      <c r="BQ407" s="206">
        <v>158</v>
      </c>
      <c r="BS407" s="580" t="s">
        <v>53</v>
      </c>
      <c r="BT407" s="580" t="s">
        <v>1359</v>
      </c>
      <c r="BU407" s="580" t="s">
        <v>1354</v>
      </c>
      <c r="BV407" s="580" t="s">
        <v>404</v>
      </c>
    </row>
    <row r="408" spans="1:75" hidden="1">
      <c r="A408">
        <v>407</v>
      </c>
      <c r="B408" s="148" t="str">
        <f t="shared" ca="1" si="106"/>
        <v>999999159</v>
      </c>
      <c r="C408" s="148" t="str">
        <f t="shared" ca="1" si="107"/>
        <v>9999999</v>
      </c>
      <c r="D408" s="28">
        <v>1</v>
      </c>
      <c r="E408" s="586">
        <f t="shared" si="112"/>
        <v>0</v>
      </c>
      <c r="F408" s="586">
        <f t="shared" si="108"/>
        <v>1</v>
      </c>
      <c r="G408" s="344" t="str">
        <f t="shared" si="113"/>
        <v>api</v>
      </c>
      <c r="H408" t="s">
        <v>1367</v>
      </c>
      <c r="I408" t="s">
        <v>1367</v>
      </c>
      <c r="N408" s="56" t="s">
        <v>1368</v>
      </c>
      <c r="O408" t="s">
        <v>1368</v>
      </c>
      <c r="P408" s="56" t="s">
        <v>1368</v>
      </c>
      <c r="Q408" s="61" t="s">
        <v>1366</v>
      </c>
      <c r="R408" s="137">
        <f ca="1">IFERROR(_xlfn.XLOOKUP(T408, sortorder!P:P,sortorder!Q:Q),999)</f>
        <v>999</v>
      </c>
      <c r="S408" s="137">
        <f ca="1">IFERROR(_xlfn.XLOOKUP(T408, sortorder!P:P,sortorder!O:O),99)</f>
        <v>99</v>
      </c>
      <c r="T408" s="119" t="s">
        <v>134</v>
      </c>
      <c r="U408" s="56" t="s">
        <v>134</v>
      </c>
      <c r="V408" s="142">
        <f ca="1">IFERROR(_xlfn.XLOOKUP(X408, sortorder!E:E,sortorder!D:D),99)</f>
        <v>99</v>
      </c>
      <c r="W408" s="142">
        <f t="shared" ca="1" si="109"/>
        <v>99</v>
      </c>
      <c r="X408" s="21" t="s">
        <v>1217</v>
      </c>
      <c r="Y408" s="132">
        <f t="shared" si="115"/>
        <v>0</v>
      </c>
      <c r="Z408" s="132">
        <f t="shared" si="115"/>
        <v>0</v>
      </c>
      <c r="AA408" s="132">
        <f t="shared" si="115"/>
        <v>1</v>
      </c>
      <c r="AB408" s="132">
        <f t="shared" si="115"/>
        <v>0</v>
      </c>
      <c r="AC408" s="132">
        <f t="shared" si="115"/>
        <v>0</v>
      </c>
      <c r="AD408" s="132">
        <f t="shared" si="115"/>
        <v>0</v>
      </c>
      <c r="AE408" s="132">
        <f t="shared" si="115"/>
        <v>0</v>
      </c>
      <c r="AF408" s="132">
        <f t="shared" si="115"/>
        <v>0</v>
      </c>
      <c r="AG408" s="132">
        <f t="shared" si="115"/>
        <v>0</v>
      </c>
      <c r="AH408" t="s">
        <v>1051</v>
      </c>
      <c r="AI408" s="132" t="e">
        <f ca="1">_xlfn.XLOOKUP(I408,'api2.3'!B:B,'api2.3'!D:D,"")</f>
        <v>#NAME?</v>
      </c>
      <c r="AJ408" t="s">
        <v>140</v>
      </c>
      <c r="AK408" s="38" t="s">
        <v>140</v>
      </c>
      <c r="AL408" s="195" t="e">
        <f ca="1">_xlfn.XLOOKUP(AK408,sortorder!$I$15:$I$20,sortorder!$J$15:$J$20)</f>
        <v>#NAME?</v>
      </c>
      <c r="AM408" s="633" t="s">
        <v>416</v>
      </c>
      <c r="AN408" s="633" t="s">
        <v>416</v>
      </c>
      <c r="AO408" s="633" t="s">
        <v>417</v>
      </c>
      <c r="AP408" s="637">
        <v>1</v>
      </c>
      <c r="AQ408" t="s">
        <v>1076</v>
      </c>
      <c r="AR408" s="22" t="str">
        <f t="shared" si="110"/>
        <v>pctile</v>
      </c>
      <c r="AS408" t="s">
        <v>1086</v>
      </c>
      <c r="AT408" s="22" t="b">
        <f t="shared" si="111"/>
        <v>1</v>
      </c>
      <c r="AU408" s="633" t="s">
        <v>1077</v>
      </c>
      <c r="AV408" s="633" t="s">
        <v>1086</v>
      </c>
      <c r="AX408" s="596" t="s">
        <v>2798</v>
      </c>
      <c r="AY408" s="479" t="b">
        <v>0</v>
      </c>
      <c r="AZ408" t="s">
        <v>1078</v>
      </c>
      <c r="BA408">
        <v>2</v>
      </c>
      <c r="BB408">
        <v>0</v>
      </c>
      <c r="BC408" t="b">
        <v>0</v>
      </c>
      <c r="BD408" t="b">
        <v>0</v>
      </c>
      <c r="BE408" t="b">
        <v>0</v>
      </c>
      <c r="BG408" s="23" t="b">
        <f t="shared" si="102"/>
        <v>1</v>
      </c>
      <c r="BH408" s="468" t="str">
        <f>CONCATENATE(VLOOKUP(AQ408,named_strings!A:B,2,),VLOOKUP(T408,Q:BH,44,))</f>
        <v>US%ile UST</v>
      </c>
      <c r="BI408" t="s">
        <v>1369</v>
      </c>
      <c r="BJ408" t="s">
        <v>1370</v>
      </c>
      <c r="BK408" t="s">
        <v>1370</v>
      </c>
      <c r="BL408" s="714" t="s">
        <v>1371</v>
      </c>
      <c r="BM408" s="561" t="s">
        <v>2798</v>
      </c>
      <c r="BN408" s="479" t="s">
        <v>1372</v>
      </c>
      <c r="BO408" s="56" t="s">
        <v>5245</v>
      </c>
      <c r="BQ408" s="206">
        <v>159</v>
      </c>
      <c r="BS408" s="580" t="s">
        <v>55</v>
      </c>
      <c r="BT408" s="580" t="s">
        <v>988</v>
      </c>
      <c r="BU408" s="580" t="s">
        <v>1368</v>
      </c>
      <c r="BV408" s="580" t="s">
        <v>404</v>
      </c>
    </row>
    <row r="409" spans="1:75" hidden="1">
      <c r="A409">
        <v>408</v>
      </c>
      <c r="B409" s="148" t="str">
        <f t="shared" ca="1" si="106"/>
        <v>999999160</v>
      </c>
      <c r="C409" s="148" t="str">
        <f t="shared" ca="1" si="107"/>
        <v>9999999</v>
      </c>
      <c r="D409" s="28">
        <v>1</v>
      </c>
      <c r="E409" s="586">
        <f t="shared" si="112"/>
        <v>0</v>
      </c>
      <c r="F409" s="586">
        <f t="shared" si="108"/>
        <v>1</v>
      </c>
      <c r="G409" s="344" t="str">
        <f t="shared" si="113"/>
        <v>api</v>
      </c>
      <c r="H409" t="s">
        <v>1249</v>
      </c>
      <c r="I409" s="114" t="s">
        <v>1249</v>
      </c>
      <c r="N409" s="56" t="s">
        <v>1250</v>
      </c>
      <c r="O409" t="s">
        <v>1250</v>
      </c>
      <c r="P409" s="56" t="s">
        <v>1250</v>
      </c>
      <c r="Q409" s="61" t="s">
        <v>1248</v>
      </c>
      <c r="R409" s="137">
        <f ca="1">IFERROR(_xlfn.XLOOKUP(T409, sortorder!P:P,sortorder!Q:Q),999)</f>
        <v>999</v>
      </c>
      <c r="S409" s="137">
        <f ca="1">IFERROR(_xlfn.XLOOKUP(T409, sortorder!P:P,sortorder!O:O),99)</f>
        <v>99</v>
      </c>
      <c r="T409" s="119" t="s">
        <v>244</v>
      </c>
      <c r="U409" s="56" t="s">
        <v>244</v>
      </c>
      <c r="V409" s="142">
        <f ca="1">IFERROR(_xlfn.XLOOKUP(X409, sortorder!E:E,sortorder!D:D),99)</f>
        <v>99</v>
      </c>
      <c r="W409" s="142">
        <f t="shared" ca="1" si="109"/>
        <v>99</v>
      </c>
      <c r="X409" s="21" t="s">
        <v>1217</v>
      </c>
      <c r="Y409" s="132">
        <f t="shared" si="115"/>
        <v>0</v>
      </c>
      <c r="Z409" s="132">
        <f t="shared" si="115"/>
        <v>0</v>
      </c>
      <c r="AA409" s="132">
        <f t="shared" si="115"/>
        <v>1</v>
      </c>
      <c r="AB409" s="132">
        <f t="shared" si="115"/>
        <v>0</v>
      </c>
      <c r="AC409" s="132">
        <f t="shared" si="115"/>
        <v>0</v>
      </c>
      <c r="AD409" s="132">
        <f t="shared" si="115"/>
        <v>0</v>
      </c>
      <c r="AE409" s="132">
        <f t="shared" si="115"/>
        <v>0</v>
      </c>
      <c r="AF409" s="132">
        <f t="shared" si="115"/>
        <v>0</v>
      </c>
      <c r="AG409" s="132">
        <f t="shared" si="115"/>
        <v>0</v>
      </c>
      <c r="AH409" t="s">
        <v>1051</v>
      </c>
      <c r="AI409" s="132" t="e">
        <f ca="1">_xlfn.XLOOKUP(I409,'api2.3'!B:B,'api2.3'!D:D,"")</f>
        <v>#NAME?</v>
      </c>
      <c r="AJ409" t="s">
        <v>140</v>
      </c>
      <c r="AK409" s="38" t="s">
        <v>140</v>
      </c>
      <c r="AL409" s="195" t="e">
        <f ca="1">_xlfn.XLOOKUP(AK409,sortorder!$I$15:$I$20,sortorder!$J$15:$J$20)</f>
        <v>#NAME?</v>
      </c>
      <c r="AM409" s="633" t="s">
        <v>416</v>
      </c>
      <c r="AN409" s="633" t="s">
        <v>416</v>
      </c>
      <c r="AO409" s="633" t="s">
        <v>417</v>
      </c>
      <c r="AP409" s="637">
        <v>1</v>
      </c>
      <c r="AQ409" t="s">
        <v>1076</v>
      </c>
      <c r="AR409" s="22" t="str">
        <f t="shared" si="110"/>
        <v>pctile</v>
      </c>
      <c r="AS409" t="s">
        <v>1086</v>
      </c>
      <c r="AT409" s="22" t="b">
        <f t="shared" si="111"/>
        <v>1</v>
      </c>
      <c r="AU409" s="633" t="s">
        <v>1077</v>
      </c>
      <c r="AV409" s="633" t="s">
        <v>1086</v>
      </c>
      <c r="AX409" s="596" t="s">
        <v>2798</v>
      </c>
      <c r="AY409" s="479" t="b">
        <v>0</v>
      </c>
      <c r="AZ409" t="s">
        <v>1078</v>
      </c>
      <c r="BA409">
        <v>2</v>
      </c>
      <c r="BB409">
        <v>0</v>
      </c>
      <c r="BC409" t="b">
        <v>0</v>
      </c>
      <c r="BD409" t="b">
        <v>0</v>
      </c>
      <c r="BE409" t="b">
        <v>0</v>
      </c>
      <c r="BG409" s="23" t="b">
        <f t="shared" si="102"/>
        <v>1</v>
      </c>
      <c r="BH409" s="468" t="str">
        <f>CONCATENATE(VLOOKUP(AQ409,named_strings!A:B,2,),VLOOKUP(T409,Q:BH,44,))</f>
        <v>US%ile NPDES</v>
      </c>
      <c r="BI409" t="s">
        <v>1251</v>
      </c>
      <c r="BJ409" t="s">
        <v>1252</v>
      </c>
      <c r="BK409" t="s">
        <v>1252</v>
      </c>
      <c r="BL409" s="714" t="s">
        <v>1253</v>
      </c>
      <c r="BM409" s="561" t="s">
        <v>2798</v>
      </c>
      <c r="BN409" s="479" t="s">
        <v>1254</v>
      </c>
      <c r="BO409" s="56" t="s">
        <v>5244</v>
      </c>
      <c r="BQ409" s="206">
        <v>160</v>
      </c>
      <c r="BS409" s="580" t="s">
        <v>1255</v>
      </c>
      <c r="BT409" s="580" t="s">
        <v>1130</v>
      </c>
      <c r="BU409" s="580" t="s">
        <v>1250</v>
      </c>
      <c r="BV409" s="580" t="s">
        <v>404</v>
      </c>
    </row>
    <row r="410" spans="1:75" hidden="1">
      <c r="A410">
        <v>409</v>
      </c>
      <c r="B410" s="148" t="str">
        <f t="shared" ca="1" si="106"/>
        <v>999999161</v>
      </c>
      <c r="C410" s="148" t="str">
        <f t="shared" ca="1" si="107"/>
        <v>9999999</v>
      </c>
      <c r="D410" s="234">
        <v>1</v>
      </c>
      <c r="E410" s="586">
        <f t="shared" si="112"/>
        <v>0</v>
      </c>
      <c r="F410" s="586">
        <f t="shared" si="108"/>
        <v>1</v>
      </c>
      <c r="G410" s="344" t="str">
        <f t="shared" si="113"/>
        <v>csv</v>
      </c>
      <c r="H410" s="114" t="s">
        <v>5445</v>
      </c>
      <c r="I410" s="472" t="s">
        <v>5682</v>
      </c>
      <c r="J410" s="184"/>
      <c r="K410" s="114"/>
      <c r="L410" s="114"/>
      <c r="M410" s="184"/>
      <c r="N410" s="184"/>
      <c r="O410" s="114" t="s">
        <v>5445</v>
      </c>
      <c r="P410" s="184"/>
      <c r="Q410" s="115" t="s">
        <v>5472</v>
      </c>
      <c r="R410" s="137">
        <f ca="1">IFERROR(_xlfn.XLOOKUP(T410, sortorder!P:P,sortorder!Q:Q),999)</f>
        <v>999</v>
      </c>
      <c r="S410" s="137">
        <f ca="1">IFERROR(_xlfn.XLOOKUP(T410, sortorder!P:P,sortorder!O:O),99)</f>
        <v>99</v>
      </c>
      <c r="T410" s="183" t="s">
        <v>5448</v>
      </c>
      <c r="U410" s="184"/>
      <c r="V410" s="142">
        <f ca="1">IFERROR(_xlfn.XLOOKUP(X410, sortorder!E:E,sortorder!D:D),99)</f>
        <v>99</v>
      </c>
      <c r="W410" s="142">
        <f t="shared" ca="1" si="109"/>
        <v>99</v>
      </c>
      <c r="X410" s="185" t="s">
        <v>1217</v>
      </c>
      <c r="Y410" s="132">
        <f t="shared" si="115"/>
        <v>0</v>
      </c>
      <c r="Z410" s="132">
        <f t="shared" si="115"/>
        <v>0</v>
      </c>
      <c r="AA410" s="132">
        <f t="shared" si="115"/>
        <v>1</v>
      </c>
      <c r="AB410" s="132">
        <f t="shared" si="115"/>
        <v>0</v>
      </c>
      <c r="AC410" s="132">
        <f t="shared" si="115"/>
        <v>0</v>
      </c>
      <c r="AD410" s="132">
        <f t="shared" si="115"/>
        <v>0</v>
      </c>
      <c r="AE410" s="132">
        <f t="shared" si="115"/>
        <v>0</v>
      </c>
      <c r="AF410" s="132">
        <f t="shared" si="115"/>
        <v>0</v>
      </c>
      <c r="AG410" s="132">
        <f t="shared" si="115"/>
        <v>0</v>
      </c>
      <c r="AH410" s="114" t="s">
        <v>1051</v>
      </c>
      <c r="AI410" s="132" t="e">
        <f ca="1">_xlfn.XLOOKUP(I410,'api2.3'!B:B,'api2.3'!D:D,"")</f>
        <v>#NAME?</v>
      </c>
      <c r="AJ410" s="114" t="s">
        <v>140</v>
      </c>
      <c r="AK410" s="197" t="s">
        <v>140</v>
      </c>
      <c r="AL410" s="195" t="e">
        <f ca="1">_xlfn.XLOOKUP(AK410,sortorder!$I$15:$I$20,sortorder!$J$15:$J$20)</f>
        <v>#NAME?</v>
      </c>
      <c r="AM410" s="635" t="s">
        <v>416</v>
      </c>
      <c r="AN410" s="635" t="s">
        <v>416</v>
      </c>
      <c r="AO410" s="635" t="s">
        <v>417</v>
      </c>
      <c r="AP410" s="641">
        <v>1</v>
      </c>
      <c r="AQ410" s="114" t="s">
        <v>1076</v>
      </c>
      <c r="AR410" s="22" t="str">
        <f t="shared" si="110"/>
        <v>pctile</v>
      </c>
      <c r="AS410" s="114" t="s">
        <v>1086</v>
      </c>
      <c r="AT410" s="22" t="b">
        <f t="shared" si="111"/>
        <v>1</v>
      </c>
      <c r="AU410" s="635" t="s">
        <v>1077</v>
      </c>
      <c r="AV410" s="635" t="s">
        <v>1086</v>
      </c>
      <c r="AW410" s="114"/>
      <c r="AX410" s="596" t="s">
        <v>2798</v>
      </c>
      <c r="AY410" s="479" t="b">
        <v>0</v>
      </c>
      <c r="AZ410" s="219" t="s">
        <v>1078</v>
      </c>
      <c r="BA410" s="114">
        <v>2</v>
      </c>
      <c r="BB410" s="114">
        <v>0</v>
      </c>
      <c r="BC410" s="114" t="b">
        <v>0</v>
      </c>
      <c r="BD410" s="114" t="b">
        <v>0</v>
      </c>
      <c r="BE410" s="114" t="b">
        <v>0</v>
      </c>
      <c r="BF410" s="114"/>
      <c r="BG410" s="23" t="b">
        <f t="shared" si="102"/>
        <v>1</v>
      </c>
      <c r="BH410" s="468" t="str">
        <f>CONCATENATE(VLOOKUP(AQ410,named_strings!A:B,2,),VLOOKUP(T410,Q:BH,44,))</f>
        <v>US%ile Drinking</v>
      </c>
      <c r="BI410" s="242" t="s">
        <v>5473</v>
      </c>
      <c r="BJ410" s="242" t="s">
        <v>5474</v>
      </c>
      <c r="BK410" s="242" t="s">
        <v>5474</v>
      </c>
      <c r="BL410" s="714" t="s">
        <v>7446</v>
      </c>
      <c r="BM410" s="561" t="s">
        <v>2798</v>
      </c>
      <c r="BN410" s="479" t="s">
        <v>5678</v>
      </c>
      <c r="BO410" s="184"/>
      <c r="BP410" s="184"/>
      <c r="BQ410" s="243">
        <v>161</v>
      </c>
      <c r="BR410" s="114"/>
      <c r="BS410" s="582"/>
      <c r="BT410" s="582"/>
      <c r="BU410" s="582"/>
      <c r="BV410" s="582"/>
      <c r="BW410" s="582"/>
    </row>
    <row r="411" spans="1:75" hidden="1">
      <c r="A411">
        <v>410</v>
      </c>
      <c r="B411" s="148" t="str">
        <f t="shared" ca="1" si="106"/>
        <v>999999123</v>
      </c>
      <c r="C411" s="148" t="str">
        <f t="shared" ca="1" si="107"/>
        <v>9999999</v>
      </c>
      <c r="D411" s="28">
        <v>1</v>
      </c>
      <c r="E411" s="586">
        <f t="shared" si="112"/>
        <v>0</v>
      </c>
      <c r="F411" s="586">
        <f t="shared" si="108"/>
        <v>1</v>
      </c>
      <c r="G411" s="344" t="str">
        <f t="shared" si="113"/>
        <v>api</v>
      </c>
      <c r="H411" t="s">
        <v>1892</v>
      </c>
      <c r="I411" t="s">
        <v>1892</v>
      </c>
      <c r="J411" s="184"/>
      <c r="N411" s="56" t="s">
        <v>1893</v>
      </c>
      <c r="O411" t="s">
        <v>1893</v>
      </c>
      <c r="P411" s="56" t="s">
        <v>1893</v>
      </c>
      <c r="Q411" s="61" t="s">
        <v>1891</v>
      </c>
      <c r="R411" s="137">
        <f ca="1">IFERROR(_xlfn.XLOOKUP(T411, sortorder!P:P,sortorder!Q:Q),999)</f>
        <v>999</v>
      </c>
      <c r="S411" s="137">
        <f ca="1">IFERROR(_xlfn.XLOOKUP(T411, sortorder!P:P,sortorder!O:O),99)</f>
        <v>99</v>
      </c>
      <c r="T411" s="119" t="s">
        <v>181</v>
      </c>
      <c r="U411" s="56" t="s">
        <v>181</v>
      </c>
      <c r="V411" s="142">
        <f ca="1">IFERROR(_xlfn.XLOOKUP(X411, sortorder!E:E,sortorder!D:D),99)</f>
        <v>99</v>
      </c>
      <c r="W411" s="142">
        <f t="shared" ca="1" si="109"/>
        <v>99</v>
      </c>
      <c r="X411" s="185" t="s">
        <v>1826</v>
      </c>
      <c r="Y411" s="132">
        <f t="shared" si="115"/>
        <v>0</v>
      </c>
      <c r="Z411" s="132">
        <f t="shared" si="115"/>
        <v>1</v>
      </c>
      <c r="AA411" s="132">
        <f t="shared" si="115"/>
        <v>1</v>
      </c>
      <c r="AB411" s="132">
        <f t="shared" si="115"/>
        <v>0</v>
      </c>
      <c r="AC411" s="132">
        <f t="shared" si="115"/>
        <v>0</v>
      </c>
      <c r="AD411" s="132">
        <f t="shared" si="115"/>
        <v>0</v>
      </c>
      <c r="AE411" s="132">
        <f t="shared" si="115"/>
        <v>0</v>
      </c>
      <c r="AF411" s="132">
        <f t="shared" si="115"/>
        <v>0</v>
      </c>
      <c r="AG411" s="132">
        <f t="shared" si="115"/>
        <v>0</v>
      </c>
      <c r="AH411" t="s">
        <v>1051</v>
      </c>
      <c r="AI411" s="132" t="e">
        <f ca="1">_xlfn.XLOOKUP(I411,'api2.3'!B:B,'api2.3'!D:D,"")</f>
        <v>#NAME?</v>
      </c>
      <c r="AJ411" t="s">
        <v>140</v>
      </c>
      <c r="AK411" s="38" t="s">
        <v>140</v>
      </c>
      <c r="AL411" s="195" t="e">
        <f ca="1">_xlfn.XLOOKUP(AK411,sortorder!$I$15:$I$20,sortorder!$J$15:$J$20)</f>
        <v>#NAME?</v>
      </c>
      <c r="AM411" s="633" t="s">
        <v>1742</v>
      </c>
      <c r="AN411" s="633" t="s">
        <v>1742</v>
      </c>
      <c r="AO411" s="633" t="s">
        <v>1743</v>
      </c>
      <c r="AP411" s="637">
        <v>3</v>
      </c>
      <c r="AQ411" t="s">
        <v>1740</v>
      </c>
      <c r="AR411" s="22" t="str">
        <f t="shared" si="110"/>
        <v>pctile</v>
      </c>
      <c r="AS411" t="s">
        <v>1086</v>
      </c>
      <c r="AT411" s="22" t="b">
        <f t="shared" si="111"/>
        <v>1</v>
      </c>
      <c r="AU411" s="633" t="s">
        <v>1077</v>
      </c>
      <c r="AV411" s="633" t="s">
        <v>1086</v>
      </c>
      <c r="AX411" s="596" t="s">
        <v>2798</v>
      </c>
      <c r="AY411" s="479" t="b">
        <v>0</v>
      </c>
      <c r="AZ411" t="s">
        <v>1078</v>
      </c>
      <c r="BA411">
        <v>2</v>
      </c>
      <c r="BB411">
        <v>0</v>
      </c>
      <c r="BC411" t="b">
        <v>0</v>
      </c>
      <c r="BD411" t="b">
        <v>0</v>
      </c>
      <c r="BE411" t="b">
        <v>0</v>
      </c>
      <c r="BG411" s="23" t="b">
        <f t="shared" si="102"/>
        <v>1</v>
      </c>
      <c r="BH411" s="468" t="str">
        <f>CONCATENATE(VLOOKUP(AQ411,named_strings!A:B,2,),VLOOKUP(T411,Q:BH,44,))</f>
        <v>State%ile PM2.5</v>
      </c>
      <c r="BI411" t="s">
        <v>1894</v>
      </c>
      <c r="BJ411" t="s">
        <v>1895</v>
      </c>
      <c r="BK411" t="s">
        <v>1895</v>
      </c>
      <c r="BL411" s="714" t="e">
        <v>#N/A</v>
      </c>
      <c r="BM411" s="561" t="s">
        <v>2798</v>
      </c>
      <c r="BN411" s="479" t="s">
        <v>1896</v>
      </c>
      <c r="BO411" s="56" t="s">
        <v>5238</v>
      </c>
      <c r="BQ411" s="206">
        <v>123</v>
      </c>
      <c r="BS411" s="580" t="s">
        <v>55</v>
      </c>
      <c r="BT411" s="580" t="s">
        <v>1297</v>
      </c>
      <c r="BU411" s="580" t="s">
        <v>1893</v>
      </c>
      <c r="BV411" s="580" t="s">
        <v>404</v>
      </c>
    </row>
    <row r="412" spans="1:75" hidden="1">
      <c r="A412">
        <v>411</v>
      </c>
      <c r="B412" s="148" t="str">
        <f t="shared" ca="1" si="106"/>
        <v>999999124</v>
      </c>
      <c r="C412" s="148" t="str">
        <f t="shared" ca="1" si="107"/>
        <v>9999999</v>
      </c>
      <c r="D412" s="28">
        <v>1</v>
      </c>
      <c r="E412" s="586">
        <f t="shared" si="112"/>
        <v>0</v>
      </c>
      <c r="F412" s="586">
        <f t="shared" si="108"/>
        <v>1</v>
      </c>
      <c r="G412" s="344" t="str">
        <f t="shared" si="113"/>
        <v>api</v>
      </c>
      <c r="H412" t="s">
        <v>1880</v>
      </c>
      <c r="I412" t="s">
        <v>1880</v>
      </c>
      <c r="N412" s="56" t="s">
        <v>1881</v>
      </c>
      <c r="O412" t="s">
        <v>1881</v>
      </c>
      <c r="P412" s="56" t="s">
        <v>1881</v>
      </c>
      <c r="Q412" s="61" t="s">
        <v>1879</v>
      </c>
      <c r="R412" s="137">
        <f ca="1">IFERROR(_xlfn.XLOOKUP(T412, sortorder!P:P,sortorder!Q:Q),999)</f>
        <v>999</v>
      </c>
      <c r="S412" s="137">
        <f ca="1">IFERROR(_xlfn.XLOOKUP(T412, sortorder!P:P,sortorder!O:O),99)</f>
        <v>99</v>
      </c>
      <c r="T412" s="119" t="s">
        <v>144</v>
      </c>
      <c r="U412" s="56" t="s">
        <v>144</v>
      </c>
      <c r="V412" s="142">
        <f ca="1">IFERROR(_xlfn.XLOOKUP(X412, sortorder!E:E,sortorder!D:D),99)</f>
        <v>99</v>
      </c>
      <c r="W412" s="142">
        <f t="shared" ca="1" si="109"/>
        <v>99</v>
      </c>
      <c r="X412" s="185" t="s">
        <v>1826</v>
      </c>
      <c r="Y412" s="132">
        <f t="shared" ref="Y412:AG421" si="116">IF(ISERROR(SEARCH(Y$1,$Q412)),0,1)</f>
        <v>0</v>
      </c>
      <c r="Z412" s="132">
        <f t="shared" si="116"/>
        <v>1</v>
      </c>
      <c r="AA412" s="132">
        <f t="shared" si="116"/>
        <v>1</v>
      </c>
      <c r="AB412" s="132">
        <f t="shared" si="116"/>
        <v>0</v>
      </c>
      <c r="AC412" s="132">
        <f t="shared" si="116"/>
        <v>0</v>
      </c>
      <c r="AD412" s="132">
        <f t="shared" si="116"/>
        <v>0</v>
      </c>
      <c r="AE412" s="132">
        <f t="shared" si="116"/>
        <v>0</v>
      </c>
      <c r="AF412" s="132">
        <f t="shared" si="116"/>
        <v>0</v>
      </c>
      <c r="AG412" s="132">
        <f t="shared" si="116"/>
        <v>0</v>
      </c>
      <c r="AH412" t="s">
        <v>1051</v>
      </c>
      <c r="AI412" s="132" t="e">
        <f ca="1">_xlfn.XLOOKUP(I412,'api2.3'!B:B,'api2.3'!D:D,"")</f>
        <v>#NAME?</v>
      </c>
      <c r="AJ412" t="s">
        <v>140</v>
      </c>
      <c r="AK412" s="38" t="s">
        <v>140</v>
      </c>
      <c r="AL412" s="195" t="e">
        <f ca="1">_xlfn.XLOOKUP(AK412,sortorder!$I$15:$I$20,sortorder!$J$15:$J$20)</f>
        <v>#NAME?</v>
      </c>
      <c r="AM412" s="633" t="s">
        <v>1742</v>
      </c>
      <c r="AN412" s="633" t="s">
        <v>1742</v>
      </c>
      <c r="AO412" s="633" t="s">
        <v>1743</v>
      </c>
      <c r="AP412" s="637">
        <v>3</v>
      </c>
      <c r="AQ412" t="s">
        <v>1740</v>
      </c>
      <c r="AR412" s="22" t="str">
        <f t="shared" si="110"/>
        <v>pctile</v>
      </c>
      <c r="AS412" t="s">
        <v>1086</v>
      </c>
      <c r="AT412" s="22" t="b">
        <f t="shared" si="111"/>
        <v>1</v>
      </c>
      <c r="AU412" s="633" t="s">
        <v>1077</v>
      </c>
      <c r="AV412" s="633" t="s">
        <v>1086</v>
      </c>
      <c r="AX412" s="596" t="s">
        <v>2798</v>
      </c>
      <c r="AY412" s="479" t="b">
        <v>0</v>
      </c>
      <c r="AZ412" t="s">
        <v>1078</v>
      </c>
      <c r="BA412">
        <v>2</v>
      </c>
      <c r="BB412">
        <v>0</v>
      </c>
      <c r="BC412" t="b">
        <v>0</v>
      </c>
      <c r="BD412" t="b">
        <v>0</v>
      </c>
      <c r="BE412" t="b">
        <v>0</v>
      </c>
      <c r="BG412" s="23" t="b">
        <f t="shared" si="102"/>
        <v>1</v>
      </c>
      <c r="BH412" s="468" t="str">
        <f>CONCATENATE(VLOOKUP(AQ412,named_strings!A:B,2,),VLOOKUP(T412,Q:BH,44,))</f>
        <v>State%ile Ozone</v>
      </c>
      <c r="BI412" t="s">
        <v>1882</v>
      </c>
      <c r="BJ412" t="s">
        <v>1883</v>
      </c>
      <c r="BK412" t="s">
        <v>1883</v>
      </c>
      <c r="BL412" s="714" t="e">
        <v>#N/A</v>
      </c>
      <c r="BM412" s="561" t="s">
        <v>2798</v>
      </c>
      <c r="BN412" s="479" t="s">
        <v>1884</v>
      </c>
      <c r="BO412" s="56" t="s">
        <v>1691</v>
      </c>
      <c r="BQ412" s="206">
        <v>124</v>
      </c>
      <c r="BS412" s="580" t="s">
        <v>86</v>
      </c>
      <c r="BT412" s="580" t="s">
        <v>1199</v>
      </c>
      <c r="BU412" s="580" t="s">
        <v>1881</v>
      </c>
      <c r="BV412" s="580" t="s">
        <v>404</v>
      </c>
      <c r="BW412" s="580" t="s">
        <v>55</v>
      </c>
    </row>
    <row r="413" spans="1:75" hidden="1">
      <c r="A413">
        <v>412</v>
      </c>
      <c r="B413" s="148" t="str">
        <f t="shared" ca="1" si="106"/>
        <v>999999125</v>
      </c>
      <c r="C413" s="148" t="str">
        <f t="shared" ca="1" si="107"/>
        <v>9999999</v>
      </c>
      <c r="D413" s="234">
        <v>1</v>
      </c>
      <c r="E413" s="586">
        <f t="shared" si="112"/>
        <v>0</v>
      </c>
      <c r="F413" s="586">
        <f t="shared" si="108"/>
        <v>1</v>
      </c>
      <c r="G413" s="344" t="str">
        <f t="shared" si="113"/>
        <v>csv</v>
      </c>
      <c r="H413" s="114" t="s">
        <v>5553</v>
      </c>
      <c r="I413" s="114" t="s">
        <v>5552</v>
      </c>
      <c r="J413" s="184"/>
      <c r="K413" s="114"/>
      <c r="L413" s="114"/>
      <c r="M413" s="184"/>
      <c r="N413" s="184"/>
      <c r="O413" s="114" t="s">
        <v>5553</v>
      </c>
      <c r="P413" s="184"/>
      <c r="Q413" s="115" t="s">
        <v>5554</v>
      </c>
      <c r="R413" s="137">
        <f ca="1">IFERROR(_xlfn.XLOOKUP(T413, sortorder!P:P,sortorder!Q:Q),999)</f>
        <v>999</v>
      </c>
      <c r="S413" s="137">
        <f ca="1">IFERROR(_xlfn.XLOOKUP(T413, sortorder!P:P,sortorder!O:O),99)</f>
        <v>99</v>
      </c>
      <c r="T413" s="183" t="s">
        <v>5452</v>
      </c>
      <c r="U413" s="184"/>
      <c r="V413" s="142">
        <f ca="1">IFERROR(_xlfn.XLOOKUP(X413, sortorder!E:E,sortorder!D:D),99)</f>
        <v>99</v>
      </c>
      <c r="W413" s="142">
        <f t="shared" ca="1" si="109"/>
        <v>99</v>
      </c>
      <c r="X413" s="185" t="s">
        <v>1826</v>
      </c>
      <c r="Y413" s="132">
        <f t="shared" si="116"/>
        <v>0</v>
      </c>
      <c r="Z413" s="132">
        <f t="shared" si="116"/>
        <v>1</v>
      </c>
      <c r="AA413" s="132">
        <f t="shared" si="116"/>
        <v>1</v>
      </c>
      <c r="AB413" s="132">
        <f t="shared" si="116"/>
        <v>0</v>
      </c>
      <c r="AC413" s="132">
        <f t="shared" si="116"/>
        <v>0</v>
      </c>
      <c r="AD413" s="132">
        <f t="shared" si="116"/>
        <v>0</v>
      </c>
      <c r="AE413" s="132">
        <f t="shared" si="116"/>
        <v>0</v>
      </c>
      <c r="AF413" s="132">
        <f t="shared" si="116"/>
        <v>0</v>
      </c>
      <c r="AG413" s="132">
        <f t="shared" si="116"/>
        <v>0</v>
      </c>
      <c r="AH413" s="114" t="s">
        <v>1051</v>
      </c>
      <c r="AI413" s="132" t="e">
        <f ca="1">_xlfn.XLOOKUP(I413,'api2.3'!B:B,'api2.3'!D:D,"")</f>
        <v>#NAME?</v>
      </c>
      <c r="AJ413" s="114" t="s">
        <v>140</v>
      </c>
      <c r="AK413" s="197" t="s">
        <v>140</v>
      </c>
      <c r="AL413" s="195" t="e">
        <f ca="1">_xlfn.XLOOKUP(AK413,sortorder!$I$15:$I$20,sortorder!$J$15:$J$20)</f>
        <v>#NAME?</v>
      </c>
      <c r="AM413" s="635" t="s">
        <v>1742</v>
      </c>
      <c r="AN413" s="635" t="s">
        <v>1742</v>
      </c>
      <c r="AO413" s="635" t="s">
        <v>1743</v>
      </c>
      <c r="AP413" s="641">
        <v>3</v>
      </c>
      <c r="AQ413" s="114" t="s">
        <v>1740</v>
      </c>
      <c r="AR413" s="22" t="str">
        <f t="shared" si="110"/>
        <v>pctile</v>
      </c>
      <c r="AS413" s="114" t="s">
        <v>1086</v>
      </c>
      <c r="AT413" s="22" t="b">
        <f t="shared" si="111"/>
        <v>1</v>
      </c>
      <c r="AU413" s="635" t="s">
        <v>1077</v>
      </c>
      <c r="AV413" s="635" t="s">
        <v>1086</v>
      </c>
      <c r="AW413" s="114"/>
      <c r="AX413" s="596" t="s">
        <v>2798</v>
      </c>
      <c r="AY413" s="479" t="b">
        <v>0</v>
      </c>
      <c r="AZ413" s="219" t="s">
        <v>1078</v>
      </c>
      <c r="BA413" s="114">
        <v>2</v>
      </c>
      <c r="BB413" s="114">
        <v>0</v>
      </c>
      <c r="BC413" s="114" t="b">
        <v>0</v>
      </c>
      <c r="BD413" s="114" t="b">
        <v>0</v>
      </c>
      <c r="BE413" s="114" t="b">
        <v>0</v>
      </c>
      <c r="BF413" s="114"/>
      <c r="BG413" s="23" t="b">
        <f t="shared" si="102"/>
        <v>1</v>
      </c>
      <c r="BH413" s="468" t="str">
        <f>CONCATENATE(VLOOKUP(AQ413,named_strings!A:B,2,),VLOOKUP(T413,Q:BH,44,))</f>
        <v>State%ile NO2</v>
      </c>
      <c r="BI413" s="114" t="s">
        <v>5555</v>
      </c>
      <c r="BJ413" s="114" t="s">
        <v>5556</v>
      </c>
      <c r="BK413" s="114" t="s">
        <v>5556</v>
      </c>
      <c r="BL413" s="714" t="e">
        <v>#N/A</v>
      </c>
      <c r="BM413" s="561" t="s">
        <v>2798</v>
      </c>
      <c r="BN413" s="479" t="s">
        <v>5742</v>
      </c>
      <c r="BO413" s="184"/>
      <c r="BP413" s="184"/>
      <c r="BQ413" s="369">
        <v>125</v>
      </c>
      <c r="BR413" s="114"/>
      <c r="BS413" s="582"/>
      <c r="BT413" s="582"/>
      <c r="BU413" s="582"/>
      <c r="BV413" s="582"/>
      <c r="BW413" s="582"/>
    </row>
    <row r="414" spans="1:75" hidden="1">
      <c r="A414">
        <v>413</v>
      </c>
      <c r="B414" s="148" t="str">
        <f t="shared" ca="1" si="106"/>
        <v>999999126</v>
      </c>
      <c r="C414" s="148" t="str">
        <f t="shared" ca="1" si="107"/>
        <v>9999999</v>
      </c>
      <c r="D414" s="28">
        <v>1</v>
      </c>
      <c r="E414" s="586">
        <f t="shared" si="112"/>
        <v>0</v>
      </c>
      <c r="F414" s="586">
        <f t="shared" si="108"/>
        <v>1</v>
      </c>
      <c r="G414" s="344" t="str">
        <f t="shared" si="113"/>
        <v>api</v>
      </c>
      <c r="H414" t="s">
        <v>1835</v>
      </c>
      <c r="I414" t="s">
        <v>1835</v>
      </c>
      <c r="N414" s="56" t="s">
        <v>1836</v>
      </c>
      <c r="O414" t="s">
        <v>1836</v>
      </c>
      <c r="P414" s="56" t="s">
        <v>1836</v>
      </c>
      <c r="Q414" s="61" t="s">
        <v>1834</v>
      </c>
      <c r="R414" s="137">
        <f ca="1">IFERROR(_xlfn.XLOOKUP(T414, sortorder!P:P,sortorder!Q:Q),999)</f>
        <v>999</v>
      </c>
      <c r="S414" s="137">
        <f ca="1">IFERROR(_xlfn.XLOOKUP(T414, sortorder!P:P,sortorder!O:O),99)</f>
        <v>99</v>
      </c>
      <c r="T414" s="119" t="s">
        <v>196</v>
      </c>
      <c r="U414" s="56" t="s">
        <v>196</v>
      </c>
      <c r="V414" s="142">
        <f ca="1">IFERROR(_xlfn.XLOOKUP(X414, sortorder!E:E,sortorder!D:D),99)</f>
        <v>99</v>
      </c>
      <c r="W414" s="142">
        <f t="shared" ca="1" si="109"/>
        <v>99</v>
      </c>
      <c r="X414" s="185" t="s">
        <v>1826</v>
      </c>
      <c r="Y414" s="132">
        <f t="shared" si="116"/>
        <v>0</v>
      </c>
      <c r="Z414" s="132">
        <f t="shared" si="116"/>
        <v>1</v>
      </c>
      <c r="AA414" s="132">
        <f t="shared" si="116"/>
        <v>1</v>
      </c>
      <c r="AB414" s="132">
        <f t="shared" si="116"/>
        <v>0</v>
      </c>
      <c r="AC414" s="132">
        <f t="shared" si="116"/>
        <v>0</v>
      </c>
      <c r="AD414" s="132">
        <f t="shared" si="116"/>
        <v>0</v>
      </c>
      <c r="AE414" s="132">
        <f t="shared" si="116"/>
        <v>0</v>
      </c>
      <c r="AF414" s="132">
        <f t="shared" si="116"/>
        <v>0</v>
      </c>
      <c r="AG414" s="132">
        <f t="shared" si="116"/>
        <v>0</v>
      </c>
      <c r="AH414" t="s">
        <v>1051</v>
      </c>
      <c r="AI414" s="132" t="e">
        <f ca="1">_xlfn.XLOOKUP(I414,'api2.3'!B:B,'api2.3'!D:D,"")</f>
        <v>#NAME?</v>
      </c>
      <c r="AJ414" t="s">
        <v>140</v>
      </c>
      <c r="AK414" s="38" t="s">
        <v>140</v>
      </c>
      <c r="AL414" s="195" t="e">
        <f ca="1">_xlfn.XLOOKUP(AK414,sortorder!$I$15:$I$20,sortorder!$J$15:$J$20)</f>
        <v>#NAME?</v>
      </c>
      <c r="AM414" s="633" t="s">
        <v>1742</v>
      </c>
      <c r="AN414" s="633" t="s">
        <v>1742</v>
      </c>
      <c r="AO414" s="633" t="s">
        <v>1743</v>
      </c>
      <c r="AP414" s="637">
        <v>3</v>
      </c>
      <c r="AQ414" t="s">
        <v>1740</v>
      </c>
      <c r="AR414" s="22" t="str">
        <f t="shared" si="110"/>
        <v>pctile</v>
      </c>
      <c r="AS414" t="s">
        <v>1086</v>
      </c>
      <c r="AT414" s="22" t="b">
        <f t="shared" si="111"/>
        <v>1</v>
      </c>
      <c r="AU414" s="633" t="s">
        <v>1077</v>
      </c>
      <c r="AV414" s="633" t="s">
        <v>1086</v>
      </c>
      <c r="AX414" s="596" t="s">
        <v>2798</v>
      </c>
      <c r="AY414" s="479" t="b">
        <v>0</v>
      </c>
      <c r="AZ414" t="s">
        <v>1078</v>
      </c>
      <c r="BA414">
        <v>2</v>
      </c>
      <c r="BB414">
        <v>0</v>
      </c>
      <c r="BC414" t="b">
        <v>0</v>
      </c>
      <c r="BD414" t="b">
        <v>0</v>
      </c>
      <c r="BE414" t="b">
        <v>0</v>
      </c>
      <c r="BG414" s="23" t="b">
        <f t="shared" si="102"/>
        <v>1</v>
      </c>
      <c r="BH414" s="468" t="str">
        <f>CONCATENATE(VLOOKUP(AQ414,named_strings!A:B,2,),VLOOKUP(T414,Q:BH,44,))</f>
        <v>State%ile Diesel PM</v>
      </c>
      <c r="BI414" t="s">
        <v>1837</v>
      </c>
      <c r="BJ414" t="s">
        <v>5251</v>
      </c>
      <c r="BK414" t="s">
        <v>5251</v>
      </c>
      <c r="BL414" s="714" t="e">
        <v>#N/A</v>
      </c>
      <c r="BM414" s="561" t="s">
        <v>2798</v>
      </c>
      <c r="BN414" s="479" t="s">
        <v>1838</v>
      </c>
      <c r="BO414" s="56" t="s">
        <v>5239</v>
      </c>
      <c r="BQ414" s="367">
        <v>126</v>
      </c>
      <c r="BS414" s="580" t="s">
        <v>55</v>
      </c>
      <c r="BT414" s="580" t="s">
        <v>1230</v>
      </c>
      <c r="BU414" s="580" t="s">
        <v>1836</v>
      </c>
      <c r="BV414" s="580" t="s">
        <v>404</v>
      </c>
    </row>
    <row r="415" spans="1:75" hidden="1">
      <c r="A415">
        <v>414</v>
      </c>
      <c r="B415" s="148" t="str">
        <f t="shared" ca="1" si="106"/>
        <v>999999127</v>
      </c>
      <c r="C415" s="148" t="str">
        <f t="shared" ca="1" si="107"/>
        <v>9999999</v>
      </c>
      <c r="D415" s="28">
        <v>1</v>
      </c>
      <c r="E415" s="586">
        <f t="shared" si="112"/>
        <v>0</v>
      </c>
      <c r="F415" s="586">
        <f t="shared" si="108"/>
        <v>1</v>
      </c>
      <c r="G415" s="344" t="str">
        <f t="shared" si="113"/>
        <v>api</v>
      </c>
      <c r="H415" t="s">
        <v>1922</v>
      </c>
      <c r="I415" t="s">
        <v>1922</v>
      </c>
      <c r="L415" s="114"/>
      <c r="M415" s="184"/>
      <c r="N415" s="56" t="s">
        <v>1923</v>
      </c>
      <c r="O415" t="s">
        <v>1923</v>
      </c>
      <c r="P415" s="56" t="s">
        <v>1923</v>
      </c>
      <c r="Q415" s="115" t="s">
        <v>1921</v>
      </c>
      <c r="R415" s="137">
        <f ca="1">IFERROR(_xlfn.XLOOKUP(T415, sortorder!P:P,sortorder!Q:Q),999)</f>
        <v>999</v>
      </c>
      <c r="S415" s="137">
        <f ca="1">IFERROR(_xlfn.XLOOKUP(T415, sortorder!P:P,sortorder!O:O),99)</f>
        <v>99</v>
      </c>
      <c r="T415" s="119" t="s">
        <v>1716</v>
      </c>
      <c r="U415" s="56" t="s">
        <v>1716</v>
      </c>
      <c r="V415" s="142">
        <f ca="1">IFERROR(_xlfn.XLOOKUP(X415, sortorder!E:E,sortorder!D:D),99)</f>
        <v>99</v>
      </c>
      <c r="W415" s="142">
        <f t="shared" ca="1" si="109"/>
        <v>99</v>
      </c>
      <c r="X415" s="21" t="s">
        <v>1826</v>
      </c>
      <c r="Y415" s="132">
        <f t="shared" si="116"/>
        <v>0</v>
      </c>
      <c r="Z415" s="132">
        <f t="shared" si="116"/>
        <v>1</v>
      </c>
      <c r="AA415" s="132">
        <f t="shared" si="116"/>
        <v>1</v>
      </c>
      <c r="AB415" s="132">
        <f t="shared" si="116"/>
        <v>0</v>
      </c>
      <c r="AC415" s="132">
        <f t="shared" si="116"/>
        <v>0</v>
      </c>
      <c r="AD415" s="132">
        <f t="shared" si="116"/>
        <v>0</v>
      </c>
      <c r="AE415" s="132">
        <f t="shared" si="116"/>
        <v>0</v>
      </c>
      <c r="AF415" s="132">
        <f t="shared" si="116"/>
        <v>0</v>
      </c>
      <c r="AG415" s="132">
        <f t="shared" si="116"/>
        <v>0</v>
      </c>
      <c r="AH415" t="s">
        <v>1051</v>
      </c>
      <c r="AI415" s="132" t="e">
        <f ca="1">_xlfn.XLOOKUP(I415,'api2.3'!B:B,'api2.3'!D:D,"")</f>
        <v>#NAME?</v>
      </c>
      <c r="AJ415" t="s">
        <v>140</v>
      </c>
      <c r="AK415" s="38" t="s">
        <v>140</v>
      </c>
      <c r="AL415" s="195" t="e">
        <f ca="1">_xlfn.XLOOKUP(AK415,sortorder!$I$15:$I$20,sortorder!$J$15:$J$20)</f>
        <v>#NAME?</v>
      </c>
      <c r="AM415" s="633" t="s">
        <v>1742</v>
      </c>
      <c r="AN415" s="633" t="s">
        <v>1742</v>
      </c>
      <c r="AO415" s="633" t="s">
        <v>1743</v>
      </c>
      <c r="AP415" s="637">
        <v>3</v>
      </c>
      <c r="AQ415" t="s">
        <v>1740</v>
      </c>
      <c r="AR415" s="22" t="str">
        <f t="shared" si="110"/>
        <v>pctile</v>
      </c>
      <c r="AS415" t="s">
        <v>1086</v>
      </c>
      <c r="AT415" s="22" t="b">
        <f t="shared" si="111"/>
        <v>1</v>
      </c>
      <c r="AU415" s="633" t="s">
        <v>1077</v>
      </c>
      <c r="AV415" s="633" t="s">
        <v>1086</v>
      </c>
      <c r="AX415" s="596" t="s">
        <v>2798</v>
      </c>
      <c r="AY415" s="479" t="b">
        <v>0</v>
      </c>
      <c r="AZ415" t="s">
        <v>1078</v>
      </c>
      <c r="BA415">
        <v>2</v>
      </c>
      <c r="BB415">
        <v>0</v>
      </c>
      <c r="BC415" t="b">
        <v>0</v>
      </c>
      <c r="BD415" t="b">
        <v>0</v>
      </c>
      <c r="BE415" t="b">
        <v>0</v>
      </c>
      <c r="BG415" s="23" t="b">
        <f t="shared" si="102"/>
        <v>1</v>
      </c>
      <c r="BH415" s="468" t="str">
        <f>CONCATENATE(VLOOKUP(AQ415,named_strings!A:B,2,),VLOOKUP(T415,Q:BH,44,))</f>
        <v>State%ile Toxic Releases to Air</v>
      </c>
      <c r="BI415" t="s">
        <v>4745</v>
      </c>
      <c r="BJ415" t="s">
        <v>5309</v>
      </c>
      <c r="BK415" t="s">
        <v>5309</v>
      </c>
      <c r="BL415" s="714" t="e">
        <v>#N/A</v>
      </c>
      <c r="BM415" s="561" t="s">
        <v>2798</v>
      </c>
      <c r="BN415" s="479" t="s">
        <v>1924</v>
      </c>
      <c r="BO415" s="56" t="s">
        <v>1324</v>
      </c>
      <c r="BQ415" s="206">
        <v>127</v>
      </c>
      <c r="BS415" s="580" t="s">
        <v>109</v>
      </c>
      <c r="BT415" s="580" t="s">
        <v>1331</v>
      </c>
      <c r="BU415" s="580" t="s">
        <v>1923</v>
      </c>
    </row>
    <row r="416" spans="1:75" hidden="1">
      <c r="A416">
        <v>415</v>
      </c>
      <c r="B416" s="148" t="str">
        <f t="shared" ca="1" si="106"/>
        <v>999999128</v>
      </c>
      <c r="C416" s="148" t="str">
        <f t="shared" ca="1" si="107"/>
        <v>9999999</v>
      </c>
      <c r="D416" s="28">
        <v>1</v>
      </c>
      <c r="E416" s="586">
        <f t="shared" si="112"/>
        <v>0</v>
      </c>
      <c r="F416" s="586">
        <f t="shared" si="108"/>
        <v>1</v>
      </c>
      <c r="G416" s="344" t="str">
        <f t="shared" si="113"/>
        <v>api</v>
      </c>
      <c r="H416" t="s">
        <v>1931</v>
      </c>
      <c r="I416" t="s">
        <v>1931</v>
      </c>
      <c r="N416" s="56" t="s">
        <v>1932</v>
      </c>
      <c r="O416" t="s">
        <v>1932</v>
      </c>
      <c r="P416" s="56" t="s">
        <v>1932</v>
      </c>
      <c r="Q416" s="61" t="s">
        <v>1930</v>
      </c>
      <c r="R416" s="137">
        <f ca="1">IFERROR(_xlfn.XLOOKUP(T416, sortorder!P:P,sortorder!Q:Q),999)</f>
        <v>999</v>
      </c>
      <c r="S416" s="137">
        <f ca="1">IFERROR(_xlfn.XLOOKUP(T416, sortorder!P:P,sortorder!O:O),99)</f>
        <v>99</v>
      </c>
      <c r="T416" s="119" t="s">
        <v>306</v>
      </c>
      <c r="U416" s="56" t="s">
        <v>306</v>
      </c>
      <c r="V416" s="142">
        <f ca="1">IFERROR(_xlfn.XLOOKUP(X416, sortorder!E:E,sortorder!D:D),99)</f>
        <v>99</v>
      </c>
      <c r="W416" s="142">
        <f t="shared" ca="1" si="109"/>
        <v>99</v>
      </c>
      <c r="X416" s="21" t="s">
        <v>1826</v>
      </c>
      <c r="Y416" s="132">
        <f t="shared" si="116"/>
        <v>0</v>
      </c>
      <c r="Z416" s="132">
        <f t="shared" si="116"/>
        <v>1</v>
      </c>
      <c r="AA416" s="132">
        <f t="shared" si="116"/>
        <v>1</v>
      </c>
      <c r="AB416" s="132">
        <f t="shared" si="116"/>
        <v>0</v>
      </c>
      <c r="AC416" s="132">
        <f t="shared" si="116"/>
        <v>0</v>
      </c>
      <c r="AD416" s="132">
        <f t="shared" si="116"/>
        <v>0</v>
      </c>
      <c r="AE416" s="132">
        <f t="shared" si="116"/>
        <v>0</v>
      </c>
      <c r="AF416" s="132">
        <f t="shared" si="116"/>
        <v>0</v>
      </c>
      <c r="AG416" s="132">
        <f t="shared" si="116"/>
        <v>0</v>
      </c>
      <c r="AH416" t="s">
        <v>1051</v>
      </c>
      <c r="AI416" s="132" t="e">
        <f ca="1">_xlfn.XLOOKUP(I416,'api2.3'!B:B,'api2.3'!D:D,"")</f>
        <v>#NAME?</v>
      </c>
      <c r="AJ416" t="s">
        <v>140</v>
      </c>
      <c r="AK416" s="38" t="s">
        <v>140</v>
      </c>
      <c r="AL416" s="195" t="e">
        <f ca="1">_xlfn.XLOOKUP(AK416,sortorder!$I$15:$I$20,sortorder!$J$15:$J$20)</f>
        <v>#NAME?</v>
      </c>
      <c r="AM416" s="633" t="s">
        <v>1742</v>
      </c>
      <c r="AN416" s="633" t="s">
        <v>1742</v>
      </c>
      <c r="AO416" s="633" t="s">
        <v>1743</v>
      </c>
      <c r="AP416" s="637">
        <v>3</v>
      </c>
      <c r="AQ416" t="s">
        <v>1740</v>
      </c>
      <c r="AR416" s="22" t="str">
        <f t="shared" si="110"/>
        <v>pctile</v>
      </c>
      <c r="AS416" t="s">
        <v>1086</v>
      </c>
      <c r="AT416" s="22" t="b">
        <f t="shared" si="111"/>
        <v>1</v>
      </c>
      <c r="AU416" s="633" t="s">
        <v>1077</v>
      </c>
      <c r="AV416" s="633" t="s">
        <v>1086</v>
      </c>
      <c r="AX416" s="596" t="s">
        <v>2798</v>
      </c>
      <c r="AY416" s="479" t="b">
        <v>0</v>
      </c>
      <c r="AZ416" t="s">
        <v>1078</v>
      </c>
      <c r="BA416">
        <v>2</v>
      </c>
      <c r="BB416">
        <v>0</v>
      </c>
      <c r="BC416" t="b">
        <v>0</v>
      </c>
      <c r="BD416" t="b">
        <v>0</v>
      </c>
      <c r="BE416" t="b">
        <v>0</v>
      </c>
      <c r="BG416" s="23" t="b">
        <f t="shared" si="102"/>
        <v>1</v>
      </c>
      <c r="BH416" s="468" t="str">
        <f>CONCATENATE(VLOOKUP(AQ416,named_strings!A:B,2,),VLOOKUP(T416,Q:BH,44,))</f>
        <v>State%ile Traffic</v>
      </c>
      <c r="BI416" t="s">
        <v>1933</v>
      </c>
      <c r="BJ416" t="s">
        <v>1934</v>
      </c>
      <c r="BK416" t="s">
        <v>1934</v>
      </c>
      <c r="BL416" s="714" t="e">
        <v>#N/A</v>
      </c>
      <c r="BM416" s="561" t="s">
        <v>2798</v>
      </c>
      <c r="BN416" s="479" t="s">
        <v>1935</v>
      </c>
      <c r="BO416" s="56" t="s">
        <v>5241</v>
      </c>
      <c r="BQ416" s="206">
        <v>128</v>
      </c>
      <c r="BS416" s="580" t="s">
        <v>143</v>
      </c>
      <c r="BT416" s="580" t="s">
        <v>1345</v>
      </c>
      <c r="BU416" s="580" t="s">
        <v>1932</v>
      </c>
      <c r="BV416" s="580" t="s">
        <v>404</v>
      </c>
      <c r="BW416" s="580" t="s">
        <v>55</v>
      </c>
    </row>
    <row r="417" spans="1:75" hidden="1">
      <c r="A417">
        <v>416</v>
      </c>
      <c r="B417" s="148" t="str">
        <f t="shared" ca="1" si="106"/>
        <v>999999129</v>
      </c>
      <c r="C417" s="148" t="str">
        <f t="shared" ca="1" si="107"/>
        <v>9999999</v>
      </c>
      <c r="D417" s="28">
        <v>1</v>
      </c>
      <c r="E417" s="586">
        <f t="shared" si="112"/>
        <v>0</v>
      </c>
      <c r="F417" s="586">
        <f t="shared" si="108"/>
        <v>1</v>
      </c>
      <c r="G417" s="344" t="str">
        <f t="shared" si="113"/>
        <v>api</v>
      </c>
      <c r="H417" t="s">
        <v>1845</v>
      </c>
      <c r="I417" t="s">
        <v>1845</v>
      </c>
      <c r="N417" s="56" t="s">
        <v>1846</v>
      </c>
      <c r="O417" t="s">
        <v>1846</v>
      </c>
      <c r="P417" s="56" t="s">
        <v>1846</v>
      </c>
      <c r="Q417" s="61" t="s">
        <v>1844</v>
      </c>
      <c r="R417" s="137">
        <f ca="1">IFERROR(_xlfn.XLOOKUP(T417, sortorder!P:P,sortorder!Q:Q),999)</f>
        <v>999</v>
      </c>
      <c r="S417" s="137">
        <f ca="1">IFERROR(_xlfn.XLOOKUP(T417, sortorder!P:P,sortorder!O:O),99)</f>
        <v>99</v>
      </c>
      <c r="T417" s="119" t="s">
        <v>80</v>
      </c>
      <c r="U417" s="56" t="s">
        <v>80</v>
      </c>
      <c r="V417" s="142">
        <f ca="1">IFERROR(_xlfn.XLOOKUP(X417, sortorder!E:E,sortorder!D:D),99)</f>
        <v>99</v>
      </c>
      <c r="W417" s="142">
        <f t="shared" ca="1" si="109"/>
        <v>99</v>
      </c>
      <c r="X417" s="21" t="s">
        <v>1826</v>
      </c>
      <c r="Y417" s="132">
        <f t="shared" si="116"/>
        <v>0</v>
      </c>
      <c r="Z417" s="132">
        <f t="shared" si="116"/>
        <v>1</v>
      </c>
      <c r="AA417" s="132">
        <f t="shared" si="116"/>
        <v>1</v>
      </c>
      <c r="AB417" s="132">
        <f t="shared" si="116"/>
        <v>0</v>
      </c>
      <c r="AC417" s="132">
        <f t="shared" si="116"/>
        <v>0</v>
      </c>
      <c r="AD417" s="132">
        <f t="shared" si="116"/>
        <v>0</v>
      </c>
      <c r="AE417" s="132">
        <f t="shared" si="116"/>
        <v>0</v>
      </c>
      <c r="AF417" s="132">
        <f t="shared" si="116"/>
        <v>0</v>
      </c>
      <c r="AG417" s="132">
        <f t="shared" si="116"/>
        <v>0</v>
      </c>
      <c r="AH417" t="s">
        <v>1051</v>
      </c>
      <c r="AI417" s="132" t="e">
        <f ca="1">_xlfn.XLOOKUP(I417,'api2.3'!B:B,'api2.3'!D:D,"")</f>
        <v>#NAME?</v>
      </c>
      <c r="AJ417" t="s">
        <v>140</v>
      </c>
      <c r="AK417" s="38" t="s">
        <v>140</v>
      </c>
      <c r="AL417" s="195" t="e">
        <f ca="1">_xlfn.XLOOKUP(AK417,sortorder!$I$15:$I$20,sortorder!$J$15:$J$20)</f>
        <v>#NAME?</v>
      </c>
      <c r="AM417" s="633" t="s">
        <v>1742</v>
      </c>
      <c r="AN417" s="633" t="s">
        <v>1742</v>
      </c>
      <c r="AO417" s="633" t="s">
        <v>1743</v>
      </c>
      <c r="AP417" s="637">
        <v>3</v>
      </c>
      <c r="AQ417" t="s">
        <v>1740</v>
      </c>
      <c r="AR417" s="22" t="str">
        <f t="shared" si="110"/>
        <v>pctile</v>
      </c>
      <c r="AS417" t="s">
        <v>1086</v>
      </c>
      <c r="AT417" s="22" t="b">
        <f t="shared" si="111"/>
        <v>1</v>
      </c>
      <c r="AU417" s="633" t="s">
        <v>1077</v>
      </c>
      <c r="AV417" s="633" t="s">
        <v>1086</v>
      </c>
      <c r="AX417" s="596" t="s">
        <v>2798</v>
      </c>
      <c r="AY417" s="479" t="b">
        <v>0</v>
      </c>
      <c r="AZ417" t="s">
        <v>1078</v>
      </c>
      <c r="BA417">
        <v>2</v>
      </c>
      <c r="BB417">
        <v>0</v>
      </c>
      <c r="BC417" t="b">
        <v>0</v>
      </c>
      <c r="BD417" t="b">
        <v>0</v>
      </c>
      <c r="BE417" t="b">
        <v>0</v>
      </c>
      <c r="BG417" s="23" t="b">
        <f t="shared" si="102"/>
        <v>1</v>
      </c>
      <c r="BH417" s="468" t="str">
        <f>CONCATENATE(VLOOKUP(AQ417,named_strings!A:B,2,),VLOOKUP(T417,Q:BH,44,))</f>
        <v>State%ile %pre-1960</v>
      </c>
      <c r="BI417" t="s">
        <v>4977</v>
      </c>
      <c r="BJ417" t="s">
        <v>1847</v>
      </c>
      <c r="BK417" t="s">
        <v>1847</v>
      </c>
      <c r="BL417" s="714" t="e">
        <v>#N/A</v>
      </c>
      <c r="BM417" s="561" t="s">
        <v>2798</v>
      </c>
      <c r="BN417" s="479" t="s">
        <v>1848</v>
      </c>
      <c r="BO417" s="56" t="s">
        <v>5240</v>
      </c>
      <c r="BQ417" s="206">
        <v>129</v>
      </c>
      <c r="BS417" s="580" t="s">
        <v>1553</v>
      </c>
      <c r="BT417" s="580" t="s">
        <v>1094</v>
      </c>
      <c r="BU417" s="580" t="s">
        <v>1846</v>
      </c>
      <c r="BV417" s="580" t="s">
        <v>404</v>
      </c>
    </row>
    <row r="418" spans="1:75" hidden="1">
      <c r="A418">
        <v>417</v>
      </c>
      <c r="B418" s="148" t="str">
        <f t="shared" ca="1" si="106"/>
        <v>999999130</v>
      </c>
      <c r="C418" s="148" t="str">
        <f t="shared" ca="1" si="107"/>
        <v>9999999</v>
      </c>
      <c r="D418" s="28">
        <v>1</v>
      </c>
      <c r="E418" s="586">
        <f t="shared" si="112"/>
        <v>0</v>
      </c>
      <c r="F418" s="586">
        <f t="shared" si="108"/>
        <v>1</v>
      </c>
      <c r="G418" s="344" t="str">
        <f t="shared" si="113"/>
        <v>api</v>
      </c>
      <c r="H418" t="s">
        <v>1868</v>
      </c>
      <c r="I418" t="s">
        <v>1868</v>
      </c>
      <c r="N418" s="56" t="s">
        <v>1869</v>
      </c>
      <c r="O418" t="s">
        <v>1869</v>
      </c>
      <c r="P418" s="56" t="s">
        <v>1869</v>
      </c>
      <c r="Q418" s="61" t="s">
        <v>1867</v>
      </c>
      <c r="R418" s="137">
        <f ca="1">IFERROR(_xlfn.XLOOKUP(T418, sortorder!P:P,sortorder!Q:Q),999)</f>
        <v>999</v>
      </c>
      <c r="S418" s="137">
        <f ca="1">IFERROR(_xlfn.XLOOKUP(T418, sortorder!P:P,sortorder!O:O),99)</f>
        <v>99</v>
      </c>
      <c r="T418" s="119" t="s">
        <v>255</v>
      </c>
      <c r="U418" s="56" t="s">
        <v>255</v>
      </c>
      <c r="V418" s="142">
        <f ca="1">IFERROR(_xlfn.XLOOKUP(X418, sortorder!E:E,sortorder!D:D),99)</f>
        <v>99</v>
      </c>
      <c r="W418" s="142">
        <f t="shared" ca="1" si="109"/>
        <v>99</v>
      </c>
      <c r="X418" s="21" t="s">
        <v>1826</v>
      </c>
      <c r="Y418" s="132">
        <f t="shared" si="116"/>
        <v>0</v>
      </c>
      <c r="Z418" s="132">
        <f t="shared" si="116"/>
        <v>1</v>
      </c>
      <c r="AA418" s="132">
        <f t="shared" si="116"/>
        <v>1</v>
      </c>
      <c r="AB418" s="132">
        <f t="shared" si="116"/>
        <v>0</v>
      </c>
      <c r="AC418" s="132">
        <f t="shared" si="116"/>
        <v>0</v>
      </c>
      <c r="AD418" s="132">
        <f t="shared" si="116"/>
        <v>0</v>
      </c>
      <c r="AE418" s="132">
        <f t="shared" si="116"/>
        <v>0</v>
      </c>
      <c r="AF418" s="132">
        <f t="shared" si="116"/>
        <v>0</v>
      </c>
      <c r="AG418" s="132">
        <f t="shared" si="116"/>
        <v>0</v>
      </c>
      <c r="AH418" t="s">
        <v>1051</v>
      </c>
      <c r="AI418" s="132" t="e">
        <f ca="1">_xlfn.XLOOKUP(I418,'api2.3'!B:B,'api2.3'!D:D,"")</f>
        <v>#NAME?</v>
      </c>
      <c r="AJ418" t="s">
        <v>140</v>
      </c>
      <c r="AK418" s="38" t="s">
        <v>140</v>
      </c>
      <c r="AL418" s="195" t="e">
        <f ca="1">_xlfn.XLOOKUP(AK418,sortorder!$I$15:$I$20,sortorder!$J$15:$J$20)</f>
        <v>#NAME?</v>
      </c>
      <c r="AM418" s="633" t="s">
        <v>1742</v>
      </c>
      <c r="AN418" s="633" t="s">
        <v>1742</v>
      </c>
      <c r="AO418" s="633" t="s">
        <v>1743</v>
      </c>
      <c r="AP418" s="637">
        <v>3</v>
      </c>
      <c r="AQ418" t="s">
        <v>1740</v>
      </c>
      <c r="AR418" s="22" t="str">
        <f t="shared" si="110"/>
        <v>pctile</v>
      </c>
      <c r="AS418" t="s">
        <v>1086</v>
      </c>
      <c r="AT418" s="22" t="b">
        <f t="shared" si="111"/>
        <v>1</v>
      </c>
      <c r="AU418" s="633" t="s">
        <v>1077</v>
      </c>
      <c r="AV418" s="633" t="s">
        <v>1086</v>
      </c>
      <c r="AX418" s="596" t="s">
        <v>2798</v>
      </c>
      <c r="AY418" s="479" t="b">
        <v>0</v>
      </c>
      <c r="AZ418" t="s">
        <v>1078</v>
      </c>
      <c r="BA418">
        <v>2</v>
      </c>
      <c r="BB418">
        <v>0</v>
      </c>
      <c r="BC418" t="b">
        <v>0</v>
      </c>
      <c r="BD418" t="b">
        <v>0</v>
      </c>
      <c r="BE418" t="b">
        <v>0</v>
      </c>
      <c r="BG418" s="23" t="b">
        <f t="shared" ref="BG418:BG449" si="117">BH418=BI418</f>
        <v>1</v>
      </c>
      <c r="BH418" s="468" t="str">
        <f>CONCATENATE(VLOOKUP(AQ418,named_strings!A:B,2,),VLOOKUP(T418,Q:BH,44,))</f>
        <v>State%ile NPL</v>
      </c>
      <c r="BI418" t="s">
        <v>1870</v>
      </c>
      <c r="BJ418" t="s">
        <v>1871</v>
      </c>
      <c r="BK418" t="s">
        <v>1871</v>
      </c>
      <c r="BL418" s="714" t="e">
        <v>#N/A</v>
      </c>
      <c r="BM418" s="561" t="s">
        <v>2798</v>
      </c>
      <c r="BN418" s="479" t="s">
        <v>1872</v>
      </c>
      <c r="BO418" s="56" t="s">
        <v>1686</v>
      </c>
      <c r="BQ418" s="206">
        <v>130</v>
      </c>
      <c r="BS418" s="580" t="s">
        <v>1230</v>
      </c>
      <c r="BT418" s="580" t="s">
        <v>1269</v>
      </c>
      <c r="BU418" s="580" t="s">
        <v>1869</v>
      </c>
      <c r="BV418" s="580" t="s">
        <v>404</v>
      </c>
    </row>
    <row r="419" spans="1:75" hidden="1">
      <c r="A419">
        <v>418</v>
      </c>
      <c r="B419" s="148" t="str">
        <f t="shared" ca="1" si="106"/>
        <v>999999131</v>
      </c>
      <c r="C419" s="148" t="str">
        <f t="shared" ca="1" si="107"/>
        <v>9999999</v>
      </c>
      <c r="D419" s="28">
        <v>1</v>
      </c>
      <c r="E419" s="586">
        <f t="shared" si="112"/>
        <v>0</v>
      </c>
      <c r="F419" s="586">
        <f t="shared" si="108"/>
        <v>1</v>
      </c>
      <c r="G419" s="344" t="str">
        <f t="shared" si="113"/>
        <v>api</v>
      </c>
      <c r="H419" t="s">
        <v>1912</v>
      </c>
      <c r="I419" s="173" t="s">
        <v>1912</v>
      </c>
      <c r="N419" s="56" t="s">
        <v>1913</v>
      </c>
      <c r="O419" t="s">
        <v>1913</v>
      </c>
      <c r="P419" s="56" t="s">
        <v>1913</v>
      </c>
      <c r="Q419" s="61" t="s">
        <v>1911</v>
      </c>
      <c r="R419" s="137">
        <f ca="1">IFERROR(_xlfn.XLOOKUP(T419, sortorder!P:P,sortorder!Q:Q),999)</f>
        <v>999</v>
      </c>
      <c r="S419" s="137">
        <f ca="1">IFERROR(_xlfn.XLOOKUP(T419, sortorder!P:P,sortorder!O:O),99)</f>
        <v>99</v>
      </c>
      <c r="T419" s="119" t="s">
        <v>265</v>
      </c>
      <c r="U419" s="56" t="s">
        <v>265</v>
      </c>
      <c r="V419" s="142">
        <f ca="1">IFERROR(_xlfn.XLOOKUP(X419, sortorder!E:E,sortorder!D:D),99)</f>
        <v>99</v>
      </c>
      <c r="W419" s="142">
        <f t="shared" ca="1" si="109"/>
        <v>99</v>
      </c>
      <c r="X419" s="21" t="s">
        <v>1826</v>
      </c>
      <c r="Y419" s="132">
        <f t="shared" si="116"/>
        <v>0</v>
      </c>
      <c r="Z419" s="132">
        <f t="shared" si="116"/>
        <v>1</v>
      </c>
      <c r="AA419" s="132">
        <f t="shared" si="116"/>
        <v>1</v>
      </c>
      <c r="AB419" s="132">
        <f t="shared" si="116"/>
        <v>0</v>
      </c>
      <c r="AC419" s="132">
        <f t="shared" si="116"/>
        <v>0</v>
      </c>
      <c r="AD419" s="132">
        <f t="shared" si="116"/>
        <v>0</v>
      </c>
      <c r="AE419" s="132">
        <f t="shared" si="116"/>
        <v>0</v>
      </c>
      <c r="AF419" s="132">
        <f t="shared" si="116"/>
        <v>0</v>
      </c>
      <c r="AG419" s="132">
        <f t="shared" si="116"/>
        <v>0</v>
      </c>
      <c r="AH419" t="s">
        <v>1051</v>
      </c>
      <c r="AI419" s="132" t="e">
        <f ca="1">_xlfn.XLOOKUP(I419,'api2.3'!B:B,'api2.3'!D:D,"")</f>
        <v>#NAME?</v>
      </c>
      <c r="AJ419" t="s">
        <v>140</v>
      </c>
      <c r="AK419" s="38" t="s">
        <v>140</v>
      </c>
      <c r="AL419" s="195" t="e">
        <f ca="1">_xlfn.XLOOKUP(AK419,sortorder!$I$15:$I$20,sortorder!$J$15:$J$20)</f>
        <v>#NAME?</v>
      </c>
      <c r="AM419" s="633" t="s">
        <v>1742</v>
      </c>
      <c r="AN419" s="633" t="s">
        <v>1742</v>
      </c>
      <c r="AO419" s="633" t="s">
        <v>1743</v>
      </c>
      <c r="AP419" s="637">
        <v>3</v>
      </c>
      <c r="AQ419" t="s">
        <v>1740</v>
      </c>
      <c r="AR419" s="22" t="str">
        <f t="shared" si="110"/>
        <v>pctile</v>
      </c>
      <c r="AS419" t="s">
        <v>1086</v>
      </c>
      <c r="AT419" s="22" t="b">
        <f t="shared" si="111"/>
        <v>1</v>
      </c>
      <c r="AU419" s="633" t="s">
        <v>1077</v>
      </c>
      <c r="AV419" s="633" t="s">
        <v>1086</v>
      </c>
      <c r="AX419" s="596" t="s">
        <v>2798</v>
      </c>
      <c r="AY419" s="479" t="b">
        <v>0</v>
      </c>
      <c r="AZ419" t="s">
        <v>1078</v>
      </c>
      <c r="BA419">
        <v>2</v>
      </c>
      <c r="BB419">
        <v>0</v>
      </c>
      <c r="BC419" t="b">
        <v>0</v>
      </c>
      <c r="BD419" t="b">
        <v>0</v>
      </c>
      <c r="BE419" t="b">
        <v>0</v>
      </c>
      <c r="BG419" s="23" t="b">
        <f t="shared" si="117"/>
        <v>1</v>
      </c>
      <c r="BH419" s="468" t="str">
        <f>CONCATENATE(VLOOKUP(AQ419,named_strings!A:B,2,),VLOOKUP(T419,Q:BH,44,))</f>
        <v>State%ile RMP</v>
      </c>
      <c r="BI419" t="s">
        <v>1914</v>
      </c>
      <c r="BJ419" t="s">
        <v>1915</v>
      </c>
      <c r="BK419" t="s">
        <v>1915</v>
      </c>
      <c r="BL419" s="714" t="e">
        <v>#N/A</v>
      </c>
      <c r="BM419" s="561" t="s">
        <v>2798</v>
      </c>
      <c r="BN419" s="479" t="s">
        <v>1916</v>
      </c>
      <c r="BO419" s="56" t="s">
        <v>5242</v>
      </c>
      <c r="BQ419" s="206">
        <v>131</v>
      </c>
      <c r="BS419" s="580" t="s">
        <v>1608</v>
      </c>
      <c r="BT419" s="580" t="s">
        <v>1179</v>
      </c>
      <c r="BU419" s="580" t="s">
        <v>1913</v>
      </c>
      <c r="BV419" s="580" t="s">
        <v>404</v>
      </c>
    </row>
    <row r="420" spans="1:75" hidden="1">
      <c r="A420">
        <v>419</v>
      </c>
      <c r="B420" s="148" t="str">
        <f t="shared" ca="1" si="106"/>
        <v>999999132</v>
      </c>
      <c r="C420" s="148" t="str">
        <f t="shared" ca="1" si="107"/>
        <v>9999999</v>
      </c>
      <c r="D420" s="28">
        <v>1</v>
      </c>
      <c r="E420" s="586">
        <f t="shared" si="112"/>
        <v>0</v>
      </c>
      <c r="F420" s="586">
        <f t="shared" si="108"/>
        <v>1</v>
      </c>
      <c r="G420" s="344" t="str">
        <f t="shared" si="113"/>
        <v>api</v>
      </c>
      <c r="H420" t="s">
        <v>1942</v>
      </c>
      <c r="I420" t="s">
        <v>1942</v>
      </c>
      <c r="L420" s="114"/>
      <c r="M420" s="184"/>
      <c r="N420" s="56" t="s">
        <v>1943</v>
      </c>
      <c r="O420" t="s">
        <v>1943</v>
      </c>
      <c r="P420" s="56" t="s">
        <v>1943</v>
      </c>
      <c r="Q420" s="115" t="s">
        <v>1941</v>
      </c>
      <c r="R420" s="137">
        <f ca="1">IFERROR(_xlfn.XLOOKUP(T420, sortorder!P:P,sortorder!Q:Q),999)</f>
        <v>999</v>
      </c>
      <c r="S420" s="137">
        <f ca="1">IFERROR(_xlfn.XLOOKUP(T420, sortorder!P:P,sortorder!O:O),99)</f>
        <v>99</v>
      </c>
      <c r="T420" s="119" t="s">
        <v>95</v>
      </c>
      <c r="U420" s="56" t="s">
        <v>95</v>
      </c>
      <c r="V420" s="142">
        <f ca="1">IFERROR(_xlfn.XLOOKUP(X420, sortorder!E:E,sortorder!D:D),99)</f>
        <v>99</v>
      </c>
      <c r="W420" s="142">
        <f t="shared" ca="1" si="109"/>
        <v>99</v>
      </c>
      <c r="X420" s="21" t="s">
        <v>1826</v>
      </c>
      <c r="Y420" s="132">
        <f t="shared" si="116"/>
        <v>0</v>
      </c>
      <c r="Z420" s="132">
        <f t="shared" si="116"/>
        <v>1</v>
      </c>
      <c r="AA420" s="132">
        <f t="shared" si="116"/>
        <v>1</v>
      </c>
      <c r="AB420" s="132">
        <f t="shared" si="116"/>
        <v>0</v>
      </c>
      <c r="AC420" s="132">
        <f t="shared" si="116"/>
        <v>0</v>
      </c>
      <c r="AD420" s="132">
        <f t="shared" si="116"/>
        <v>0</v>
      </c>
      <c r="AE420" s="132">
        <f t="shared" si="116"/>
        <v>0</v>
      </c>
      <c r="AF420" s="132">
        <f t="shared" si="116"/>
        <v>0</v>
      </c>
      <c r="AG420" s="132">
        <f t="shared" si="116"/>
        <v>0</v>
      </c>
      <c r="AH420" t="s">
        <v>1051</v>
      </c>
      <c r="AI420" s="132" t="e">
        <f ca="1">_xlfn.XLOOKUP(I420,'api2.3'!B:B,'api2.3'!D:D,"")</f>
        <v>#NAME?</v>
      </c>
      <c r="AJ420" t="s">
        <v>140</v>
      </c>
      <c r="AK420" s="38" t="s">
        <v>140</v>
      </c>
      <c r="AL420" s="195" t="e">
        <f ca="1">_xlfn.XLOOKUP(AK420,sortorder!$I$15:$I$20,sortorder!$J$15:$J$20)</f>
        <v>#NAME?</v>
      </c>
      <c r="AM420" s="633" t="s">
        <v>1742</v>
      </c>
      <c r="AN420" s="633" t="s">
        <v>1742</v>
      </c>
      <c r="AO420" s="633" t="s">
        <v>1743</v>
      </c>
      <c r="AP420" s="637">
        <v>3</v>
      </c>
      <c r="AQ420" t="s">
        <v>1740</v>
      </c>
      <c r="AR420" s="22" t="str">
        <f t="shared" si="110"/>
        <v>pctile</v>
      </c>
      <c r="AS420" t="s">
        <v>1086</v>
      </c>
      <c r="AT420" s="22" t="b">
        <f t="shared" si="111"/>
        <v>1</v>
      </c>
      <c r="AU420" s="633" t="s">
        <v>1077</v>
      </c>
      <c r="AV420" s="633" t="s">
        <v>1086</v>
      </c>
      <c r="AX420" s="596" t="s">
        <v>2798</v>
      </c>
      <c r="AY420" s="479" t="b">
        <v>0</v>
      </c>
      <c r="AZ420" t="s">
        <v>1078</v>
      </c>
      <c r="BA420">
        <v>2</v>
      </c>
      <c r="BB420">
        <v>0</v>
      </c>
      <c r="BC420" t="b">
        <v>0</v>
      </c>
      <c r="BD420" t="b">
        <v>0</v>
      </c>
      <c r="BE420" t="b">
        <v>0</v>
      </c>
      <c r="BG420" s="23" t="b">
        <f t="shared" si="117"/>
        <v>1</v>
      </c>
      <c r="BH420" s="468" t="str">
        <f>CONCATENATE(VLOOKUP(AQ420,named_strings!A:B,2,),VLOOKUP(T420,Q:BH,44,))</f>
        <v>State%ile TSDF</v>
      </c>
      <c r="BI420" t="s">
        <v>1944</v>
      </c>
      <c r="BJ420" t="s">
        <v>1945</v>
      </c>
      <c r="BK420" t="s">
        <v>1945</v>
      </c>
      <c r="BL420" s="714" t="e">
        <v>#N/A</v>
      </c>
      <c r="BM420" s="561" t="s">
        <v>2798</v>
      </c>
      <c r="BN420" s="479" t="s">
        <v>1946</v>
      </c>
      <c r="BO420" s="56" t="s">
        <v>5243</v>
      </c>
      <c r="BQ420" s="206">
        <v>132</v>
      </c>
      <c r="BS420" s="580" t="s">
        <v>53</v>
      </c>
      <c r="BT420" s="580" t="s">
        <v>1359</v>
      </c>
      <c r="BU420" s="580" t="s">
        <v>1943</v>
      </c>
      <c r="BV420" s="580" t="s">
        <v>404</v>
      </c>
    </row>
    <row r="421" spans="1:75" hidden="1">
      <c r="A421">
        <v>420</v>
      </c>
      <c r="B421" s="148" t="str">
        <f t="shared" ca="1" si="106"/>
        <v>999999133</v>
      </c>
      <c r="C421" s="148" t="str">
        <f t="shared" ca="1" si="107"/>
        <v>9999999</v>
      </c>
      <c r="D421" s="28">
        <v>1</v>
      </c>
      <c r="E421" s="586">
        <f t="shared" si="112"/>
        <v>0</v>
      </c>
      <c r="F421" s="586">
        <f t="shared" si="108"/>
        <v>1</v>
      </c>
      <c r="G421" s="344" t="str">
        <f t="shared" si="113"/>
        <v>api</v>
      </c>
      <c r="H421" t="s">
        <v>1954</v>
      </c>
      <c r="I421" s="114" t="s">
        <v>1954</v>
      </c>
      <c r="N421" s="56" t="s">
        <v>1955</v>
      </c>
      <c r="O421" t="s">
        <v>1955</v>
      </c>
      <c r="P421" s="56" t="s">
        <v>1955</v>
      </c>
      <c r="Q421" s="61" t="s">
        <v>1953</v>
      </c>
      <c r="R421" s="137">
        <f ca="1">IFERROR(_xlfn.XLOOKUP(T421, sortorder!P:P,sortorder!Q:Q),999)</f>
        <v>999</v>
      </c>
      <c r="S421" s="137">
        <f ca="1">IFERROR(_xlfn.XLOOKUP(T421, sortorder!P:P,sortorder!O:O),99)</f>
        <v>99</v>
      </c>
      <c r="T421" s="119" t="s">
        <v>134</v>
      </c>
      <c r="U421" s="56" t="s">
        <v>134</v>
      </c>
      <c r="V421" s="142">
        <f ca="1">IFERROR(_xlfn.XLOOKUP(X421, sortorder!E:E,sortorder!D:D),99)</f>
        <v>99</v>
      </c>
      <c r="W421" s="142">
        <f t="shared" ca="1" si="109"/>
        <v>99</v>
      </c>
      <c r="X421" s="21" t="s">
        <v>1826</v>
      </c>
      <c r="Y421" s="132">
        <f t="shared" si="116"/>
        <v>0</v>
      </c>
      <c r="Z421" s="132">
        <f t="shared" si="116"/>
        <v>1</v>
      </c>
      <c r="AA421" s="132">
        <f t="shared" si="116"/>
        <v>1</v>
      </c>
      <c r="AB421" s="132">
        <f t="shared" si="116"/>
        <v>0</v>
      </c>
      <c r="AC421" s="132">
        <f t="shared" si="116"/>
        <v>0</v>
      </c>
      <c r="AD421" s="132">
        <f t="shared" si="116"/>
        <v>0</v>
      </c>
      <c r="AE421" s="132">
        <f t="shared" si="116"/>
        <v>0</v>
      </c>
      <c r="AF421" s="132">
        <f t="shared" si="116"/>
        <v>0</v>
      </c>
      <c r="AG421" s="132">
        <f t="shared" si="116"/>
        <v>0</v>
      </c>
      <c r="AH421" t="s">
        <v>1051</v>
      </c>
      <c r="AI421" s="132" t="e">
        <f ca="1">_xlfn.XLOOKUP(I421,'api2.3'!B:B,'api2.3'!D:D,"")</f>
        <v>#NAME?</v>
      </c>
      <c r="AJ421" t="s">
        <v>140</v>
      </c>
      <c r="AK421" s="38" t="s">
        <v>140</v>
      </c>
      <c r="AL421" s="195" t="e">
        <f ca="1">_xlfn.XLOOKUP(AK421,sortorder!$I$15:$I$20,sortorder!$J$15:$J$20)</f>
        <v>#NAME?</v>
      </c>
      <c r="AM421" s="633" t="s">
        <v>1742</v>
      </c>
      <c r="AN421" s="633" t="s">
        <v>1742</v>
      </c>
      <c r="AO421" s="633" t="s">
        <v>1743</v>
      </c>
      <c r="AP421" s="637">
        <v>3</v>
      </c>
      <c r="AQ421" t="s">
        <v>1740</v>
      </c>
      <c r="AR421" s="22" t="str">
        <f t="shared" si="110"/>
        <v>pctile</v>
      </c>
      <c r="AS421" t="s">
        <v>1086</v>
      </c>
      <c r="AT421" s="22" t="b">
        <f t="shared" si="111"/>
        <v>1</v>
      </c>
      <c r="AU421" s="633" t="s">
        <v>1077</v>
      </c>
      <c r="AV421" s="633" t="s">
        <v>1086</v>
      </c>
      <c r="AX421" s="596" t="s">
        <v>2798</v>
      </c>
      <c r="AY421" s="479" t="b">
        <v>0</v>
      </c>
      <c r="AZ421" t="s">
        <v>1078</v>
      </c>
      <c r="BA421">
        <v>2</v>
      </c>
      <c r="BB421">
        <v>0</v>
      </c>
      <c r="BC421" t="b">
        <v>0</v>
      </c>
      <c r="BD421" t="b">
        <v>0</v>
      </c>
      <c r="BE421" t="b">
        <v>0</v>
      </c>
      <c r="BG421" s="23" t="b">
        <f t="shared" si="117"/>
        <v>1</v>
      </c>
      <c r="BH421" s="468" t="str">
        <f>CONCATENATE(VLOOKUP(AQ421,named_strings!A:B,2,),VLOOKUP(T421,Q:BH,44,))</f>
        <v>State%ile UST</v>
      </c>
      <c r="BI421" t="s">
        <v>1956</v>
      </c>
      <c r="BJ421" t="s">
        <v>1957</v>
      </c>
      <c r="BK421" t="s">
        <v>1957</v>
      </c>
      <c r="BL421" s="714" t="e">
        <v>#N/A</v>
      </c>
      <c r="BM421" s="561" t="s">
        <v>2798</v>
      </c>
      <c r="BN421" s="479" t="s">
        <v>1958</v>
      </c>
      <c r="BO421" s="56" t="s">
        <v>5245</v>
      </c>
      <c r="BQ421" s="206">
        <v>133</v>
      </c>
      <c r="BS421" s="580" t="s">
        <v>55</v>
      </c>
      <c r="BT421" s="580" t="s">
        <v>988</v>
      </c>
      <c r="BU421" s="580" t="s">
        <v>1955</v>
      </c>
      <c r="BV421" s="580" t="s">
        <v>404</v>
      </c>
    </row>
    <row r="422" spans="1:75" hidden="1">
      <c r="A422">
        <v>421</v>
      </c>
      <c r="B422" s="148" t="str">
        <f t="shared" ca="1" si="106"/>
        <v>999999134</v>
      </c>
      <c r="C422" s="148" t="str">
        <f t="shared" ca="1" si="107"/>
        <v>9999999</v>
      </c>
      <c r="D422" s="28">
        <v>1</v>
      </c>
      <c r="E422" s="586">
        <f t="shared" si="112"/>
        <v>0</v>
      </c>
      <c r="F422" s="586">
        <f t="shared" si="108"/>
        <v>1</v>
      </c>
      <c r="G422" s="344" t="str">
        <f t="shared" si="113"/>
        <v>api</v>
      </c>
      <c r="H422" t="s">
        <v>1856</v>
      </c>
      <c r="I422" t="s">
        <v>1856</v>
      </c>
      <c r="N422" s="56" t="s">
        <v>1857</v>
      </c>
      <c r="O422" t="s">
        <v>1857</v>
      </c>
      <c r="P422" s="56" t="s">
        <v>1857</v>
      </c>
      <c r="Q422" s="61" t="s">
        <v>1855</v>
      </c>
      <c r="R422" s="137">
        <f ca="1">IFERROR(_xlfn.XLOOKUP(T422, sortorder!P:P,sortorder!Q:Q),999)</f>
        <v>999</v>
      </c>
      <c r="S422" s="137">
        <f ca="1">IFERROR(_xlfn.XLOOKUP(T422, sortorder!P:P,sortorder!O:O),99)</f>
        <v>99</v>
      </c>
      <c r="T422" s="119" t="s">
        <v>244</v>
      </c>
      <c r="U422" s="56" t="s">
        <v>244</v>
      </c>
      <c r="V422" s="142">
        <f ca="1">IFERROR(_xlfn.XLOOKUP(X422, sortorder!E:E,sortorder!D:D),99)</f>
        <v>99</v>
      </c>
      <c r="W422" s="142">
        <f t="shared" ca="1" si="109"/>
        <v>99</v>
      </c>
      <c r="X422" s="21" t="s">
        <v>1826</v>
      </c>
      <c r="Y422" s="132">
        <f t="shared" ref="Y422:AG431" si="118">IF(ISERROR(SEARCH(Y$1,$Q422)),0,1)</f>
        <v>0</v>
      </c>
      <c r="Z422" s="132">
        <f t="shared" si="118"/>
        <v>1</v>
      </c>
      <c r="AA422" s="132">
        <f t="shared" si="118"/>
        <v>1</v>
      </c>
      <c r="AB422" s="132">
        <f t="shared" si="118"/>
        <v>0</v>
      </c>
      <c r="AC422" s="132">
        <f t="shared" si="118"/>
        <v>0</v>
      </c>
      <c r="AD422" s="132">
        <f t="shared" si="118"/>
        <v>0</v>
      </c>
      <c r="AE422" s="132">
        <f t="shared" si="118"/>
        <v>0</v>
      </c>
      <c r="AF422" s="132">
        <f t="shared" si="118"/>
        <v>0</v>
      </c>
      <c r="AG422" s="132">
        <f t="shared" si="118"/>
        <v>0</v>
      </c>
      <c r="AH422" t="s">
        <v>1051</v>
      </c>
      <c r="AI422" s="132" t="e">
        <f ca="1">_xlfn.XLOOKUP(I422,'api2.3'!B:B,'api2.3'!D:D,"")</f>
        <v>#NAME?</v>
      </c>
      <c r="AJ422" t="s">
        <v>140</v>
      </c>
      <c r="AK422" s="38" t="s">
        <v>140</v>
      </c>
      <c r="AL422" s="195" t="e">
        <f ca="1">_xlfn.XLOOKUP(AK422,sortorder!$I$15:$I$20,sortorder!$J$15:$J$20)</f>
        <v>#NAME?</v>
      </c>
      <c r="AM422" s="633" t="s">
        <v>1742</v>
      </c>
      <c r="AN422" s="633" t="s">
        <v>1742</v>
      </c>
      <c r="AO422" s="633" t="s">
        <v>1743</v>
      </c>
      <c r="AP422" s="637">
        <v>3</v>
      </c>
      <c r="AQ422" t="s">
        <v>1740</v>
      </c>
      <c r="AR422" s="22" t="str">
        <f t="shared" si="110"/>
        <v>pctile</v>
      </c>
      <c r="AS422" t="s">
        <v>1086</v>
      </c>
      <c r="AT422" s="22" t="b">
        <f t="shared" si="111"/>
        <v>1</v>
      </c>
      <c r="AU422" s="633" t="s">
        <v>1077</v>
      </c>
      <c r="AV422" s="633" t="s">
        <v>1086</v>
      </c>
      <c r="AX422" s="596" t="s">
        <v>2798</v>
      </c>
      <c r="AY422" s="479" t="b">
        <v>0</v>
      </c>
      <c r="AZ422" t="s">
        <v>1078</v>
      </c>
      <c r="BA422">
        <v>2</v>
      </c>
      <c r="BB422">
        <v>0</v>
      </c>
      <c r="BC422" t="b">
        <v>0</v>
      </c>
      <c r="BD422" t="b">
        <v>0</v>
      </c>
      <c r="BE422" t="b">
        <v>0</v>
      </c>
      <c r="BG422" s="23" t="b">
        <f t="shared" si="117"/>
        <v>1</v>
      </c>
      <c r="BH422" s="468" t="str">
        <f>CONCATENATE(VLOOKUP(AQ422,named_strings!A:B,2,),VLOOKUP(T422,Q:BH,44,))</f>
        <v>State%ile NPDES</v>
      </c>
      <c r="BI422" t="s">
        <v>1858</v>
      </c>
      <c r="BJ422" t="s">
        <v>1859</v>
      </c>
      <c r="BK422" t="s">
        <v>1859</v>
      </c>
      <c r="BL422" s="714" t="e">
        <v>#N/A</v>
      </c>
      <c r="BM422" s="561" t="s">
        <v>2798</v>
      </c>
      <c r="BN422" s="479" t="s">
        <v>1860</v>
      </c>
      <c r="BO422" s="56" t="s">
        <v>5244</v>
      </c>
      <c r="BQ422" s="206">
        <v>134</v>
      </c>
      <c r="BS422" s="580" t="s">
        <v>1122</v>
      </c>
      <c r="BT422" s="580" t="s">
        <v>1130</v>
      </c>
      <c r="BU422" s="580" t="s">
        <v>1857</v>
      </c>
      <c r="BV422" s="580" t="s">
        <v>404</v>
      </c>
    </row>
    <row r="423" spans="1:75" hidden="1">
      <c r="A423">
        <v>422</v>
      </c>
      <c r="B423" s="148" t="str">
        <f t="shared" ca="1" si="106"/>
        <v>999999135</v>
      </c>
      <c r="C423" s="148" t="str">
        <f t="shared" ca="1" si="107"/>
        <v>9999999</v>
      </c>
      <c r="D423" s="234">
        <v>1</v>
      </c>
      <c r="E423" s="586">
        <f t="shared" si="112"/>
        <v>0</v>
      </c>
      <c r="F423" s="586">
        <f t="shared" si="108"/>
        <v>1</v>
      </c>
      <c r="G423" s="344" t="str">
        <f t="shared" si="113"/>
        <v>csv</v>
      </c>
      <c r="H423" s="114" t="s">
        <v>5478</v>
      </c>
      <c r="I423" s="615" t="s">
        <v>5728</v>
      </c>
      <c r="J423" s="566"/>
      <c r="K423" s="114"/>
      <c r="L423" s="114"/>
      <c r="M423" s="184"/>
      <c r="N423" s="184"/>
      <c r="O423" s="114" t="s">
        <v>5478</v>
      </c>
      <c r="P423" s="184"/>
      <c r="Q423" s="115" t="s">
        <v>5479</v>
      </c>
      <c r="R423" s="137">
        <f ca="1">IFERROR(_xlfn.XLOOKUP(T423, sortorder!P:P,sortorder!Q:Q),999)</f>
        <v>999</v>
      </c>
      <c r="S423" s="137">
        <f ca="1">IFERROR(_xlfn.XLOOKUP(T423, sortorder!P:P,sortorder!O:O),99)</f>
        <v>99</v>
      </c>
      <c r="T423" s="183" t="s">
        <v>5448</v>
      </c>
      <c r="U423" s="184"/>
      <c r="V423" s="142">
        <f ca="1">IFERROR(_xlfn.XLOOKUP(X423, sortorder!E:E,sortorder!D:D),99)</f>
        <v>99</v>
      </c>
      <c r="W423" s="142">
        <f t="shared" ca="1" si="109"/>
        <v>99</v>
      </c>
      <c r="X423" s="185" t="s">
        <v>1826</v>
      </c>
      <c r="Y423" s="132">
        <f t="shared" si="118"/>
        <v>0</v>
      </c>
      <c r="Z423" s="132">
        <f t="shared" si="118"/>
        <v>1</v>
      </c>
      <c r="AA423" s="132">
        <f t="shared" si="118"/>
        <v>1</v>
      </c>
      <c r="AB423" s="132">
        <f t="shared" si="118"/>
        <v>0</v>
      </c>
      <c r="AC423" s="132">
        <f t="shared" si="118"/>
        <v>0</v>
      </c>
      <c r="AD423" s="132">
        <f t="shared" si="118"/>
        <v>0</v>
      </c>
      <c r="AE423" s="132">
        <f t="shared" si="118"/>
        <v>0</v>
      </c>
      <c r="AF423" s="132">
        <f t="shared" si="118"/>
        <v>0</v>
      </c>
      <c r="AG423" s="132">
        <f t="shared" si="118"/>
        <v>0</v>
      </c>
      <c r="AH423" s="114" t="s">
        <v>1051</v>
      </c>
      <c r="AI423" s="132" t="e">
        <f ca="1">_xlfn.XLOOKUP(I423,'api2.3'!B:B,'api2.3'!D:D,"")</f>
        <v>#NAME?</v>
      </c>
      <c r="AJ423" s="114" t="s">
        <v>140</v>
      </c>
      <c r="AK423" s="197" t="s">
        <v>140</v>
      </c>
      <c r="AL423" s="195" t="e">
        <f ca="1">_xlfn.XLOOKUP(AK423,sortorder!$I$15:$I$20,sortorder!$J$15:$J$20)</f>
        <v>#NAME?</v>
      </c>
      <c r="AM423" s="635" t="s">
        <v>1742</v>
      </c>
      <c r="AN423" s="635" t="s">
        <v>1742</v>
      </c>
      <c r="AO423" s="635" t="s">
        <v>1743</v>
      </c>
      <c r="AP423" s="641">
        <v>3</v>
      </c>
      <c r="AQ423" s="114" t="s">
        <v>1740</v>
      </c>
      <c r="AR423" s="22" t="str">
        <f t="shared" si="110"/>
        <v>pctile</v>
      </c>
      <c r="AS423" s="114" t="s">
        <v>1086</v>
      </c>
      <c r="AT423" s="22" t="b">
        <f t="shared" si="111"/>
        <v>1</v>
      </c>
      <c r="AU423" s="635" t="s">
        <v>1077</v>
      </c>
      <c r="AV423" s="635" t="s">
        <v>1086</v>
      </c>
      <c r="AW423" s="114"/>
      <c r="AX423" s="596" t="s">
        <v>2798</v>
      </c>
      <c r="AY423" s="479" t="b">
        <v>0</v>
      </c>
      <c r="AZ423" s="219" t="s">
        <v>1078</v>
      </c>
      <c r="BA423" s="114">
        <v>2</v>
      </c>
      <c r="BB423" s="114">
        <v>0</v>
      </c>
      <c r="BC423" s="114" t="b">
        <v>0</v>
      </c>
      <c r="BD423" s="114" t="b">
        <v>0</v>
      </c>
      <c r="BE423" s="114" t="b">
        <v>0</v>
      </c>
      <c r="BF423" s="114"/>
      <c r="BG423" s="23" t="b">
        <f t="shared" si="117"/>
        <v>1</v>
      </c>
      <c r="BH423" s="468" t="str">
        <f>CONCATENATE(VLOOKUP(AQ423,named_strings!A:B,2,),VLOOKUP(T423,Q:BH,44,))</f>
        <v>State%ile Drinking</v>
      </c>
      <c r="BI423" s="242" t="s">
        <v>5480</v>
      </c>
      <c r="BJ423" s="242" t="s">
        <v>5481</v>
      </c>
      <c r="BK423" s="242" t="s">
        <v>5481</v>
      </c>
      <c r="BL423" s="714" t="e">
        <v>#N/A</v>
      </c>
      <c r="BM423" s="561" t="s">
        <v>2798</v>
      </c>
      <c r="BN423" s="479" t="s">
        <v>5729</v>
      </c>
      <c r="BO423" s="184"/>
      <c r="BP423" s="184"/>
      <c r="BQ423" s="243">
        <v>135</v>
      </c>
      <c r="BR423" s="114"/>
      <c r="BS423" s="582"/>
      <c r="BT423" s="582"/>
      <c r="BU423" s="582"/>
      <c r="BV423" s="582"/>
      <c r="BW423" s="582"/>
    </row>
    <row r="424" spans="1:75" hidden="1">
      <c r="A424">
        <v>423</v>
      </c>
      <c r="B424" s="148" t="str">
        <f t="shared" ca="1" si="106"/>
        <v>999999136</v>
      </c>
      <c r="C424" s="148" t="str">
        <f t="shared" ca="1" si="107"/>
        <v>9999999</v>
      </c>
      <c r="D424" s="28">
        <v>1</v>
      </c>
      <c r="E424" s="586">
        <f t="shared" si="112"/>
        <v>0</v>
      </c>
      <c r="F424" s="586">
        <f t="shared" si="108"/>
        <v>0</v>
      </c>
      <c r="G424" s="344" t="str">
        <f t="shared" si="113"/>
        <v>api</v>
      </c>
      <c r="H424" s="114" t="s">
        <v>1285</v>
      </c>
      <c r="I424" s="114" t="s">
        <v>1285</v>
      </c>
      <c r="Q424" s="61" t="s">
        <v>1284</v>
      </c>
      <c r="R424" s="137">
        <f ca="1">IFERROR(_xlfn.XLOOKUP(T424, sortorder!P:P,sortorder!Q:Q),999)</f>
        <v>999</v>
      </c>
      <c r="S424" s="137">
        <f ca="1">IFERROR(_xlfn.XLOOKUP(T424, sortorder!P:P,sortorder!O:O),99)</f>
        <v>99</v>
      </c>
      <c r="T424" s="119" t="s">
        <v>181</v>
      </c>
      <c r="U424" s="56" t="s">
        <v>181</v>
      </c>
      <c r="V424" s="142">
        <f ca="1">IFERROR(_xlfn.XLOOKUP(X424, sortorder!E:E,sortorder!D:D),99)</f>
        <v>99</v>
      </c>
      <c r="W424" s="142">
        <f t="shared" ca="1" si="109"/>
        <v>99</v>
      </c>
      <c r="X424" s="353" t="s">
        <v>1209</v>
      </c>
      <c r="Y424" s="132">
        <f t="shared" si="118"/>
        <v>0</v>
      </c>
      <c r="Z424" s="132">
        <f t="shared" si="118"/>
        <v>0</v>
      </c>
      <c r="AA424" s="132">
        <f t="shared" si="118"/>
        <v>0</v>
      </c>
      <c r="AB424" s="132">
        <f t="shared" si="118"/>
        <v>0</v>
      </c>
      <c r="AC424" s="132">
        <f t="shared" si="118"/>
        <v>1</v>
      </c>
      <c r="AD424" s="132">
        <f t="shared" si="118"/>
        <v>0</v>
      </c>
      <c r="AE424" s="132">
        <f t="shared" si="118"/>
        <v>0</v>
      </c>
      <c r="AF424" s="132">
        <f t="shared" si="118"/>
        <v>0</v>
      </c>
      <c r="AG424" s="132">
        <f t="shared" si="118"/>
        <v>0</v>
      </c>
      <c r="AH424" t="s">
        <v>1051</v>
      </c>
      <c r="AI424" s="132" t="e">
        <f ca="1">_xlfn.XLOOKUP(I424,'api2.3'!B:B,'api2.3'!D:D,"")</f>
        <v>#NAME?</v>
      </c>
      <c r="AJ424" t="s">
        <v>140</v>
      </c>
      <c r="AK424" s="38" t="s">
        <v>140</v>
      </c>
      <c r="AL424" s="195" t="e">
        <f ca="1">_xlfn.XLOOKUP(AK424,sortorder!$I$15:$I$20,sortorder!$J$15:$J$20)</f>
        <v>#NAME?</v>
      </c>
      <c r="AM424" s="633" t="s">
        <v>416</v>
      </c>
      <c r="AN424" s="633" t="s">
        <v>416</v>
      </c>
      <c r="AO424" s="633" t="s">
        <v>417</v>
      </c>
      <c r="AP424" s="637">
        <v>1</v>
      </c>
      <c r="AQ424" t="s">
        <v>1100</v>
      </c>
      <c r="AR424" s="22" t="str">
        <f t="shared" si="110"/>
        <v>avg</v>
      </c>
      <c r="AS424" t="s">
        <v>1107</v>
      </c>
      <c r="AT424" s="22" t="b">
        <f t="shared" si="111"/>
        <v>1</v>
      </c>
      <c r="AU424" s="633" t="s">
        <v>1101</v>
      </c>
      <c r="AV424" s="633" t="s">
        <v>1107</v>
      </c>
      <c r="AX424" s="596" t="s">
        <v>2798</v>
      </c>
      <c r="AY424" s="479" t="b">
        <v>0</v>
      </c>
      <c r="AZ424" t="s">
        <v>2710</v>
      </c>
      <c r="BA424" s="10">
        <v>3</v>
      </c>
      <c r="BB424">
        <v>2</v>
      </c>
      <c r="BC424" t="b">
        <v>0</v>
      </c>
      <c r="BD424" t="b">
        <v>0</v>
      </c>
      <c r="BE424" t="b">
        <v>0</v>
      </c>
      <c r="BG424" s="23" t="b">
        <f t="shared" si="117"/>
        <v>1</v>
      </c>
      <c r="BH424" s="468" t="str">
        <f>CONCATENATE(VLOOKUP(AQ424,named_strings!A:B,2,),VLOOKUP(T424,Q:BH,44,))</f>
        <v>US avg PM2.5</v>
      </c>
      <c r="BI424" t="s">
        <v>1286</v>
      </c>
      <c r="BJ424" t="s">
        <v>1287</v>
      </c>
      <c r="BK424" t="s">
        <v>1287</v>
      </c>
      <c r="BL424" s="714">
        <v>0</v>
      </c>
      <c r="BM424" s="561" t="s">
        <v>2798</v>
      </c>
      <c r="BN424" s="479" t="s">
        <v>1288</v>
      </c>
      <c r="BO424" s="56" t="s">
        <v>5238</v>
      </c>
      <c r="BQ424" s="206">
        <v>136</v>
      </c>
      <c r="BS424" s="580" t="s">
        <v>1289</v>
      </c>
      <c r="BV424" s="580" t="s">
        <v>404</v>
      </c>
    </row>
    <row r="425" spans="1:75" hidden="1">
      <c r="A425">
        <v>424</v>
      </c>
      <c r="B425" s="148" t="str">
        <f t="shared" ca="1" si="106"/>
        <v>999999137</v>
      </c>
      <c r="C425" s="148" t="str">
        <f t="shared" ca="1" si="107"/>
        <v>9999999</v>
      </c>
      <c r="D425" s="28">
        <v>1</v>
      </c>
      <c r="E425" s="586">
        <f t="shared" si="112"/>
        <v>0</v>
      </c>
      <c r="F425" s="586">
        <f t="shared" si="108"/>
        <v>0</v>
      </c>
      <c r="G425" s="344" t="str">
        <f t="shared" si="113"/>
        <v>api</v>
      </c>
      <c r="H425" t="s">
        <v>1271</v>
      </c>
      <c r="I425" s="114" t="s">
        <v>1271</v>
      </c>
      <c r="K425" s="114"/>
      <c r="L425" s="114"/>
      <c r="M425" s="184"/>
      <c r="N425" s="184"/>
      <c r="O425" s="114"/>
      <c r="P425" s="184"/>
      <c r="Q425" s="115" t="s">
        <v>1270</v>
      </c>
      <c r="R425" s="137">
        <f ca="1">IFERROR(_xlfn.XLOOKUP(T425, sortorder!P:P,sortorder!Q:Q),999)</f>
        <v>999</v>
      </c>
      <c r="S425" s="137">
        <f ca="1">IFERROR(_xlfn.XLOOKUP(T425, sortorder!P:P,sortorder!O:O),99)</f>
        <v>99</v>
      </c>
      <c r="T425" s="119" t="s">
        <v>144</v>
      </c>
      <c r="U425" s="184" t="s">
        <v>144</v>
      </c>
      <c r="V425" s="142">
        <f ca="1">IFERROR(_xlfn.XLOOKUP(X425, sortorder!E:E,sortorder!D:D),99)</f>
        <v>99</v>
      </c>
      <c r="W425" s="142">
        <f t="shared" ca="1" si="109"/>
        <v>99</v>
      </c>
      <c r="X425" s="309" t="s">
        <v>1209</v>
      </c>
      <c r="Y425" s="132">
        <f t="shared" si="118"/>
        <v>0</v>
      </c>
      <c r="Z425" s="132">
        <f t="shared" si="118"/>
        <v>0</v>
      </c>
      <c r="AA425" s="132">
        <f t="shared" si="118"/>
        <v>0</v>
      </c>
      <c r="AB425" s="132">
        <f t="shared" si="118"/>
        <v>0</v>
      </c>
      <c r="AC425" s="132">
        <f t="shared" si="118"/>
        <v>1</v>
      </c>
      <c r="AD425" s="132">
        <f t="shared" si="118"/>
        <v>0</v>
      </c>
      <c r="AE425" s="132">
        <f t="shared" si="118"/>
        <v>0</v>
      </c>
      <c r="AF425" s="132">
        <f t="shared" si="118"/>
        <v>0</v>
      </c>
      <c r="AG425" s="132">
        <f t="shared" si="118"/>
        <v>0</v>
      </c>
      <c r="AH425" s="114" t="s">
        <v>1051</v>
      </c>
      <c r="AI425" s="132" t="e">
        <f ca="1">_xlfn.XLOOKUP(I425,'api2.3'!B:B,'api2.3'!D:D,"")</f>
        <v>#NAME?</v>
      </c>
      <c r="AJ425" t="s">
        <v>140</v>
      </c>
      <c r="AK425" s="38" t="s">
        <v>140</v>
      </c>
      <c r="AL425" s="195" t="e">
        <f ca="1">_xlfn.XLOOKUP(AK425,sortorder!$I$15:$I$20,sortorder!$J$15:$J$20)</f>
        <v>#NAME?</v>
      </c>
      <c r="AM425" s="635" t="s">
        <v>416</v>
      </c>
      <c r="AN425" s="635" t="s">
        <v>416</v>
      </c>
      <c r="AO425" s="635" t="s">
        <v>417</v>
      </c>
      <c r="AP425" s="639">
        <v>1</v>
      </c>
      <c r="AQ425" s="114" t="s">
        <v>1100</v>
      </c>
      <c r="AR425" s="22" t="str">
        <f t="shared" si="110"/>
        <v>avg</v>
      </c>
      <c r="AS425" s="114" t="s">
        <v>1107</v>
      </c>
      <c r="AT425" s="22" t="b">
        <f t="shared" si="111"/>
        <v>1</v>
      </c>
      <c r="AU425" s="635" t="s">
        <v>1101</v>
      </c>
      <c r="AV425" s="635" t="s">
        <v>1107</v>
      </c>
      <c r="AW425" s="114"/>
      <c r="AX425" s="596" t="s">
        <v>2798</v>
      </c>
      <c r="AY425" s="479" t="b">
        <v>0</v>
      </c>
      <c r="AZ425" s="114" t="s">
        <v>2710</v>
      </c>
      <c r="BA425" s="625">
        <v>3</v>
      </c>
      <c r="BB425" s="114">
        <v>1</v>
      </c>
      <c r="BC425" s="114" t="b">
        <v>0</v>
      </c>
      <c r="BD425" s="114" t="b">
        <v>0</v>
      </c>
      <c r="BE425" s="114" t="b">
        <v>0</v>
      </c>
      <c r="BF425" s="114"/>
      <c r="BG425" s="23" t="b">
        <f t="shared" si="117"/>
        <v>1</v>
      </c>
      <c r="BH425" s="468" t="str">
        <f>CONCATENATE(VLOOKUP(AQ425,named_strings!A:B,2,),VLOOKUP(T425,Q:BH,44,))</f>
        <v>US avg Ozone</v>
      </c>
      <c r="BI425" s="114" t="s">
        <v>1272</v>
      </c>
      <c r="BJ425" s="114" t="s">
        <v>1273</v>
      </c>
      <c r="BK425" t="s">
        <v>1273</v>
      </c>
      <c r="BL425" s="714">
        <v>0</v>
      </c>
      <c r="BM425" s="561" t="s">
        <v>2798</v>
      </c>
      <c r="BN425" s="479" t="s">
        <v>1274</v>
      </c>
      <c r="BO425" s="184" t="s">
        <v>1691</v>
      </c>
      <c r="BQ425" s="206">
        <v>137</v>
      </c>
      <c r="BS425" s="580" t="s">
        <v>1275</v>
      </c>
      <c r="BV425" s="580" t="s">
        <v>404</v>
      </c>
      <c r="BW425" s="580" t="s">
        <v>55</v>
      </c>
    </row>
    <row r="426" spans="1:75" hidden="1">
      <c r="A426">
        <v>425</v>
      </c>
      <c r="B426" s="148" t="str">
        <f t="shared" ca="1" si="106"/>
        <v>999999138</v>
      </c>
      <c r="C426" s="148" t="str">
        <f t="shared" ca="1" si="107"/>
        <v>9999999</v>
      </c>
      <c r="D426" s="234">
        <v>1</v>
      </c>
      <c r="E426" s="586">
        <f t="shared" si="112"/>
        <v>0</v>
      </c>
      <c r="F426" s="586">
        <f t="shared" si="108"/>
        <v>0</v>
      </c>
      <c r="G426" s="344" t="str">
        <f t="shared" si="113"/>
        <v>api</v>
      </c>
      <c r="H426" s="114" t="s">
        <v>5557</v>
      </c>
      <c r="I426" s="114" t="s">
        <v>5557</v>
      </c>
      <c r="J426" s="184"/>
      <c r="K426" s="114"/>
      <c r="L426" s="114"/>
      <c r="M426" s="184"/>
      <c r="N426" s="184"/>
      <c r="O426" s="114"/>
      <c r="P426" s="184"/>
      <c r="Q426" s="115" t="s">
        <v>5558</v>
      </c>
      <c r="R426" s="137">
        <f ca="1">IFERROR(_xlfn.XLOOKUP(T426, sortorder!P:P,sortorder!Q:Q),999)</f>
        <v>999</v>
      </c>
      <c r="S426" s="137">
        <f ca="1">IFERROR(_xlfn.XLOOKUP(T426, sortorder!P:P,sortorder!O:O),99)</f>
        <v>99</v>
      </c>
      <c r="T426" s="183" t="s">
        <v>5452</v>
      </c>
      <c r="U426" s="184"/>
      <c r="V426" s="142">
        <f ca="1">IFERROR(_xlfn.XLOOKUP(X426, sortorder!E:E,sortorder!D:D),99)</f>
        <v>99</v>
      </c>
      <c r="W426" s="142">
        <f t="shared" ca="1" si="109"/>
        <v>99</v>
      </c>
      <c r="X426" s="309" t="s">
        <v>1209</v>
      </c>
      <c r="Y426" s="132">
        <f t="shared" si="118"/>
        <v>0</v>
      </c>
      <c r="Z426" s="132">
        <f t="shared" si="118"/>
        <v>0</v>
      </c>
      <c r="AA426" s="132">
        <f t="shared" si="118"/>
        <v>0</v>
      </c>
      <c r="AB426" s="132">
        <f t="shared" si="118"/>
        <v>0</v>
      </c>
      <c r="AC426" s="132">
        <f t="shared" si="118"/>
        <v>1</v>
      </c>
      <c r="AD426" s="132">
        <f t="shared" si="118"/>
        <v>0</v>
      </c>
      <c r="AE426" s="132">
        <f t="shared" si="118"/>
        <v>0</v>
      </c>
      <c r="AF426" s="132">
        <f t="shared" si="118"/>
        <v>0</v>
      </c>
      <c r="AG426" s="132">
        <f t="shared" si="118"/>
        <v>0</v>
      </c>
      <c r="AH426" s="114" t="s">
        <v>1051</v>
      </c>
      <c r="AI426" s="132" t="e">
        <f ca="1">_xlfn.XLOOKUP(I426,'api2.3'!B:B,'api2.3'!D:D,"")</f>
        <v>#NAME?</v>
      </c>
      <c r="AJ426" s="114" t="s">
        <v>140</v>
      </c>
      <c r="AK426" s="197" t="s">
        <v>140</v>
      </c>
      <c r="AL426" s="195" t="e">
        <f ca="1">_xlfn.XLOOKUP(AK426,sortorder!$I$15:$I$20,sortorder!$J$15:$J$20)</f>
        <v>#NAME?</v>
      </c>
      <c r="AM426" s="635" t="s">
        <v>416</v>
      </c>
      <c r="AN426" s="635" t="s">
        <v>416</v>
      </c>
      <c r="AO426" s="635" t="s">
        <v>417</v>
      </c>
      <c r="AP426" s="641">
        <v>1</v>
      </c>
      <c r="AQ426" s="114" t="s">
        <v>1100</v>
      </c>
      <c r="AR426" s="22" t="str">
        <f t="shared" si="110"/>
        <v>avg</v>
      </c>
      <c r="AS426" s="114" t="s">
        <v>1107</v>
      </c>
      <c r="AT426" s="22" t="b">
        <f t="shared" si="111"/>
        <v>1</v>
      </c>
      <c r="AU426" s="635" t="s">
        <v>1101</v>
      </c>
      <c r="AV426" s="635" t="s">
        <v>1107</v>
      </c>
      <c r="AW426" s="114"/>
      <c r="AX426" s="596" t="s">
        <v>2798</v>
      </c>
      <c r="AY426" s="479" t="b">
        <v>0</v>
      </c>
      <c r="AZ426" s="219" t="s">
        <v>2710</v>
      </c>
      <c r="BA426" s="114">
        <v>3</v>
      </c>
      <c r="BB426" s="114">
        <v>1</v>
      </c>
      <c r="BC426" s="114" t="b">
        <v>0</v>
      </c>
      <c r="BD426" s="114" t="b">
        <v>0</v>
      </c>
      <c r="BE426" s="114" t="b">
        <v>0</v>
      </c>
      <c r="BF426" s="114"/>
      <c r="BG426" s="23" t="b">
        <f t="shared" si="117"/>
        <v>1</v>
      </c>
      <c r="BH426" s="468" t="str">
        <f>CONCATENATE(VLOOKUP(AQ426,named_strings!A:B,2,),VLOOKUP(T426,Q:BH,44,))</f>
        <v>US avg NO2</v>
      </c>
      <c r="BI426" s="114" t="s">
        <v>5559</v>
      </c>
      <c r="BJ426" s="114" t="s">
        <v>5560</v>
      </c>
      <c r="BK426" s="114" t="s">
        <v>5560</v>
      </c>
      <c r="BL426" s="714" t="e">
        <v>#N/A</v>
      </c>
      <c r="BM426" s="561" t="s">
        <v>2798</v>
      </c>
      <c r="BN426" s="479" t="s">
        <v>6590</v>
      </c>
      <c r="BO426" s="184"/>
      <c r="BP426" s="184"/>
      <c r="BQ426" s="369">
        <v>138</v>
      </c>
      <c r="BR426" s="114"/>
      <c r="BS426" s="582"/>
      <c r="BT426" s="582"/>
      <c r="BU426" s="582"/>
      <c r="BV426" s="582"/>
      <c r="BW426" s="582"/>
    </row>
    <row r="427" spans="1:75" hidden="1">
      <c r="A427">
        <v>426</v>
      </c>
      <c r="B427" s="148" t="str">
        <f t="shared" ca="1" si="106"/>
        <v>999999138</v>
      </c>
      <c r="C427" s="148" t="str">
        <f t="shared" ca="1" si="107"/>
        <v>9999999</v>
      </c>
      <c r="D427" s="28">
        <v>1</v>
      </c>
      <c r="E427" s="586">
        <f t="shared" si="112"/>
        <v>0</v>
      </c>
      <c r="F427" s="586">
        <f t="shared" si="108"/>
        <v>0</v>
      </c>
      <c r="G427" s="344" t="str">
        <f t="shared" si="113"/>
        <v>api</v>
      </c>
      <c r="H427" t="s">
        <v>1221</v>
      </c>
      <c r="I427" s="114" t="s">
        <v>1221</v>
      </c>
      <c r="Q427" s="61" t="s">
        <v>1220</v>
      </c>
      <c r="R427" s="137">
        <f ca="1">IFERROR(_xlfn.XLOOKUP(T427, sortorder!P:P,sortorder!Q:Q),999)</f>
        <v>999</v>
      </c>
      <c r="S427" s="137">
        <f ca="1">IFERROR(_xlfn.XLOOKUP(T427, sortorder!P:P,sortorder!O:O),99)</f>
        <v>99</v>
      </c>
      <c r="T427" s="119" t="s">
        <v>196</v>
      </c>
      <c r="U427" s="56" t="s">
        <v>196</v>
      </c>
      <c r="V427" s="142">
        <f ca="1">IFERROR(_xlfn.XLOOKUP(X427, sortorder!E:E,sortorder!D:D),99)</f>
        <v>99</v>
      </c>
      <c r="W427" s="142">
        <f t="shared" ca="1" si="109"/>
        <v>99</v>
      </c>
      <c r="X427" s="353" t="s">
        <v>1209</v>
      </c>
      <c r="Y427" s="132">
        <f t="shared" si="118"/>
        <v>0</v>
      </c>
      <c r="Z427" s="132">
        <f t="shared" si="118"/>
        <v>0</v>
      </c>
      <c r="AA427" s="132">
        <f t="shared" si="118"/>
        <v>0</v>
      </c>
      <c r="AB427" s="132">
        <f t="shared" si="118"/>
        <v>0</v>
      </c>
      <c r="AC427" s="132">
        <f t="shared" si="118"/>
        <v>1</v>
      </c>
      <c r="AD427" s="132">
        <f t="shared" si="118"/>
        <v>0</v>
      </c>
      <c r="AE427" s="132">
        <f t="shared" si="118"/>
        <v>0</v>
      </c>
      <c r="AF427" s="132">
        <f t="shared" si="118"/>
        <v>0</v>
      </c>
      <c r="AG427" s="132">
        <f t="shared" si="118"/>
        <v>0</v>
      </c>
      <c r="AH427" t="s">
        <v>1051</v>
      </c>
      <c r="AI427" s="132" t="e">
        <f ca="1">_xlfn.XLOOKUP(I427,'api2.3'!B:B,'api2.3'!D:D,"")</f>
        <v>#NAME?</v>
      </c>
      <c r="AJ427" t="s">
        <v>140</v>
      </c>
      <c r="AK427" s="38" t="s">
        <v>140</v>
      </c>
      <c r="AL427" s="195" t="e">
        <f ca="1">_xlfn.XLOOKUP(AK427,sortorder!$I$15:$I$20,sortorder!$J$15:$J$20)</f>
        <v>#NAME?</v>
      </c>
      <c r="AM427" s="633" t="s">
        <v>416</v>
      </c>
      <c r="AN427" s="633" t="s">
        <v>416</v>
      </c>
      <c r="AO427" s="633" t="s">
        <v>417</v>
      </c>
      <c r="AP427" s="637">
        <v>1</v>
      </c>
      <c r="AQ427" t="s">
        <v>1100</v>
      </c>
      <c r="AR427" s="22" t="str">
        <f t="shared" si="110"/>
        <v>avg</v>
      </c>
      <c r="AS427" t="s">
        <v>1107</v>
      </c>
      <c r="AT427" s="22" t="b">
        <f t="shared" si="111"/>
        <v>1</v>
      </c>
      <c r="AU427" s="633" t="s">
        <v>1101</v>
      </c>
      <c r="AV427" s="633" t="s">
        <v>1107</v>
      </c>
      <c r="AX427" s="596" t="s">
        <v>2798</v>
      </c>
      <c r="AY427" s="479" t="b">
        <v>0</v>
      </c>
      <c r="AZ427" t="s">
        <v>2710</v>
      </c>
      <c r="BA427" s="10">
        <v>3</v>
      </c>
      <c r="BB427">
        <v>2</v>
      </c>
      <c r="BC427" t="b">
        <v>0</v>
      </c>
      <c r="BD427" t="b">
        <v>0</v>
      </c>
      <c r="BE427" t="b">
        <v>0</v>
      </c>
      <c r="BG427" s="23" t="b">
        <f t="shared" si="117"/>
        <v>1</v>
      </c>
      <c r="BH427" s="468" t="str">
        <f>CONCATENATE(VLOOKUP(AQ427,named_strings!A:B,2,),VLOOKUP(T427,Q:BH,44,))</f>
        <v>US avg Diesel PM</v>
      </c>
      <c r="BI427" t="s">
        <v>1222</v>
      </c>
      <c r="BJ427" t="s">
        <v>5252</v>
      </c>
      <c r="BK427" t="s">
        <v>5252</v>
      </c>
      <c r="BL427" s="714" t="e">
        <v>#N/A</v>
      </c>
      <c r="BM427" s="561" t="s">
        <v>2798</v>
      </c>
      <c r="BN427" s="479" t="s">
        <v>1223</v>
      </c>
      <c r="BO427" s="56" t="s">
        <v>5239</v>
      </c>
      <c r="BQ427" s="366">
        <v>138</v>
      </c>
      <c r="BS427" s="580" t="s">
        <v>1224</v>
      </c>
      <c r="BV427" s="580" t="s">
        <v>404</v>
      </c>
    </row>
    <row r="428" spans="1:75" hidden="1">
      <c r="A428">
        <v>427</v>
      </c>
      <c r="B428" s="148" t="str">
        <f t="shared" ca="1" si="106"/>
        <v>999999140</v>
      </c>
      <c r="C428" s="148" t="str">
        <f t="shared" ca="1" si="107"/>
        <v>9999999</v>
      </c>
      <c r="D428" s="28">
        <v>1</v>
      </c>
      <c r="E428" s="586">
        <f t="shared" si="112"/>
        <v>0</v>
      </c>
      <c r="F428" s="586">
        <f t="shared" si="108"/>
        <v>0</v>
      </c>
      <c r="G428" s="344" t="str">
        <f t="shared" si="113"/>
        <v>api</v>
      </c>
      <c r="H428" t="s">
        <v>1322</v>
      </c>
      <c r="I428" t="s">
        <v>1322</v>
      </c>
      <c r="L428" s="114"/>
      <c r="M428" s="184"/>
      <c r="Q428" s="61" t="s">
        <v>1321</v>
      </c>
      <c r="R428" s="137">
        <f ca="1">IFERROR(_xlfn.XLOOKUP(T428, sortorder!P:P,sortorder!Q:Q),999)</f>
        <v>999</v>
      </c>
      <c r="S428" s="137">
        <f ca="1">IFERROR(_xlfn.XLOOKUP(T428, sortorder!P:P,sortorder!O:O),99)</f>
        <v>99</v>
      </c>
      <c r="T428" s="119" t="s">
        <v>1716</v>
      </c>
      <c r="U428" s="56" t="s">
        <v>1716</v>
      </c>
      <c r="V428" s="142">
        <f ca="1">IFERROR(_xlfn.XLOOKUP(X428, sortorder!E:E,sortorder!D:D),99)</f>
        <v>99</v>
      </c>
      <c r="W428" s="142">
        <f t="shared" ca="1" si="109"/>
        <v>99</v>
      </c>
      <c r="X428" s="353" t="s">
        <v>1209</v>
      </c>
      <c r="Y428" s="132">
        <f t="shared" si="118"/>
        <v>0</v>
      </c>
      <c r="Z428" s="132">
        <f t="shared" si="118"/>
        <v>0</v>
      </c>
      <c r="AA428" s="132">
        <f t="shared" si="118"/>
        <v>0</v>
      </c>
      <c r="AB428" s="132">
        <f t="shared" si="118"/>
        <v>0</v>
      </c>
      <c r="AC428" s="132">
        <f t="shared" si="118"/>
        <v>1</v>
      </c>
      <c r="AD428" s="132">
        <f t="shared" si="118"/>
        <v>0</v>
      </c>
      <c r="AE428" s="132">
        <f t="shared" si="118"/>
        <v>0</v>
      </c>
      <c r="AF428" s="132">
        <f t="shared" si="118"/>
        <v>0</v>
      </c>
      <c r="AG428" s="132">
        <f t="shared" si="118"/>
        <v>0</v>
      </c>
      <c r="AH428" t="s">
        <v>1051</v>
      </c>
      <c r="AI428" s="132" t="e">
        <f ca="1">_xlfn.XLOOKUP(I428,'api2.3'!B:B,'api2.3'!D:D,"")</f>
        <v>#NAME?</v>
      </c>
      <c r="AJ428" t="s">
        <v>140</v>
      </c>
      <c r="AK428" s="38" t="s">
        <v>140</v>
      </c>
      <c r="AL428" s="195" t="e">
        <f ca="1">_xlfn.XLOOKUP(AK428,sortorder!$I$15:$I$20,sortorder!$J$15:$J$20)</f>
        <v>#NAME?</v>
      </c>
      <c r="AM428" s="633" t="s">
        <v>416</v>
      </c>
      <c r="AN428" s="633" t="s">
        <v>416</v>
      </c>
      <c r="AO428" s="633" t="s">
        <v>417</v>
      </c>
      <c r="AP428" s="637">
        <v>1</v>
      </c>
      <c r="AQ428" t="s">
        <v>1100</v>
      </c>
      <c r="AR428" s="22" t="str">
        <f t="shared" si="110"/>
        <v>avg</v>
      </c>
      <c r="AS428" t="s">
        <v>1107</v>
      </c>
      <c r="AT428" s="22" t="b">
        <f t="shared" si="111"/>
        <v>1</v>
      </c>
      <c r="AU428" s="633" t="s">
        <v>1101</v>
      </c>
      <c r="AV428" s="633" t="s">
        <v>1107</v>
      </c>
      <c r="AX428" s="596" t="s">
        <v>2798</v>
      </c>
      <c r="AY428" s="479" t="b">
        <v>0</v>
      </c>
      <c r="AZ428" t="s">
        <v>2710</v>
      </c>
      <c r="BA428">
        <v>2</v>
      </c>
      <c r="BB428">
        <v>0</v>
      </c>
      <c r="BC428" t="b">
        <v>0</v>
      </c>
      <c r="BD428" t="b">
        <v>0</v>
      </c>
      <c r="BE428" t="b">
        <v>0</v>
      </c>
      <c r="BG428" s="23" t="b">
        <f t="shared" si="117"/>
        <v>1</v>
      </c>
      <c r="BH428" s="468" t="str">
        <f>CONCATENATE(VLOOKUP(AQ428,named_strings!A:B,2,),VLOOKUP(T428,Q:BH,44,))</f>
        <v>US avg Toxic Releases to Air</v>
      </c>
      <c r="BI428" t="s">
        <v>4738</v>
      </c>
      <c r="BJ428" t="s">
        <v>4738</v>
      </c>
      <c r="BK428" t="s">
        <v>4738</v>
      </c>
      <c r="BL428" s="714" t="e">
        <v>#N/A</v>
      </c>
      <c r="BM428" s="561" t="s">
        <v>2798</v>
      </c>
      <c r="BN428" s="479" t="s">
        <v>1323</v>
      </c>
      <c r="BO428" s="56" t="s">
        <v>1324</v>
      </c>
      <c r="BQ428" s="206">
        <v>140</v>
      </c>
      <c r="BS428" s="580" t="s">
        <v>1325</v>
      </c>
    </row>
    <row r="429" spans="1:75" hidden="1">
      <c r="A429">
        <v>428</v>
      </c>
      <c r="B429" s="148" t="str">
        <f t="shared" ca="1" si="106"/>
        <v>999999141</v>
      </c>
      <c r="C429" s="148" t="str">
        <f t="shared" ca="1" si="107"/>
        <v>9999999</v>
      </c>
      <c r="D429" s="28">
        <v>1</v>
      </c>
      <c r="E429" s="586">
        <f t="shared" si="112"/>
        <v>0</v>
      </c>
      <c r="F429" s="586">
        <f t="shared" si="108"/>
        <v>0</v>
      </c>
      <c r="G429" s="344" t="str">
        <f t="shared" si="113"/>
        <v>api</v>
      </c>
      <c r="H429" t="s">
        <v>1333</v>
      </c>
      <c r="I429" s="114" t="s">
        <v>1333</v>
      </c>
      <c r="L429" s="114"/>
      <c r="M429" s="184"/>
      <c r="Q429" s="61" t="s">
        <v>1332</v>
      </c>
      <c r="R429" s="137">
        <f ca="1">IFERROR(_xlfn.XLOOKUP(T429, sortorder!P:P,sortorder!Q:Q),999)</f>
        <v>999</v>
      </c>
      <c r="S429" s="137">
        <f ca="1">IFERROR(_xlfn.XLOOKUP(T429, sortorder!P:P,sortorder!O:O),99)</f>
        <v>99</v>
      </c>
      <c r="T429" s="119" t="s">
        <v>306</v>
      </c>
      <c r="U429" s="56" t="s">
        <v>306</v>
      </c>
      <c r="V429" s="142">
        <f ca="1">IFERROR(_xlfn.XLOOKUP(X429, sortorder!E:E,sortorder!D:D),99)</f>
        <v>99</v>
      </c>
      <c r="W429" s="142">
        <f t="shared" ca="1" si="109"/>
        <v>99</v>
      </c>
      <c r="X429" s="353" t="s">
        <v>1209</v>
      </c>
      <c r="Y429" s="132">
        <f t="shared" si="118"/>
        <v>0</v>
      </c>
      <c r="Z429" s="132">
        <f t="shared" si="118"/>
        <v>0</v>
      </c>
      <c r="AA429" s="132">
        <f t="shared" si="118"/>
        <v>0</v>
      </c>
      <c r="AB429" s="132">
        <f t="shared" si="118"/>
        <v>0</v>
      </c>
      <c r="AC429" s="132">
        <f t="shared" si="118"/>
        <v>1</v>
      </c>
      <c r="AD429" s="132">
        <f t="shared" si="118"/>
        <v>0</v>
      </c>
      <c r="AE429" s="132">
        <f t="shared" si="118"/>
        <v>0</v>
      </c>
      <c r="AF429" s="132">
        <f t="shared" si="118"/>
        <v>0</v>
      </c>
      <c r="AG429" s="132">
        <f t="shared" si="118"/>
        <v>0</v>
      </c>
      <c r="AH429" t="s">
        <v>1051</v>
      </c>
      <c r="AI429" s="132" t="e">
        <f ca="1">_xlfn.XLOOKUP(I429,'api2.3'!B:B,'api2.3'!D:D,"")</f>
        <v>#NAME?</v>
      </c>
      <c r="AJ429" t="s">
        <v>140</v>
      </c>
      <c r="AK429" s="38" t="s">
        <v>140</v>
      </c>
      <c r="AL429" s="195" t="e">
        <f ca="1">_xlfn.XLOOKUP(AK429,sortorder!$I$15:$I$20,sortorder!$J$15:$J$20)</f>
        <v>#NAME?</v>
      </c>
      <c r="AM429" s="633" t="s">
        <v>416</v>
      </c>
      <c r="AN429" s="633" t="s">
        <v>416</v>
      </c>
      <c r="AO429" s="633" t="s">
        <v>417</v>
      </c>
      <c r="AP429" s="637">
        <v>1</v>
      </c>
      <c r="AQ429" t="s">
        <v>1100</v>
      </c>
      <c r="AR429" s="22" t="str">
        <f t="shared" si="110"/>
        <v>avg</v>
      </c>
      <c r="AS429" t="s">
        <v>1107</v>
      </c>
      <c r="AT429" s="22" t="b">
        <f t="shared" si="111"/>
        <v>1</v>
      </c>
      <c r="AU429" s="633" t="s">
        <v>1101</v>
      </c>
      <c r="AV429" s="633" t="s">
        <v>1107</v>
      </c>
      <c r="AX429" s="596" t="s">
        <v>2798</v>
      </c>
      <c r="AY429" s="479" t="b">
        <v>0</v>
      </c>
      <c r="AZ429" t="s">
        <v>2710</v>
      </c>
      <c r="BA429" s="10">
        <v>2</v>
      </c>
      <c r="BB429">
        <v>0</v>
      </c>
      <c r="BC429" t="b">
        <v>0</v>
      </c>
      <c r="BD429" t="b">
        <v>0</v>
      </c>
      <c r="BE429" t="b">
        <v>0</v>
      </c>
      <c r="BG429" s="23" t="b">
        <f t="shared" si="117"/>
        <v>1</v>
      </c>
      <c r="BH429" s="468" t="str">
        <f>CONCATENATE(VLOOKUP(AQ429,named_strings!A:B,2,),VLOOKUP(T429,Q:BH,44,))</f>
        <v>US avg Traffic</v>
      </c>
      <c r="BI429" t="s">
        <v>1334</v>
      </c>
      <c r="BJ429" t="s">
        <v>1335</v>
      </c>
      <c r="BK429" t="s">
        <v>1335</v>
      </c>
      <c r="BL429" s="714" t="e">
        <v>#N/A</v>
      </c>
      <c r="BM429" s="561" t="s">
        <v>2798</v>
      </c>
      <c r="BN429" s="479" t="s">
        <v>1336</v>
      </c>
      <c r="BO429" s="56" t="s">
        <v>5241</v>
      </c>
      <c r="BQ429" s="206">
        <v>141</v>
      </c>
      <c r="BS429" s="580" t="s">
        <v>1337</v>
      </c>
      <c r="BV429" s="580" t="s">
        <v>404</v>
      </c>
      <c r="BW429" s="580" t="s">
        <v>55</v>
      </c>
    </row>
    <row r="430" spans="1:75" hidden="1">
      <c r="A430">
        <v>429</v>
      </c>
      <c r="B430" s="148" t="str">
        <f t="shared" ca="1" si="106"/>
        <v>999999142</v>
      </c>
      <c r="C430" s="148" t="str">
        <f t="shared" ca="1" si="107"/>
        <v>9999999</v>
      </c>
      <c r="D430" s="28">
        <v>1</v>
      </c>
      <c r="E430" s="586">
        <f t="shared" si="112"/>
        <v>0</v>
      </c>
      <c r="F430" s="586">
        <f t="shared" si="108"/>
        <v>0</v>
      </c>
      <c r="G430" s="344" t="str">
        <f t="shared" si="113"/>
        <v>api</v>
      </c>
      <c r="H430" t="s">
        <v>1232</v>
      </c>
      <c r="I430" t="s">
        <v>1232</v>
      </c>
      <c r="Q430" s="61" t="s">
        <v>1231</v>
      </c>
      <c r="R430" s="137">
        <f ca="1">IFERROR(_xlfn.XLOOKUP(T430, sortorder!P:P,sortorder!Q:Q),999)</f>
        <v>999</v>
      </c>
      <c r="S430" s="137">
        <f ca="1">IFERROR(_xlfn.XLOOKUP(T430, sortorder!P:P,sortorder!O:O),99)</f>
        <v>99</v>
      </c>
      <c r="T430" s="119" t="s">
        <v>80</v>
      </c>
      <c r="U430" s="56" t="s">
        <v>80</v>
      </c>
      <c r="V430" s="142">
        <f ca="1">IFERROR(_xlfn.XLOOKUP(X430, sortorder!E:E,sortorder!D:D),99)</f>
        <v>99</v>
      </c>
      <c r="W430" s="142">
        <f t="shared" ca="1" si="109"/>
        <v>99</v>
      </c>
      <c r="X430" s="353" t="s">
        <v>1209</v>
      </c>
      <c r="Y430" s="132">
        <f t="shared" si="118"/>
        <v>0</v>
      </c>
      <c r="Z430" s="132">
        <f t="shared" si="118"/>
        <v>0</v>
      </c>
      <c r="AA430" s="132">
        <f t="shared" si="118"/>
        <v>0</v>
      </c>
      <c r="AB430" s="132">
        <f t="shared" si="118"/>
        <v>0</v>
      </c>
      <c r="AC430" s="132">
        <f t="shared" si="118"/>
        <v>1</v>
      </c>
      <c r="AD430" s="132">
        <f t="shared" si="118"/>
        <v>0</v>
      </c>
      <c r="AE430" s="132">
        <f t="shared" si="118"/>
        <v>0</v>
      </c>
      <c r="AF430" s="132">
        <f t="shared" si="118"/>
        <v>0</v>
      </c>
      <c r="AG430" s="132">
        <f t="shared" si="118"/>
        <v>0</v>
      </c>
      <c r="AH430" t="s">
        <v>1051</v>
      </c>
      <c r="AI430" s="132" t="e">
        <f ca="1">_xlfn.XLOOKUP(I430,'api2.3'!B:B,'api2.3'!D:D,"")</f>
        <v>#NAME?</v>
      </c>
      <c r="AJ430" t="s">
        <v>140</v>
      </c>
      <c r="AK430" s="38" t="s">
        <v>140</v>
      </c>
      <c r="AL430" s="195" t="e">
        <f ca="1">_xlfn.XLOOKUP(AK430,sortorder!$I$15:$I$20,sortorder!$J$15:$J$20)</f>
        <v>#NAME?</v>
      </c>
      <c r="AM430" s="633" t="s">
        <v>416</v>
      </c>
      <c r="AN430" s="633" t="s">
        <v>416</v>
      </c>
      <c r="AO430" s="633" t="s">
        <v>417</v>
      </c>
      <c r="AP430" s="637">
        <v>1</v>
      </c>
      <c r="AQ430" t="s">
        <v>1100</v>
      </c>
      <c r="AR430" s="22" t="str">
        <f t="shared" si="110"/>
        <v>avg</v>
      </c>
      <c r="AS430" t="s">
        <v>1107</v>
      </c>
      <c r="AT430" s="22" t="b">
        <f t="shared" si="111"/>
        <v>1</v>
      </c>
      <c r="AU430" s="633" t="s">
        <v>1101</v>
      </c>
      <c r="AV430" s="633" t="s">
        <v>1107</v>
      </c>
      <c r="AW430">
        <v>1</v>
      </c>
      <c r="AX430" s="596" t="s">
        <v>2798</v>
      </c>
      <c r="AY430" s="479" t="b">
        <v>0</v>
      </c>
      <c r="AZ430" t="s">
        <v>2710</v>
      </c>
      <c r="BA430" s="10">
        <v>3</v>
      </c>
      <c r="BB430">
        <v>1</v>
      </c>
      <c r="BC430" t="b">
        <v>1</v>
      </c>
      <c r="BD430" t="b">
        <v>0</v>
      </c>
      <c r="BE430" t="b">
        <v>0</v>
      </c>
      <c r="BG430" s="23" t="b">
        <f t="shared" si="117"/>
        <v>1</v>
      </c>
      <c r="BH430" s="468" t="str">
        <f>CONCATENATE(VLOOKUP(AQ430,named_strings!A:B,2,),VLOOKUP(T430,Q:BH,44,))</f>
        <v>US avg %pre-1960</v>
      </c>
      <c r="BI430" t="s">
        <v>4978</v>
      </c>
      <c r="BJ430" t="s">
        <v>1233</v>
      </c>
      <c r="BK430" t="s">
        <v>1233</v>
      </c>
      <c r="BL430" s="714" t="e">
        <v>#N/A</v>
      </c>
      <c r="BM430" s="561" t="s">
        <v>2798</v>
      </c>
      <c r="BN430" s="479" t="s">
        <v>1234</v>
      </c>
      <c r="BO430" s="56" t="s">
        <v>5240</v>
      </c>
      <c r="BQ430" s="206">
        <v>142</v>
      </c>
      <c r="BS430" s="580" t="s">
        <v>1235</v>
      </c>
      <c r="BV430" s="580" t="s">
        <v>404</v>
      </c>
    </row>
    <row r="431" spans="1:75" hidden="1">
      <c r="A431">
        <v>430</v>
      </c>
      <c r="B431" s="148" t="str">
        <f t="shared" ca="1" si="106"/>
        <v>999999143</v>
      </c>
      <c r="C431" s="148" t="str">
        <f t="shared" ca="1" si="107"/>
        <v>9999999</v>
      </c>
      <c r="D431" s="28">
        <v>1</v>
      </c>
      <c r="E431" s="586">
        <f t="shared" si="112"/>
        <v>0</v>
      </c>
      <c r="F431" s="586">
        <f t="shared" si="108"/>
        <v>0</v>
      </c>
      <c r="G431" s="344" t="str">
        <f t="shared" si="113"/>
        <v>api</v>
      </c>
      <c r="H431" t="s">
        <v>1257</v>
      </c>
      <c r="I431" t="s">
        <v>1257</v>
      </c>
      <c r="Q431" s="61" t="s">
        <v>1256</v>
      </c>
      <c r="R431" s="137">
        <f ca="1">IFERROR(_xlfn.XLOOKUP(T431, sortorder!P:P,sortorder!Q:Q),999)</f>
        <v>999</v>
      </c>
      <c r="S431" s="137">
        <f ca="1">IFERROR(_xlfn.XLOOKUP(T431, sortorder!P:P,sortorder!O:O),99)</f>
        <v>99</v>
      </c>
      <c r="T431" s="119" t="s">
        <v>255</v>
      </c>
      <c r="U431" s="56" t="s">
        <v>255</v>
      </c>
      <c r="V431" s="142">
        <f ca="1">IFERROR(_xlfn.XLOOKUP(X431, sortorder!E:E,sortorder!D:D),99)</f>
        <v>99</v>
      </c>
      <c r="W431" s="142">
        <f t="shared" ca="1" si="109"/>
        <v>99</v>
      </c>
      <c r="X431" s="353" t="s">
        <v>1209</v>
      </c>
      <c r="Y431" s="132">
        <f t="shared" si="118"/>
        <v>0</v>
      </c>
      <c r="Z431" s="132">
        <f t="shared" si="118"/>
        <v>0</v>
      </c>
      <c r="AA431" s="132">
        <f t="shared" si="118"/>
        <v>0</v>
      </c>
      <c r="AB431" s="132">
        <f t="shared" si="118"/>
        <v>0</v>
      </c>
      <c r="AC431" s="132">
        <f t="shared" si="118"/>
        <v>1</v>
      </c>
      <c r="AD431" s="132">
        <f t="shared" si="118"/>
        <v>0</v>
      </c>
      <c r="AE431" s="132">
        <f t="shared" si="118"/>
        <v>0</v>
      </c>
      <c r="AF431" s="132">
        <f t="shared" si="118"/>
        <v>0</v>
      </c>
      <c r="AG431" s="132">
        <f t="shared" si="118"/>
        <v>0</v>
      </c>
      <c r="AH431" t="s">
        <v>1051</v>
      </c>
      <c r="AI431" s="132" t="e">
        <f ca="1">_xlfn.XLOOKUP(I431,'api2.3'!B:B,'api2.3'!D:D,"")</f>
        <v>#NAME?</v>
      </c>
      <c r="AJ431" t="s">
        <v>140</v>
      </c>
      <c r="AK431" s="38" t="s">
        <v>140</v>
      </c>
      <c r="AL431" s="195" t="e">
        <f ca="1">_xlfn.XLOOKUP(AK431,sortorder!$I$15:$I$20,sortorder!$J$15:$J$20)</f>
        <v>#NAME?</v>
      </c>
      <c r="AM431" s="633" t="s">
        <v>416</v>
      </c>
      <c r="AN431" s="633" t="s">
        <v>416</v>
      </c>
      <c r="AO431" s="633" t="s">
        <v>417</v>
      </c>
      <c r="AP431" s="637">
        <v>1</v>
      </c>
      <c r="AQ431" t="s">
        <v>1100</v>
      </c>
      <c r="AR431" s="22" t="str">
        <f t="shared" si="110"/>
        <v>avg</v>
      </c>
      <c r="AS431" t="s">
        <v>1107</v>
      </c>
      <c r="AT431" s="22" t="b">
        <f t="shared" si="111"/>
        <v>1</v>
      </c>
      <c r="AU431" s="633" t="s">
        <v>1101</v>
      </c>
      <c r="AV431" s="633" t="s">
        <v>1107</v>
      </c>
      <c r="AX431" s="596" t="s">
        <v>2798</v>
      </c>
      <c r="AY431" s="479" t="b">
        <v>0</v>
      </c>
      <c r="AZ431" t="s">
        <v>2710</v>
      </c>
      <c r="BA431" s="10">
        <v>2</v>
      </c>
      <c r="BB431">
        <v>2</v>
      </c>
      <c r="BC431" t="b">
        <v>0</v>
      </c>
      <c r="BD431" t="b">
        <v>0</v>
      </c>
      <c r="BE431" t="b">
        <v>0</v>
      </c>
      <c r="BG431" s="23" t="b">
        <f t="shared" si="117"/>
        <v>1</v>
      </c>
      <c r="BH431" s="468" t="str">
        <f>CONCATENATE(VLOOKUP(AQ431,named_strings!A:B,2,),VLOOKUP(T431,Q:BH,44,))</f>
        <v>US avg NPL</v>
      </c>
      <c r="BI431" t="s">
        <v>1258</v>
      </c>
      <c r="BJ431" t="s">
        <v>1259</v>
      </c>
      <c r="BK431" t="s">
        <v>1259</v>
      </c>
      <c r="BL431" s="714" t="e">
        <v>#N/A</v>
      </c>
      <c r="BM431" s="561" t="s">
        <v>2798</v>
      </c>
      <c r="BN431" s="479" t="s">
        <v>1260</v>
      </c>
      <c r="BO431" s="56" t="s">
        <v>1686</v>
      </c>
      <c r="BQ431" s="206">
        <v>143</v>
      </c>
      <c r="BS431" s="580" t="s">
        <v>1261</v>
      </c>
      <c r="BV431" s="580" t="s">
        <v>404</v>
      </c>
    </row>
    <row r="432" spans="1:75" hidden="1">
      <c r="A432">
        <v>431</v>
      </c>
      <c r="B432" s="148" t="str">
        <f t="shared" ca="1" si="106"/>
        <v>999999144</v>
      </c>
      <c r="C432" s="148" t="str">
        <f t="shared" ca="1" si="107"/>
        <v>9999999</v>
      </c>
      <c r="D432" s="28">
        <v>1</v>
      </c>
      <c r="E432" s="586">
        <f t="shared" si="112"/>
        <v>0</v>
      </c>
      <c r="F432" s="586">
        <f t="shared" si="108"/>
        <v>0</v>
      </c>
      <c r="G432" s="344" t="str">
        <f t="shared" si="113"/>
        <v>api</v>
      </c>
      <c r="H432" t="s">
        <v>1309</v>
      </c>
      <c r="I432" t="s">
        <v>1309</v>
      </c>
      <c r="J432" s="177"/>
      <c r="L432" s="114"/>
      <c r="M432" s="184"/>
      <c r="Q432" s="61" t="s">
        <v>1308</v>
      </c>
      <c r="R432" s="137">
        <f ca="1">IFERROR(_xlfn.XLOOKUP(T432, sortorder!P:P,sortorder!Q:Q),999)</f>
        <v>999</v>
      </c>
      <c r="S432" s="137">
        <f ca="1">IFERROR(_xlfn.XLOOKUP(T432, sortorder!P:P,sortorder!O:O),99)</f>
        <v>99</v>
      </c>
      <c r="T432" s="119" t="s">
        <v>265</v>
      </c>
      <c r="U432" s="56" t="s">
        <v>265</v>
      </c>
      <c r="V432" s="142">
        <f ca="1">IFERROR(_xlfn.XLOOKUP(X432, sortorder!E:E,sortorder!D:D),99)</f>
        <v>99</v>
      </c>
      <c r="W432" s="142">
        <f t="shared" ca="1" si="109"/>
        <v>99</v>
      </c>
      <c r="X432" s="353" t="s">
        <v>1209</v>
      </c>
      <c r="Y432" s="132">
        <f t="shared" ref="Y432:AG441" si="119">IF(ISERROR(SEARCH(Y$1,$Q432)),0,1)</f>
        <v>0</v>
      </c>
      <c r="Z432" s="132">
        <f t="shared" si="119"/>
        <v>0</v>
      </c>
      <c r="AA432" s="132">
        <f t="shared" si="119"/>
        <v>0</v>
      </c>
      <c r="AB432" s="132">
        <f t="shared" si="119"/>
        <v>0</v>
      </c>
      <c r="AC432" s="132">
        <f t="shared" si="119"/>
        <v>1</v>
      </c>
      <c r="AD432" s="132">
        <f t="shared" si="119"/>
        <v>0</v>
      </c>
      <c r="AE432" s="132">
        <f t="shared" si="119"/>
        <v>0</v>
      </c>
      <c r="AF432" s="132">
        <f t="shared" si="119"/>
        <v>0</v>
      </c>
      <c r="AG432" s="132">
        <f t="shared" si="119"/>
        <v>0</v>
      </c>
      <c r="AH432" t="s">
        <v>1051</v>
      </c>
      <c r="AI432" s="132" t="e">
        <f ca="1">_xlfn.XLOOKUP(I432,'api2.3'!B:B,'api2.3'!D:D,"")</f>
        <v>#NAME?</v>
      </c>
      <c r="AJ432" t="s">
        <v>140</v>
      </c>
      <c r="AK432" s="38" t="s">
        <v>140</v>
      </c>
      <c r="AL432" s="195" t="e">
        <f ca="1">_xlfn.XLOOKUP(AK432,sortorder!$I$15:$I$20,sortorder!$J$15:$J$20)</f>
        <v>#NAME?</v>
      </c>
      <c r="AM432" s="633" t="s">
        <v>416</v>
      </c>
      <c r="AN432" s="633" t="s">
        <v>416</v>
      </c>
      <c r="AO432" s="633" t="s">
        <v>417</v>
      </c>
      <c r="AP432" s="637">
        <v>1</v>
      </c>
      <c r="AQ432" t="s">
        <v>1100</v>
      </c>
      <c r="AR432" s="22" t="str">
        <f t="shared" si="110"/>
        <v>avg</v>
      </c>
      <c r="AS432" t="s">
        <v>1107</v>
      </c>
      <c r="AT432" s="22" t="b">
        <f t="shared" si="111"/>
        <v>1</v>
      </c>
      <c r="AU432" s="633" t="s">
        <v>1101</v>
      </c>
      <c r="AV432" s="633" t="s">
        <v>1107</v>
      </c>
      <c r="AX432" s="596" t="s">
        <v>2798</v>
      </c>
      <c r="AY432" s="479" t="b">
        <v>0</v>
      </c>
      <c r="AZ432" t="s">
        <v>2710</v>
      </c>
      <c r="BA432" s="10">
        <v>2</v>
      </c>
      <c r="BB432">
        <v>2</v>
      </c>
      <c r="BC432" t="b">
        <v>0</v>
      </c>
      <c r="BD432" t="b">
        <v>0</v>
      </c>
      <c r="BE432" t="b">
        <v>0</v>
      </c>
      <c r="BG432" s="23" t="b">
        <f t="shared" si="117"/>
        <v>1</v>
      </c>
      <c r="BH432" s="468" t="str">
        <f>CONCATENATE(VLOOKUP(AQ432,named_strings!A:B,2,),VLOOKUP(T432,Q:BH,44,))</f>
        <v>US avg RMP</v>
      </c>
      <c r="BI432" t="s">
        <v>1310</v>
      </c>
      <c r="BJ432" t="s">
        <v>1311</v>
      </c>
      <c r="BK432" t="s">
        <v>1311</v>
      </c>
      <c r="BL432" s="714" t="e">
        <v>#N/A</v>
      </c>
      <c r="BM432" s="561" t="s">
        <v>2798</v>
      </c>
      <c r="BN432" s="479" t="s">
        <v>1312</v>
      </c>
      <c r="BO432" s="56" t="s">
        <v>5242</v>
      </c>
      <c r="BQ432" s="206">
        <v>144</v>
      </c>
      <c r="BS432" s="580" t="s">
        <v>1313</v>
      </c>
      <c r="BV432" s="580" t="s">
        <v>404</v>
      </c>
    </row>
    <row r="433" spans="1:75" hidden="1">
      <c r="A433">
        <v>432</v>
      </c>
      <c r="B433" s="148" t="str">
        <f t="shared" ca="1" si="106"/>
        <v>999999145</v>
      </c>
      <c r="C433" s="148" t="str">
        <f t="shared" ca="1" si="107"/>
        <v>9999999</v>
      </c>
      <c r="D433" s="28">
        <v>1</v>
      </c>
      <c r="E433" s="586">
        <f t="shared" si="112"/>
        <v>0</v>
      </c>
      <c r="F433" s="586">
        <f t="shared" si="108"/>
        <v>0</v>
      </c>
      <c r="G433" s="344" t="str">
        <f t="shared" si="113"/>
        <v>api</v>
      </c>
      <c r="H433" t="s">
        <v>1347</v>
      </c>
      <c r="I433" t="s">
        <v>1347</v>
      </c>
      <c r="L433" s="114"/>
      <c r="M433" s="184"/>
      <c r="Q433" s="61" t="s">
        <v>1346</v>
      </c>
      <c r="R433" s="137">
        <f ca="1">IFERROR(_xlfn.XLOOKUP(T433, sortorder!P:P,sortorder!Q:Q),999)</f>
        <v>999</v>
      </c>
      <c r="S433" s="137">
        <f ca="1">IFERROR(_xlfn.XLOOKUP(T433, sortorder!P:P,sortorder!O:O),99)</f>
        <v>99</v>
      </c>
      <c r="T433" s="119" t="s">
        <v>95</v>
      </c>
      <c r="U433" s="56" t="s">
        <v>95</v>
      </c>
      <c r="V433" s="142">
        <f ca="1">IFERROR(_xlfn.XLOOKUP(X433, sortorder!E:E,sortorder!D:D),99)</f>
        <v>99</v>
      </c>
      <c r="W433" s="142">
        <f t="shared" ca="1" si="109"/>
        <v>99</v>
      </c>
      <c r="X433" s="353" t="s">
        <v>1209</v>
      </c>
      <c r="Y433" s="132">
        <f t="shared" si="119"/>
        <v>0</v>
      </c>
      <c r="Z433" s="132">
        <f t="shared" si="119"/>
        <v>0</v>
      </c>
      <c r="AA433" s="132">
        <f t="shared" si="119"/>
        <v>0</v>
      </c>
      <c r="AB433" s="132">
        <f t="shared" si="119"/>
        <v>0</v>
      </c>
      <c r="AC433" s="132">
        <f t="shared" si="119"/>
        <v>1</v>
      </c>
      <c r="AD433" s="132">
        <f t="shared" si="119"/>
        <v>0</v>
      </c>
      <c r="AE433" s="132">
        <f t="shared" si="119"/>
        <v>0</v>
      </c>
      <c r="AF433" s="132">
        <f t="shared" si="119"/>
        <v>0</v>
      </c>
      <c r="AG433" s="132">
        <f t="shared" si="119"/>
        <v>0</v>
      </c>
      <c r="AH433" t="s">
        <v>1051</v>
      </c>
      <c r="AI433" s="132" t="e">
        <f ca="1">_xlfn.XLOOKUP(I433,'api2.3'!B:B,'api2.3'!D:D,"")</f>
        <v>#NAME?</v>
      </c>
      <c r="AJ433" t="s">
        <v>140</v>
      </c>
      <c r="AK433" s="38" t="s">
        <v>140</v>
      </c>
      <c r="AL433" s="195" t="e">
        <f ca="1">_xlfn.XLOOKUP(AK433,sortorder!$I$15:$I$20,sortorder!$J$15:$J$20)</f>
        <v>#NAME?</v>
      </c>
      <c r="AM433" s="633" t="s">
        <v>416</v>
      </c>
      <c r="AN433" s="633" t="s">
        <v>416</v>
      </c>
      <c r="AO433" s="633" t="s">
        <v>417</v>
      </c>
      <c r="AP433" s="637">
        <v>1</v>
      </c>
      <c r="AQ433" t="s">
        <v>1100</v>
      </c>
      <c r="AR433" s="22" t="str">
        <f t="shared" si="110"/>
        <v>avg</v>
      </c>
      <c r="AS433" t="s">
        <v>1107</v>
      </c>
      <c r="AT433" s="22" t="b">
        <f t="shared" si="111"/>
        <v>1</v>
      </c>
      <c r="AU433" s="633" t="s">
        <v>1101</v>
      </c>
      <c r="AV433" s="633" t="s">
        <v>1107</v>
      </c>
      <c r="AX433" s="596" t="s">
        <v>2798</v>
      </c>
      <c r="AY433" s="479" t="b">
        <v>0</v>
      </c>
      <c r="AZ433" t="s">
        <v>2710</v>
      </c>
      <c r="BA433" s="10">
        <v>2</v>
      </c>
      <c r="BB433">
        <v>1</v>
      </c>
      <c r="BC433" t="b">
        <v>0</v>
      </c>
      <c r="BD433" t="b">
        <v>0</v>
      </c>
      <c r="BE433" t="b">
        <v>0</v>
      </c>
      <c r="BG433" s="23" t="b">
        <f t="shared" si="117"/>
        <v>1</v>
      </c>
      <c r="BH433" s="468" t="str">
        <f>CONCATENATE(VLOOKUP(AQ433,named_strings!A:B,2,),VLOOKUP(T433,Q:BH,44,))</f>
        <v>US avg TSDF</v>
      </c>
      <c r="BI433" t="s">
        <v>1348</v>
      </c>
      <c r="BJ433" t="s">
        <v>1349</v>
      </c>
      <c r="BK433" t="s">
        <v>1349</v>
      </c>
      <c r="BL433" s="714" t="e">
        <v>#N/A</v>
      </c>
      <c r="BM433" s="561" t="s">
        <v>2798</v>
      </c>
      <c r="BN433" s="479" t="s">
        <v>1350</v>
      </c>
      <c r="BO433" s="56" t="s">
        <v>5243</v>
      </c>
      <c r="BQ433" s="206">
        <v>145</v>
      </c>
      <c r="BS433" s="580" t="s">
        <v>1351</v>
      </c>
      <c r="BV433" s="580" t="s">
        <v>404</v>
      </c>
    </row>
    <row r="434" spans="1:75" hidden="1">
      <c r="A434">
        <v>433</v>
      </c>
      <c r="B434" s="148" t="str">
        <f t="shared" ca="1" si="106"/>
        <v>999999146</v>
      </c>
      <c r="C434" s="148" t="str">
        <f t="shared" ca="1" si="107"/>
        <v>9999999</v>
      </c>
      <c r="D434" s="28">
        <v>1</v>
      </c>
      <c r="E434" s="586">
        <f t="shared" si="112"/>
        <v>0</v>
      </c>
      <c r="F434" s="586">
        <f t="shared" si="108"/>
        <v>0</v>
      </c>
      <c r="G434" s="344" t="str">
        <f t="shared" si="113"/>
        <v>api</v>
      </c>
      <c r="H434" t="s">
        <v>1361</v>
      </c>
      <c r="I434" t="s">
        <v>1361</v>
      </c>
      <c r="J434" s="184"/>
      <c r="L434" s="114"/>
      <c r="M434" s="184"/>
      <c r="Q434" s="61" t="s">
        <v>1360</v>
      </c>
      <c r="R434" s="137">
        <f ca="1">IFERROR(_xlfn.XLOOKUP(T434, sortorder!P:P,sortorder!Q:Q),999)</f>
        <v>999</v>
      </c>
      <c r="S434" s="137">
        <f ca="1">IFERROR(_xlfn.XLOOKUP(T434, sortorder!P:P,sortorder!O:O),99)</f>
        <v>99</v>
      </c>
      <c r="T434" s="119" t="s">
        <v>134</v>
      </c>
      <c r="U434" s="56" t="s">
        <v>134</v>
      </c>
      <c r="V434" s="142">
        <f ca="1">IFERROR(_xlfn.XLOOKUP(X434, sortorder!E:E,sortorder!D:D),99)</f>
        <v>99</v>
      </c>
      <c r="W434" s="142">
        <f t="shared" ca="1" si="109"/>
        <v>99</v>
      </c>
      <c r="X434" s="353" t="s">
        <v>1209</v>
      </c>
      <c r="Y434" s="132">
        <f t="shared" si="119"/>
        <v>0</v>
      </c>
      <c r="Z434" s="132">
        <f t="shared" si="119"/>
        <v>0</v>
      </c>
      <c r="AA434" s="132">
        <f t="shared" si="119"/>
        <v>0</v>
      </c>
      <c r="AB434" s="132">
        <f t="shared" si="119"/>
        <v>0</v>
      </c>
      <c r="AC434" s="132">
        <f t="shared" si="119"/>
        <v>1</v>
      </c>
      <c r="AD434" s="132">
        <f t="shared" si="119"/>
        <v>0</v>
      </c>
      <c r="AE434" s="132">
        <f t="shared" si="119"/>
        <v>0</v>
      </c>
      <c r="AF434" s="132">
        <f t="shared" si="119"/>
        <v>0</v>
      </c>
      <c r="AG434" s="132">
        <f t="shared" si="119"/>
        <v>0</v>
      </c>
      <c r="AH434" t="s">
        <v>1051</v>
      </c>
      <c r="AI434" s="132" t="e">
        <f ca="1">_xlfn.XLOOKUP(I434,'api2.3'!B:B,'api2.3'!D:D,"")</f>
        <v>#NAME?</v>
      </c>
      <c r="AJ434" t="s">
        <v>140</v>
      </c>
      <c r="AK434" s="38" t="s">
        <v>140</v>
      </c>
      <c r="AL434" s="195" t="e">
        <f ca="1">_xlfn.XLOOKUP(AK434,sortorder!$I$15:$I$20,sortorder!$J$15:$J$20)</f>
        <v>#NAME?</v>
      </c>
      <c r="AM434" s="633" t="s">
        <v>416</v>
      </c>
      <c r="AN434" s="633" t="s">
        <v>416</v>
      </c>
      <c r="AO434" s="633" t="s">
        <v>417</v>
      </c>
      <c r="AP434" s="637">
        <v>1</v>
      </c>
      <c r="AQ434" t="s">
        <v>1100</v>
      </c>
      <c r="AR434" s="22" t="str">
        <f t="shared" si="110"/>
        <v>avg</v>
      </c>
      <c r="AS434" t="s">
        <v>1107</v>
      </c>
      <c r="AT434" s="22" t="b">
        <f t="shared" si="111"/>
        <v>1</v>
      </c>
      <c r="AU434" s="633" t="s">
        <v>1101</v>
      </c>
      <c r="AV434" s="633" t="s">
        <v>1107</v>
      </c>
      <c r="AX434" s="596" t="s">
        <v>2798</v>
      </c>
      <c r="AY434" s="479" t="b">
        <v>0</v>
      </c>
      <c r="AZ434" t="s">
        <v>2710</v>
      </c>
      <c r="BA434" s="10">
        <v>2</v>
      </c>
      <c r="BB434">
        <v>1</v>
      </c>
      <c r="BC434" t="b">
        <v>0</v>
      </c>
      <c r="BD434" t="b">
        <v>0</v>
      </c>
      <c r="BE434" t="b">
        <v>0</v>
      </c>
      <c r="BG434" s="23" t="b">
        <f t="shared" si="117"/>
        <v>1</v>
      </c>
      <c r="BH434" s="468" t="str">
        <f>CONCATENATE(VLOOKUP(AQ434,named_strings!A:B,2,),VLOOKUP(T434,Q:BH,44,))</f>
        <v>US avg UST</v>
      </c>
      <c r="BI434" t="s">
        <v>1362</v>
      </c>
      <c r="BJ434" t="s">
        <v>1363</v>
      </c>
      <c r="BK434" t="s">
        <v>1363</v>
      </c>
      <c r="BL434" s="714" t="e">
        <v>#N/A</v>
      </c>
      <c r="BM434" s="561" t="s">
        <v>2798</v>
      </c>
      <c r="BN434" s="479" t="s">
        <v>1364</v>
      </c>
      <c r="BO434" s="56" t="s">
        <v>5245</v>
      </c>
      <c r="BQ434" s="206">
        <v>146</v>
      </c>
      <c r="BS434" s="580" t="s">
        <v>1365</v>
      </c>
      <c r="BV434" s="580" t="s">
        <v>404</v>
      </c>
    </row>
    <row r="435" spans="1:75" hidden="1">
      <c r="A435">
        <v>434</v>
      </c>
      <c r="B435" s="148" t="str">
        <f t="shared" ca="1" si="106"/>
        <v>999999147</v>
      </c>
      <c r="C435" s="148" t="str">
        <f t="shared" ca="1" si="107"/>
        <v>9999999</v>
      </c>
      <c r="D435" s="28">
        <v>1</v>
      </c>
      <c r="E435" s="586">
        <f t="shared" si="112"/>
        <v>0</v>
      </c>
      <c r="F435" s="586">
        <f t="shared" si="108"/>
        <v>0</v>
      </c>
      <c r="G435" s="344" t="str">
        <f t="shared" si="113"/>
        <v>api</v>
      </c>
      <c r="H435" s="114" t="s">
        <v>1243</v>
      </c>
      <c r="I435" s="114" t="s">
        <v>1243</v>
      </c>
      <c r="Q435" s="61" t="s">
        <v>1242</v>
      </c>
      <c r="R435" s="137">
        <f ca="1">IFERROR(_xlfn.XLOOKUP(T435, sortorder!P:P,sortorder!Q:Q),999)</f>
        <v>999</v>
      </c>
      <c r="S435" s="137">
        <f ca="1">IFERROR(_xlfn.XLOOKUP(T435, sortorder!P:P,sortorder!O:O),99)</f>
        <v>99</v>
      </c>
      <c r="T435" s="119" t="s">
        <v>244</v>
      </c>
      <c r="U435" s="56" t="s">
        <v>244</v>
      </c>
      <c r="V435" s="142">
        <f ca="1">IFERROR(_xlfn.XLOOKUP(X435, sortorder!E:E,sortorder!D:D),99)</f>
        <v>99</v>
      </c>
      <c r="W435" s="142">
        <f t="shared" ca="1" si="109"/>
        <v>99</v>
      </c>
      <c r="X435" s="353" t="s">
        <v>1209</v>
      </c>
      <c r="Y435" s="132">
        <f t="shared" si="119"/>
        <v>0</v>
      </c>
      <c r="Z435" s="132">
        <f t="shared" si="119"/>
        <v>0</v>
      </c>
      <c r="AA435" s="132">
        <f t="shared" si="119"/>
        <v>0</v>
      </c>
      <c r="AB435" s="132">
        <f t="shared" si="119"/>
        <v>0</v>
      </c>
      <c r="AC435" s="132">
        <f t="shared" si="119"/>
        <v>1</v>
      </c>
      <c r="AD435" s="132">
        <f t="shared" si="119"/>
        <v>0</v>
      </c>
      <c r="AE435" s="132">
        <f t="shared" si="119"/>
        <v>0</v>
      </c>
      <c r="AF435" s="132">
        <f t="shared" si="119"/>
        <v>0</v>
      </c>
      <c r="AG435" s="132">
        <f t="shared" si="119"/>
        <v>0</v>
      </c>
      <c r="AH435" t="s">
        <v>1051</v>
      </c>
      <c r="AI435" s="132" t="e">
        <f ca="1">_xlfn.XLOOKUP(I435,'api2.3'!B:B,'api2.3'!D:D,"")</f>
        <v>#NAME?</v>
      </c>
      <c r="AJ435" t="s">
        <v>140</v>
      </c>
      <c r="AK435" s="38" t="s">
        <v>140</v>
      </c>
      <c r="AL435" s="195" t="e">
        <f ca="1">_xlfn.XLOOKUP(AK435,sortorder!$I$15:$I$20,sortorder!$J$15:$J$20)</f>
        <v>#NAME?</v>
      </c>
      <c r="AM435" s="633" t="s">
        <v>416</v>
      </c>
      <c r="AN435" s="633" t="s">
        <v>416</v>
      </c>
      <c r="AO435" s="633" t="s">
        <v>417</v>
      </c>
      <c r="AP435" s="637">
        <v>1</v>
      </c>
      <c r="AQ435" t="s">
        <v>1100</v>
      </c>
      <c r="AR435" s="22" t="str">
        <f t="shared" si="110"/>
        <v>avg</v>
      </c>
      <c r="AS435" t="s">
        <v>1107</v>
      </c>
      <c r="AT435" s="22" t="b">
        <f t="shared" si="111"/>
        <v>1</v>
      </c>
      <c r="AU435" s="633" t="s">
        <v>1101</v>
      </c>
      <c r="AV435" s="633" t="s">
        <v>1107</v>
      </c>
      <c r="AX435" s="596" t="s">
        <v>2798</v>
      </c>
      <c r="AY435" s="479" t="b">
        <v>0</v>
      </c>
      <c r="AZ435" t="s">
        <v>2710</v>
      </c>
      <c r="BA435" s="10">
        <v>2</v>
      </c>
      <c r="BB435">
        <v>0</v>
      </c>
      <c r="BC435" t="b">
        <v>0</v>
      </c>
      <c r="BD435" t="b">
        <v>0</v>
      </c>
      <c r="BE435" t="b">
        <v>0</v>
      </c>
      <c r="BG435" s="23" t="b">
        <f t="shared" si="117"/>
        <v>1</v>
      </c>
      <c r="BH435" s="468" t="str">
        <f>CONCATENATE(VLOOKUP(AQ435,named_strings!A:B,2,),VLOOKUP(T435,Q:BH,44,))</f>
        <v>US avg NPDES</v>
      </c>
      <c r="BI435" t="s">
        <v>1244</v>
      </c>
      <c r="BJ435" t="s">
        <v>1245</v>
      </c>
      <c r="BK435" t="s">
        <v>1245</v>
      </c>
      <c r="BL435" s="714" t="e">
        <v>#N/A</v>
      </c>
      <c r="BM435" s="561" t="s">
        <v>2798</v>
      </c>
      <c r="BN435" s="479" t="s">
        <v>1246</v>
      </c>
      <c r="BO435" s="56" t="s">
        <v>5244</v>
      </c>
      <c r="BQ435" s="206">
        <v>147</v>
      </c>
      <c r="BS435" s="580" t="s">
        <v>1247</v>
      </c>
      <c r="BV435" s="580" t="s">
        <v>404</v>
      </c>
    </row>
    <row r="436" spans="1:75" hidden="1">
      <c r="A436">
        <v>435</v>
      </c>
      <c r="B436" s="148" t="str">
        <f t="shared" ca="1" si="106"/>
        <v>999999148</v>
      </c>
      <c r="C436" s="148" t="str">
        <f t="shared" ca="1" si="107"/>
        <v>9999999</v>
      </c>
      <c r="D436" s="234">
        <v>1</v>
      </c>
      <c r="E436" s="586">
        <f t="shared" si="112"/>
        <v>0</v>
      </c>
      <c r="F436" s="586">
        <f t="shared" si="108"/>
        <v>0</v>
      </c>
      <c r="G436" s="344" t="str">
        <f t="shared" si="113"/>
        <v>api</v>
      </c>
      <c r="H436" s="470" t="s">
        <v>5684</v>
      </c>
      <c r="I436" s="470" t="s">
        <v>5684</v>
      </c>
      <c r="J436" s="184"/>
      <c r="K436" s="114"/>
      <c r="L436" s="114"/>
      <c r="M436" s="184"/>
      <c r="N436" s="184"/>
      <c r="O436" s="114"/>
      <c r="P436" s="184"/>
      <c r="Q436" s="115" t="s">
        <v>5485</v>
      </c>
      <c r="R436" s="137">
        <f ca="1">IFERROR(_xlfn.XLOOKUP(T436, sortorder!P:P,sortorder!Q:Q),999)</f>
        <v>999</v>
      </c>
      <c r="S436" s="137">
        <f ca="1">IFERROR(_xlfn.XLOOKUP(T436, sortorder!P:P,sortorder!O:O),99)</f>
        <v>99</v>
      </c>
      <c r="T436" s="183" t="s">
        <v>5448</v>
      </c>
      <c r="U436" s="184"/>
      <c r="V436" s="142">
        <f ca="1">IFERROR(_xlfn.XLOOKUP(X436, sortorder!E:E,sortorder!D:D),99)</f>
        <v>99</v>
      </c>
      <c r="W436" s="142">
        <f t="shared" ca="1" si="109"/>
        <v>99</v>
      </c>
      <c r="X436" s="309" t="s">
        <v>1209</v>
      </c>
      <c r="Y436" s="132">
        <f t="shared" si="119"/>
        <v>0</v>
      </c>
      <c r="Z436" s="132">
        <f t="shared" si="119"/>
        <v>0</v>
      </c>
      <c r="AA436" s="132">
        <f t="shared" si="119"/>
        <v>0</v>
      </c>
      <c r="AB436" s="132">
        <f t="shared" si="119"/>
        <v>0</v>
      </c>
      <c r="AC436" s="132">
        <f t="shared" si="119"/>
        <v>1</v>
      </c>
      <c r="AD436" s="132">
        <f t="shared" si="119"/>
        <v>0</v>
      </c>
      <c r="AE436" s="132">
        <f t="shared" si="119"/>
        <v>0</v>
      </c>
      <c r="AF436" s="132">
        <f t="shared" si="119"/>
        <v>0</v>
      </c>
      <c r="AG436" s="132">
        <f t="shared" si="119"/>
        <v>0</v>
      </c>
      <c r="AH436" s="114" t="s">
        <v>1051</v>
      </c>
      <c r="AI436" s="132" t="e">
        <f ca="1">_xlfn.XLOOKUP(I436,'api2.3'!B:B,'api2.3'!D:D,"")</f>
        <v>#NAME?</v>
      </c>
      <c r="AJ436" s="114" t="s">
        <v>140</v>
      </c>
      <c r="AK436" s="197" t="s">
        <v>140</v>
      </c>
      <c r="AL436" s="195" t="e">
        <f ca="1">_xlfn.XLOOKUP(AK436,sortorder!$I$15:$I$20,sortorder!$J$15:$J$20)</f>
        <v>#NAME?</v>
      </c>
      <c r="AM436" s="635" t="s">
        <v>416</v>
      </c>
      <c r="AN436" s="635" t="s">
        <v>416</v>
      </c>
      <c r="AO436" s="635" t="s">
        <v>417</v>
      </c>
      <c r="AP436" s="641">
        <v>1</v>
      </c>
      <c r="AQ436" s="114" t="s">
        <v>1100</v>
      </c>
      <c r="AR436" s="22" t="str">
        <f t="shared" si="110"/>
        <v>avg</v>
      </c>
      <c r="AS436" s="114" t="s">
        <v>1107</v>
      </c>
      <c r="AT436" s="22" t="b">
        <f t="shared" si="111"/>
        <v>1</v>
      </c>
      <c r="AU436" s="635" t="s">
        <v>1101</v>
      </c>
      <c r="AV436" s="635" t="s">
        <v>1107</v>
      </c>
      <c r="AW436" s="114"/>
      <c r="AX436" s="596" t="s">
        <v>2798</v>
      </c>
      <c r="AY436" s="479" t="b">
        <v>0</v>
      </c>
      <c r="AZ436" s="219" t="s">
        <v>2710</v>
      </c>
      <c r="BA436" s="114">
        <v>3</v>
      </c>
      <c r="BB436" s="114">
        <v>1</v>
      </c>
      <c r="BC436" s="114" t="b">
        <v>0</v>
      </c>
      <c r="BD436" s="114" t="b">
        <v>0</v>
      </c>
      <c r="BE436" s="114" t="b">
        <v>0</v>
      </c>
      <c r="BF436" s="114"/>
      <c r="BG436" s="23" t="b">
        <f t="shared" si="117"/>
        <v>1</v>
      </c>
      <c r="BH436" s="468" t="str">
        <f>CONCATENATE(VLOOKUP(AQ436,named_strings!A:B,2,),VLOOKUP(T436,Q:BH,44,))</f>
        <v>US avg Drinking</v>
      </c>
      <c r="BI436" s="242" t="s">
        <v>5486</v>
      </c>
      <c r="BJ436" s="242" t="s">
        <v>5487</v>
      </c>
      <c r="BK436" s="242" t="s">
        <v>5487</v>
      </c>
      <c r="BL436" s="714" t="e">
        <v>#N/A</v>
      </c>
      <c r="BM436" s="561" t="s">
        <v>2798</v>
      </c>
      <c r="BN436" s="479" t="s">
        <v>5683</v>
      </c>
      <c r="BO436" s="184"/>
      <c r="BP436" s="184"/>
      <c r="BQ436" s="243">
        <v>148</v>
      </c>
      <c r="BR436" s="114"/>
      <c r="BS436" s="582"/>
      <c r="BT436" s="582"/>
      <c r="BU436" s="582"/>
      <c r="BV436" s="582"/>
      <c r="BW436" s="582"/>
    </row>
    <row r="437" spans="1:75" hidden="1">
      <c r="A437">
        <v>436</v>
      </c>
      <c r="B437" s="148" t="str">
        <f t="shared" ca="1" si="106"/>
        <v>999999110</v>
      </c>
      <c r="C437" s="148" t="str">
        <f t="shared" ca="1" si="107"/>
        <v>9999999</v>
      </c>
      <c r="D437" s="28">
        <v>1</v>
      </c>
      <c r="E437" s="586">
        <f t="shared" si="112"/>
        <v>0</v>
      </c>
      <c r="F437" s="586">
        <f t="shared" si="108"/>
        <v>0</v>
      </c>
      <c r="G437" s="344" t="str">
        <f t="shared" si="113"/>
        <v>api</v>
      </c>
      <c r="H437" s="114" t="s">
        <v>1886</v>
      </c>
      <c r="I437" s="114" t="s">
        <v>1886</v>
      </c>
      <c r="Q437" s="61" t="s">
        <v>1885</v>
      </c>
      <c r="R437" s="137">
        <f ca="1">IFERROR(_xlfn.XLOOKUP(T437, sortorder!P:P,sortorder!Q:Q),999)</f>
        <v>999</v>
      </c>
      <c r="S437" s="137">
        <f ca="1">IFERROR(_xlfn.XLOOKUP(T437, sortorder!P:P,sortorder!O:O),99)</f>
        <v>99</v>
      </c>
      <c r="T437" s="119" t="s">
        <v>181</v>
      </c>
      <c r="U437" s="56" t="s">
        <v>181</v>
      </c>
      <c r="V437" s="142">
        <f ca="1">IFERROR(_xlfn.XLOOKUP(X437, sortorder!E:E,sortorder!D:D),99)</f>
        <v>99</v>
      </c>
      <c r="W437" s="142">
        <f t="shared" ca="1" si="109"/>
        <v>99</v>
      </c>
      <c r="X437" s="353" t="s">
        <v>1821</v>
      </c>
      <c r="Y437" s="132">
        <f t="shared" si="119"/>
        <v>0</v>
      </c>
      <c r="Z437" s="132">
        <f t="shared" si="119"/>
        <v>1</v>
      </c>
      <c r="AA437" s="132">
        <f t="shared" si="119"/>
        <v>0</v>
      </c>
      <c r="AB437" s="132">
        <f t="shared" si="119"/>
        <v>0</v>
      </c>
      <c r="AC437" s="132">
        <f t="shared" si="119"/>
        <v>1</v>
      </c>
      <c r="AD437" s="132">
        <f t="shared" si="119"/>
        <v>0</v>
      </c>
      <c r="AE437" s="132">
        <f t="shared" si="119"/>
        <v>0</v>
      </c>
      <c r="AF437" s="132">
        <f t="shared" si="119"/>
        <v>0</v>
      </c>
      <c r="AG437" s="132">
        <f t="shared" si="119"/>
        <v>0</v>
      </c>
      <c r="AH437" t="s">
        <v>1051</v>
      </c>
      <c r="AI437" s="132" t="e">
        <f ca="1">_xlfn.XLOOKUP(I437,'api2.3'!B:B,'api2.3'!D:D,"")</f>
        <v>#NAME?</v>
      </c>
      <c r="AJ437" t="s">
        <v>140</v>
      </c>
      <c r="AK437" s="38" t="s">
        <v>140</v>
      </c>
      <c r="AL437" s="195" t="e">
        <f ca="1">_xlfn.XLOOKUP(AK437,sortorder!$I$15:$I$20,sortorder!$J$15:$J$20)</f>
        <v>#NAME?</v>
      </c>
      <c r="AM437" s="633" t="s">
        <v>1742</v>
      </c>
      <c r="AN437" s="633" t="s">
        <v>1742</v>
      </c>
      <c r="AO437" s="633" t="s">
        <v>1743</v>
      </c>
      <c r="AP437" s="637">
        <v>3</v>
      </c>
      <c r="AQ437" t="s">
        <v>1751</v>
      </c>
      <c r="AR437" s="22" t="str">
        <f t="shared" si="110"/>
        <v>avg</v>
      </c>
      <c r="AS437" t="s">
        <v>1107</v>
      </c>
      <c r="AT437" s="22" t="b">
        <f t="shared" si="111"/>
        <v>1</v>
      </c>
      <c r="AU437" s="633" t="s">
        <v>1101</v>
      </c>
      <c r="AV437" s="633" t="s">
        <v>1107</v>
      </c>
      <c r="AX437" s="596" t="s">
        <v>2798</v>
      </c>
      <c r="AY437" s="479" t="b">
        <v>0</v>
      </c>
      <c r="AZ437" t="s">
        <v>2710</v>
      </c>
      <c r="BA437" s="10">
        <v>3</v>
      </c>
      <c r="BB437">
        <v>2</v>
      </c>
      <c r="BC437" t="b">
        <v>0</v>
      </c>
      <c r="BD437" t="b">
        <v>0</v>
      </c>
      <c r="BE437" t="b">
        <v>0</v>
      </c>
      <c r="BG437" s="23" t="b">
        <f t="shared" si="117"/>
        <v>1</v>
      </c>
      <c r="BH437" s="468" t="str">
        <f>CONCATENATE(VLOOKUP(AQ437,named_strings!A:B,2,),VLOOKUP(T437,Q:BH,44,))</f>
        <v>State avg PM2.5</v>
      </c>
      <c r="BI437" t="s">
        <v>1887</v>
      </c>
      <c r="BJ437" t="s">
        <v>1888</v>
      </c>
      <c r="BK437" t="s">
        <v>1888</v>
      </c>
      <c r="BL437" s="714" t="e">
        <v>#N/A</v>
      </c>
      <c r="BM437" s="561" t="s">
        <v>2798</v>
      </c>
      <c r="BN437" s="479" t="s">
        <v>1889</v>
      </c>
      <c r="BO437" s="56" t="s">
        <v>5238</v>
      </c>
      <c r="BQ437" s="206">
        <v>110</v>
      </c>
      <c r="BS437" s="580" t="s">
        <v>1890</v>
      </c>
      <c r="BV437" s="580" t="s">
        <v>404</v>
      </c>
      <c r="BW437" s="580" t="s">
        <v>55</v>
      </c>
    </row>
    <row r="438" spans="1:75" hidden="1">
      <c r="A438">
        <v>437</v>
      </c>
      <c r="B438" s="148" t="str">
        <f t="shared" ca="1" si="106"/>
        <v>999999111</v>
      </c>
      <c r="C438" s="148" t="str">
        <f t="shared" ca="1" si="107"/>
        <v>9999999</v>
      </c>
      <c r="D438" s="28">
        <v>1</v>
      </c>
      <c r="E438" s="586">
        <f t="shared" si="112"/>
        <v>0</v>
      </c>
      <c r="F438" s="586">
        <f t="shared" si="108"/>
        <v>0</v>
      </c>
      <c r="G438" s="344" t="str">
        <f t="shared" si="113"/>
        <v>api</v>
      </c>
      <c r="H438" t="s">
        <v>1874</v>
      </c>
      <c r="I438" t="s">
        <v>1874</v>
      </c>
      <c r="J438" s="184"/>
      <c r="Q438" s="61" t="s">
        <v>1873</v>
      </c>
      <c r="R438" s="137">
        <f ca="1">IFERROR(_xlfn.XLOOKUP(T438, sortorder!P:P,sortorder!Q:Q),999)</f>
        <v>999</v>
      </c>
      <c r="S438" s="137">
        <f ca="1">IFERROR(_xlfn.XLOOKUP(T438, sortorder!P:P,sortorder!O:O),99)</f>
        <v>99</v>
      </c>
      <c r="T438" s="119" t="s">
        <v>144</v>
      </c>
      <c r="U438" s="56" t="s">
        <v>144</v>
      </c>
      <c r="V438" s="142">
        <f ca="1">IFERROR(_xlfn.XLOOKUP(X438, sortorder!E:E,sortorder!D:D),99)</f>
        <v>99</v>
      </c>
      <c r="W438" s="142">
        <f t="shared" ca="1" si="109"/>
        <v>99</v>
      </c>
      <c r="X438" s="353" t="s">
        <v>1821</v>
      </c>
      <c r="Y438" s="132">
        <f t="shared" si="119"/>
        <v>0</v>
      </c>
      <c r="Z438" s="132">
        <f t="shared" si="119"/>
        <v>1</v>
      </c>
      <c r="AA438" s="132">
        <f t="shared" si="119"/>
        <v>0</v>
      </c>
      <c r="AB438" s="132">
        <f t="shared" si="119"/>
        <v>0</v>
      </c>
      <c r="AC438" s="132">
        <f t="shared" si="119"/>
        <v>1</v>
      </c>
      <c r="AD438" s="132">
        <f t="shared" si="119"/>
        <v>0</v>
      </c>
      <c r="AE438" s="132">
        <f t="shared" si="119"/>
        <v>0</v>
      </c>
      <c r="AF438" s="132">
        <f t="shared" si="119"/>
        <v>0</v>
      </c>
      <c r="AG438" s="132">
        <f t="shared" si="119"/>
        <v>0</v>
      </c>
      <c r="AH438" t="s">
        <v>1051</v>
      </c>
      <c r="AI438" s="132" t="e">
        <f ca="1">_xlfn.XLOOKUP(I438,'api2.3'!B:B,'api2.3'!D:D,"")</f>
        <v>#NAME?</v>
      </c>
      <c r="AJ438" t="s">
        <v>140</v>
      </c>
      <c r="AK438" s="38" t="s">
        <v>140</v>
      </c>
      <c r="AL438" s="195" t="e">
        <f ca="1">_xlfn.XLOOKUP(AK438,sortorder!$I$15:$I$20,sortorder!$J$15:$J$20)</f>
        <v>#NAME?</v>
      </c>
      <c r="AM438" s="633" t="s">
        <v>1742</v>
      </c>
      <c r="AN438" s="633" t="s">
        <v>1742</v>
      </c>
      <c r="AO438" s="633" t="s">
        <v>1743</v>
      </c>
      <c r="AP438" s="637">
        <v>3</v>
      </c>
      <c r="AQ438" t="s">
        <v>1751</v>
      </c>
      <c r="AR438" s="22" t="str">
        <f t="shared" si="110"/>
        <v>avg</v>
      </c>
      <c r="AS438" t="s">
        <v>1107</v>
      </c>
      <c r="AT438" s="22" t="b">
        <f t="shared" si="111"/>
        <v>1</v>
      </c>
      <c r="AU438" s="633" t="s">
        <v>1101</v>
      </c>
      <c r="AV438" s="633" t="s">
        <v>1107</v>
      </c>
      <c r="AX438" s="596" t="s">
        <v>2798</v>
      </c>
      <c r="AY438" s="479" t="b">
        <v>0</v>
      </c>
      <c r="AZ438" t="s">
        <v>2710</v>
      </c>
      <c r="BA438" s="10">
        <v>3</v>
      </c>
      <c r="BB438">
        <v>1</v>
      </c>
      <c r="BC438" t="b">
        <v>0</v>
      </c>
      <c r="BD438" t="b">
        <v>0</v>
      </c>
      <c r="BE438" t="b">
        <v>0</v>
      </c>
      <c r="BG438" s="23" t="b">
        <f t="shared" si="117"/>
        <v>1</v>
      </c>
      <c r="BH438" s="468" t="str">
        <f>CONCATENATE(VLOOKUP(AQ438,named_strings!A:B,2,),VLOOKUP(T438,Q:BH,44,))</f>
        <v>State avg Ozone</v>
      </c>
      <c r="BI438" t="s">
        <v>1875</v>
      </c>
      <c r="BJ438" t="s">
        <v>1876</v>
      </c>
      <c r="BK438" t="s">
        <v>1876</v>
      </c>
      <c r="BL438" s="714" t="e">
        <v>#N/A</v>
      </c>
      <c r="BM438" s="561" t="s">
        <v>2798</v>
      </c>
      <c r="BN438" s="479" t="s">
        <v>1877</v>
      </c>
      <c r="BO438" s="56" t="s">
        <v>1691</v>
      </c>
      <c r="BQ438" s="206">
        <v>111</v>
      </c>
      <c r="BS438" s="580" t="s">
        <v>1878</v>
      </c>
      <c r="BV438" s="580" t="s">
        <v>404</v>
      </c>
      <c r="BW438" s="580" t="s">
        <v>55</v>
      </c>
    </row>
    <row r="439" spans="1:75" hidden="1">
      <c r="A439">
        <v>438</v>
      </c>
      <c r="B439" s="148" t="str">
        <f t="shared" ca="1" si="106"/>
        <v>999999112</v>
      </c>
      <c r="C439" s="148" t="str">
        <f t="shared" ca="1" si="107"/>
        <v>9999999</v>
      </c>
      <c r="D439" s="234">
        <v>1</v>
      </c>
      <c r="E439" s="586">
        <f t="shared" si="112"/>
        <v>0</v>
      </c>
      <c r="F439" s="586">
        <f t="shared" si="108"/>
        <v>0</v>
      </c>
      <c r="G439" s="344" t="str">
        <f t="shared" si="113"/>
        <v>api</v>
      </c>
      <c r="H439" s="114" t="s">
        <v>5561</v>
      </c>
      <c r="I439" s="114" t="s">
        <v>5561</v>
      </c>
      <c r="J439" s="184"/>
      <c r="K439" s="114"/>
      <c r="L439" s="114"/>
      <c r="M439" s="184"/>
      <c r="N439" s="184"/>
      <c r="O439" s="114"/>
      <c r="P439" s="184"/>
      <c r="Q439" s="115" t="s">
        <v>5562</v>
      </c>
      <c r="R439" s="137">
        <f ca="1">IFERROR(_xlfn.XLOOKUP(T439, sortorder!P:P,sortorder!Q:Q),999)</f>
        <v>999</v>
      </c>
      <c r="S439" s="137">
        <f ca="1">IFERROR(_xlfn.XLOOKUP(T439, sortorder!P:P,sortorder!O:O),99)</f>
        <v>99</v>
      </c>
      <c r="T439" s="183" t="s">
        <v>5452</v>
      </c>
      <c r="U439" s="184"/>
      <c r="V439" s="142">
        <f ca="1">IFERROR(_xlfn.XLOOKUP(X439, sortorder!E:E,sortorder!D:D),99)</f>
        <v>99</v>
      </c>
      <c r="W439" s="142">
        <f t="shared" ca="1" si="109"/>
        <v>99</v>
      </c>
      <c r="X439" s="309" t="s">
        <v>1821</v>
      </c>
      <c r="Y439" s="132">
        <f t="shared" si="119"/>
        <v>0</v>
      </c>
      <c r="Z439" s="132">
        <f t="shared" si="119"/>
        <v>1</v>
      </c>
      <c r="AA439" s="132">
        <f t="shared" si="119"/>
        <v>0</v>
      </c>
      <c r="AB439" s="132">
        <f t="shared" si="119"/>
        <v>0</v>
      </c>
      <c r="AC439" s="132">
        <f t="shared" si="119"/>
        <v>1</v>
      </c>
      <c r="AD439" s="132">
        <f t="shared" si="119"/>
        <v>0</v>
      </c>
      <c r="AE439" s="132">
        <f t="shared" si="119"/>
        <v>0</v>
      </c>
      <c r="AF439" s="132">
        <f t="shared" si="119"/>
        <v>0</v>
      </c>
      <c r="AG439" s="132">
        <f t="shared" si="119"/>
        <v>0</v>
      </c>
      <c r="AH439" s="114" t="s">
        <v>1051</v>
      </c>
      <c r="AI439" s="132" t="e">
        <f ca="1">_xlfn.XLOOKUP(I439,'api2.3'!B:B,'api2.3'!D:D,"")</f>
        <v>#NAME?</v>
      </c>
      <c r="AJ439" s="114" t="s">
        <v>140</v>
      </c>
      <c r="AK439" s="197" t="s">
        <v>140</v>
      </c>
      <c r="AL439" s="195" t="e">
        <f ca="1">_xlfn.XLOOKUP(AK439,sortorder!$I$15:$I$20,sortorder!$J$15:$J$20)</f>
        <v>#NAME?</v>
      </c>
      <c r="AM439" s="635" t="s">
        <v>1742</v>
      </c>
      <c r="AN439" s="635" t="s">
        <v>1742</v>
      </c>
      <c r="AO439" s="635" t="s">
        <v>1743</v>
      </c>
      <c r="AP439" s="641">
        <v>3</v>
      </c>
      <c r="AQ439" s="114" t="s">
        <v>1751</v>
      </c>
      <c r="AR439" s="22" t="str">
        <f t="shared" si="110"/>
        <v>avg</v>
      </c>
      <c r="AS439" s="114" t="s">
        <v>1107</v>
      </c>
      <c r="AT439" s="22" t="b">
        <f t="shared" si="111"/>
        <v>1</v>
      </c>
      <c r="AU439" s="635" t="s">
        <v>1101</v>
      </c>
      <c r="AV439" s="635" t="s">
        <v>1107</v>
      </c>
      <c r="AW439" s="114"/>
      <c r="AX439" s="596" t="s">
        <v>2798</v>
      </c>
      <c r="AY439" s="479" t="b">
        <v>0</v>
      </c>
      <c r="AZ439" s="219" t="s">
        <v>2710</v>
      </c>
      <c r="BA439" s="114">
        <v>3</v>
      </c>
      <c r="BB439" s="114">
        <v>1</v>
      </c>
      <c r="BC439" s="114" t="b">
        <v>0</v>
      </c>
      <c r="BD439" s="114" t="b">
        <v>0</v>
      </c>
      <c r="BE439" s="114" t="b">
        <v>0</v>
      </c>
      <c r="BF439" s="114"/>
      <c r="BG439" s="23" t="b">
        <f t="shared" si="117"/>
        <v>1</v>
      </c>
      <c r="BH439" s="468" t="str">
        <f>CONCATENATE(VLOOKUP(AQ439,named_strings!A:B,2,),VLOOKUP(T439,Q:BH,44,))</f>
        <v>State avg NO2</v>
      </c>
      <c r="BI439" s="114" t="s">
        <v>5563</v>
      </c>
      <c r="BJ439" s="114" t="s">
        <v>5564</v>
      </c>
      <c r="BK439" s="114" t="s">
        <v>5564</v>
      </c>
      <c r="BL439" s="714" t="e">
        <v>#N/A</v>
      </c>
      <c r="BM439" s="561" t="s">
        <v>2798</v>
      </c>
      <c r="BN439" s="479" t="s">
        <v>6591</v>
      </c>
      <c r="BO439" s="184"/>
      <c r="BP439" s="184"/>
      <c r="BQ439" s="369">
        <v>112</v>
      </c>
      <c r="BR439" s="114"/>
      <c r="BS439" s="582"/>
      <c r="BT439" s="582"/>
      <c r="BU439" s="582"/>
      <c r="BV439" s="582"/>
      <c r="BW439" s="582"/>
    </row>
    <row r="440" spans="1:75" hidden="1">
      <c r="A440">
        <v>439</v>
      </c>
      <c r="B440" s="148" t="str">
        <f t="shared" ca="1" si="106"/>
        <v>999999113</v>
      </c>
      <c r="C440" s="148" t="str">
        <f t="shared" ca="1" si="107"/>
        <v>9999999</v>
      </c>
      <c r="D440" s="28">
        <v>1</v>
      </c>
      <c r="E440" s="586">
        <f t="shared" si="112"/>
        <v>0</v>
      </c>
      <c r="F440" s="586">
        <f t="shared" si="108"/>
        <v>0</v>
      </c>
      <c r="G440" s="344" t="str">
        <f t="shared" si="113"/>
        <v>api</v>
      </c>
      <c r="H440" t="s">
        <v>1830</v>
      </c>
      <c r="I440" t="s">
        <v>1830</v>
      </c>
      <c r="J440" s="184"/>
      <c r="Q440" s="61" t="s">
        <v>1829</v>
      </c>
      <c r="R440" s="137">
        <f ca="1">IFERROR(_xlfn.XLOOKUP(T440, sortorder!P:P,sortorder!Q:Q),999)</f>
        <v>999</v>
      </c>
      <c r="S440" s="137">
        <f ca="1">IFERROR(_xlfn.XLOOKUP(T440, sortorder!P:P,sortorder!O:O),99)</f>
        <v>99</v>
      </c>
      <c r="T440" s="119" t="s">
        <v>196</v>
      </c>
      <c r="U440" s="56" t="s">
        <v>196</v>
      </c>
      <c r="V440" s="142">
        <f ca="1">IFERROR(_xlfn.XLOOKUP(X440, sortorder!E:E,sortorder!D:D),99)</f>
        <v>99</v>
      </c>
      <c r="W440" s="142">
        <f t="shared" ca="1" si="109"/>
        <v>99</v>
      </c>
      <c r="X440" s="353" t="s">
        <v>1821</v>
      </c>
      <c r="Y440" s="132">
        <f t="shared" si="119"/>
        <v>0</v>
      </c>
      <c r="Z440" s="132">
        <f t="shared" si="119"/>
        <v>1</v>
      </c>
      <c r="AA440" s="132">
        <f t="shared" si="119"/>
        <v>0</v>
      </c>
      <c r="AB440" s="132">
        <f t="shared" si="119"/>
        <v>0</v>
      </c>
      <c r="AC440" s="132">
        <f t="shared" si="119"/>
        <v>1</v>
      </c>
      <c r="AD440" s="132">
        <f t="shared" si="119"/>
        <v>0</v>
      </c>
      <c r="AE440" s="132">
        <f t="shared" si="119"/>
        <v>0</v>
      </c>
      <c r="AF440" s="132">
        <f t="shared" si="119"/>
        <v>0</v>
      </c>
      <c r="AG440" s="132">
        <f t="shared" si="119"/>
        <v>0</v>
      </c>
      <c r="AH440" t="s">
        <v>1051</v>
      </c>
      <c r="AI440" s="132" t="e">
        <f ca="1">_xlfn.XLOOKUP(I440,'api2.3'!B:B,'api2.3'!D:D,"")</f>
        <v>#NAME?</v>
      </c>
      <c r="AJ440" t="s">
        <v>140</v>
      </c>
      <c r="AK440" s="38" t="s">
        <v>140</v>
      </c>
      <c r="AL440" s="195" t="e">
        <f ca="1">_xlfn.XLOOKUP(AK440,sortorder!$I$15:$I$20,sortorder!$J$15:$J$20)</f>
        <v>#NAME?</v>
      </c>
      <c r="AM440" s="633" t="s">
        <v>1742</v>
      </c>
      <c r="AN440" s="633" t="s">
        <v>1742</v>
      </c>
      <c r="AO440" s="633" t="s">
        <v>1743</v>
      </c>
      <c r="AP440" s="637">
        <v>3</v>
      </c>
      <c r="AQ440" t="s">
        <v>1751</v>
      </c>
      <c r="AR440" s="22" t="str">
        <f t="shared" si="110"/>
        <v>avg</v>
      </c>
      <c r="AS440" t="s">
        <v>1107</v>
      </c>
      <c r="AT440" s="22" t="b">
        <f t="shared" si="111"/>
        <v>1</v>
      </c>
      <c r="AU440" s="633" t="s">
        <v>1101</v>
      </c>
      <c r="AV440" s="633" t="s">
        <v>1107</v>
      </c>
      <c r="AX440" s="596" t="s">
        <v>2798</v>
      </c>
      <c r="AY440" s="479" t="b">
        <v>0</v>
      </c>
      <c r="AZ440" t="s">
        <v>2710</v>
      </c>
      <c r="BA440" s="10">
        <v>3</v>
      </c>
      <c r="BB440">
        <v>2</v>
      </c>
      <c r="BC440" t="b">
        <v>0</v>
      </c>
      <c r="BD440" t="b">
        <v>0</v>
      </c>
      <c r="BE440" t="b">
        <v>0</v>
      </c>
      <c r="BG440" s="23" t="b">
        <f t="shared" si="117"/>
        <v>1</v>
      </c>
      <c r="BH440" s="468" t="str">
        <f>CONCATENATE(VLOOKUP(AQ440,named_strings!A:B,2,),VLOOKUP(T440,Q:BH,44,))</f>
        <v>State avg Diesel PM</v>
      </c>
      <c r="BI440" t="s">
        <v>1831</v>
      </c>
      <c r="BJ440" t="s">
        <v>5253</v>
      </c>
      <c r="BK440" t="s">
        <v>5253</v>
      </c>
      <c r="BL440" s="714">
        <v>0</v>
      </c>
      <c r="BM440" s="561" t="s">
        <v>2798</v>
      </c>
      <c r="BN440" s="479" t="s">
        <v>1832</v>
      </c>
      <c r="BO440" s="56" t="s">
        <v>5239</v>
      </c>
      <c r="BQ440" s="367">
        <v>113</v>
      </c>
      <c r="BS440" s="580" t="s">
        <v>1833</v>
      </c>
      <c r="BV440" s="580" t="s">
        <v>404</v>
      </c>
    </row>
    <row r="441" spans="1:75" hidden="1">
      <c r="A441">
        <v>440</v>
      </c>
      <c r="B441" s="148" t="str">
        <f t="shared" ca="1" si="106"/>
        <v>999999114</v>
      </c>
      <c r="C441" s="148" t="str">
        <f t="shared" ca="1" si="107"/>
        <v>9999999</v>
      </c>
      <c r="D441" s="28">
        <v>1</v>
      </c>
      <c r="E441" s="586">
        <f t="shared" si="112"/>
        <v>0</v>
      </c>
      <c r="F441" s="586">
        <f t="shared" si="108"/>
        <v>0</v>
      </c>
      <c r="G441" s="344" t="str">
        <f t="shared" si="113"/>
        <v>api</v>
      </c>
      <c r="H441" t="s">
        <v>1918</v>
      </c>
      <c r="I441" t="s">
        <v>1918</v>
      </c>
      <c r="Q441" s="61" t="s">
        <v>1917</v>
      </c>
      <c r="R441" s="137">
        <f ca="1">IFERROR(_xlfn.XLOOKUP(T441, sortorder!P:P,sortorder!Q:Q),999)</f>
        <v>999</v>
      </c>
      <c r="S441" s="137">
        <f ca="1">IFERROR(_xlfn.XLOOKUP(T441, sortorder!P:P,sortorder!O:O),99)</f>
        <v>99</v>
      </c>
      <c r="T441" s="119" t="s">
        <v>1716</v>
      </c>
      <c r="U441" s="56" t="s">
        <v>1716</v>
      </c>
      <c r="V441" s="142">
        <f ca="1">IFERROR(_xlfn.XLOOKUP(X441, sortorder!E:E,sortorder!D:D),99)</f>
        <v>99</v>
      </c>
      <c r="W441" s="142">
        <f t="shared" ca="1" si="109"/>
        <v>99</v>
      </c>
      <c r="X441" s="353" t="s">
        <v>1821</v>
      </c>
      <c r="Y441" s="132">
        <f t="shared" si="119"/>
        <v>0</v>
      </c>
      <c r="Z441" s="132">
        <f t="shared" si="119"/>
        <v>1</v>
      </c>
      <c r="AA441" s="132">
        <f t="shared" si="119"/>
        <v>0</v>
      </c>
      <c r="AB441" s="132">
        <f t="shared" si="119"/>
        <v>0</v>
      </c>
      <c r="AC441" s="132">
        <f t="shared" si="119"/>
        <v>1</v>
      </c>
      <c r="AD441" s="132">
        <f t="shared" si="119"/>
        <v>0</v>
      </c>
      <c r="AE441" s="132">
        <f t="shared" si="119"/>
        <v>0</v>
      </c>
      <c r="AF441" s="132">
        <f t="shared" si="119"/>
        <v>0</v>
      </c>
      <c r="AG441" s="132">
        <f t="shared" si="119"/>
        <v>0</v>
      </c>
      <c r="AH441" t="s">
        <v>1051</v>
      </c>
      <c r="AI441" s="132" t="e">
        <f ca="1">_xlfn.XLOOKUP(I441,'api2.3'!B:B,'api2.3'!D:D,"")</f>
        <v>#NAME?</v>
      </c>
      <c r="AJ441" t="s">
        <v>140</v>
      </c>
      <c r="AK441" s="38" t="s">
        <v>140</v>
      </c>
      <c r="AL441" s="195" t="e">
        <f ca="1">_xlfn.XLOOKUP(AK441,sortorder!$I$15:$I$20,sortorder!$J$15:$J$20)</f>
        <v>#NAME?</v>
      </c>
      <c r="AM441" s="633" t="s">
        <v>1742</v>
      </c>
      <c r="AN441" s="633" t="s">
        <v>1742</v>
      </c>
      <c r="AO441" s="633" t="s">
        <v>1743</v>
      </c>
      <c r="AP441" s="637">
        <v>3</v>
      </c>
      <c r="AQ441" t="s">
        <v>1751</v>
      </c>
      <c r="AR441" s="22" t="str">
        <f t="shared" si="110"/>
        <v>avg</v>
      </c>
      <c r="AS441" t="s">
        <v>1107</v>
      </c>
      <c r="AT441" s="22" t="b">
        <f t="shared" si="111"/>
        <v>1</v>
      </c>
      <c r="AU441" s="633" t="s">
        <v>1101</v>
      </c>
      <c r="AV441" s="633" t="s">
        <v>1107</v>
      </c>
      <c r="AX441" s="596" t="s">
        <v>2798</v>
      </c>
      <c r="AY441" s="479" t="b">
        <v>0</v>
      </c>
      <c r="AZ441" t="s">
        <v>2710</v>
      </c>
      <c r="BA441">
        <v>2</v>
      </c>
      <c r="BB441">
        <v>0</v>
      </c>
      <c r="BC441" t="b">
        <v>0</v>
      </c>
      <c r="BD441" t="b">
        <v>0</v>
      </c>
      <c r="BE441" t="b">
        <v>0</v>
      </c>
      <c r="BG441" s="23" t="b">
        <f t="shared" si="117"/>
        <v>1</v>
      </c>
      <c r="BH441" s="468" t="str">
        <f>CONCATENATE(VLOOKUP(AQ441,named_strings!A:B,2,),VLOOKUP(T441,Q:BH,44,))</f>
        <v>State avg Toxic Releases to Air</v>
      </c>
      <c r="BI441" t="s">
        <v>4740</v>
      </c>
      <c r="BJ441" t="s">
        <v>4740</v>
      </c>
      <c r="BK441" t="s">
        <v>4740</v>
      </c>
      <c r="BL441" s="714">
        <v>0</v>
      </c>
      <c r="BM441" s="561" t="s">
        <v>2798</v>
      </c>
      <c r="BN441" s="479" t="s">
        <v>1919</v>
      </c>
      <c r="BO441" s="56" t="s">
        <v>1324</v>
      </c>
      <c r="BQ441" s="206">
        <v>114</v>
      </c>
      <c r="BS441" s="580" t="s">
        <v>1920</v>
      </c>
    </row>
    <row r="442" spans="1:75" hidden="1">
      <c r="A442">
        <v>441</v>
      </c>
      <c r="B442" s="148" t="str">
        <f t="shared" ca="1" si="106"/>
        <v>999999115</v>
      </c>
      <c r="C442" s="148" t="str">
        <f t="shared" ca="1" si="107"/>
        <v>9999999</v>
      </c>
      <c r="D442" s="28">
        <v>1</v>
      </c>
      <c r="E442" s="586">
        <f t="shared" si="112"/>
        <v>0</v>
      </c>
      <c r="F442" s="586">
        <f t="shared" si="108"/>
        <v>0</v>
      </c>
      <c r="G442" s="344" t="str">
        <f t="shared" si="113"/>
        <v>api</v>
      </c>
      <c r="H442" t="s">
        <v>1926</v>
      </c>
      <c r="I442" t="s">
        <v>1926</v>
      </c>
      <c r="Q442" s="61" t="s">
        <v>1925</v>
      </c>
      <c r="R442" s="137">
        <f ca="1">IFERROR(_xlfn.XLOOKUP(T442, sortorder!P:P,sortorder!Q:Q),999)</f>
        <v>999</v>
      </c>
      <c r="S442" s="137">
        <f ca="1">IFERROR(_xlfn.XLOOKUP(T442, sortorder!P:P,sortorder!O:O),99)</f>
        <v>99</v>
      </c>
      <c r="T442" s="119" t="s">
        <v>306</v>
      </c>
      <c r="U442" s="56" t="s">
        <v>306</v>
      </c>
      <c r="V442" s="142">
        <f ca="1">IFERROR(_xlfn.XLOOKUP(X442, sortorder!E:E,sortorder!D:D),99)</f>
        <v>99</v>
      </c>
      <c r="W442" s="142">
        <f t="shared" ca="1" si="109"/>
        <v>99</v>
      </c>
      <c r="X442" s="353" t="s">
        <v>1821</v>
      </c>
      <c r="Y442" s="132">
        <f t="shared" ref="Y442:AG451" si="120">IF(ISERROR(SEARCH(Y$1,$Q442)),0,1)</f>
        <v>0</v>
      </c>
      <c r="Z442" s="132">
        <f t="shared" si="120"/>
        <v>1</v>
      </c>
      <c r="AA442" s="132">
        <f t="shared" si="120"/>
        <v>0</v>
      </c>
      <c r="AB442" s="132">
        <f t="shared" si="120"/>
        <v>0</v>
      </c>
      <c r="AC442" s="132">
        <f t="shared" si="120"/>
        <v>1</v>
      </c>
      <c r="AD442" s="132">
        <f t="shared" si="120"/>
        <v>0</v>
      </c>
      <c r="AE442" s="132">
        <f t="shared" si="120"/>
        <v>0</v>
      </c>
      <c r="AF442" s="132">
        <f t="shared" si="120"/>
        <v>0</v>
      </c>
      <c r="AG442" s="132">
        <f t="shared" si="120"/>
        <v>0</v>
      </c>
      <c r="AH442" t="s">
        <v>1051</v>
      </c>
      <c r="AI442" s="132" t="e">
        <f ca="1">_xlfn.XLOOKUP(I442,'api2.3'!B:B,'api2.3'!D:D,"")</f>
        <v>#NAME?</v>
      </c>
      <c r="AJ442" t="s">
        <v>140</v>
      </c>
      <c r="AK442" s="38" t="s">
        <v>140</v>
      </c>
      <c r="AL442" s="195" t="e">
        <f ca="1">_xlfn.XLOOKUP(AK442,sortorder!$I$15:$I$20,sortorder!$J$15:$J$20)</f>
        <v>#NAME?</v>
      </c>
      <c r="AM442" s="633" t="s">
        <v>1742</v>
      </c>
      <c r="AN442" s="633" t="s">
        <v>1742</v>
      </c>
      <c r="AO442" s="633" t="s">
        <v>1743</v>
      </c>
      <c r="AP442" s="637">
        <v>3</v>
      </c>
      <c r="AQ442" t="s">
        <v>1751</v>
      </c>
      <c r="AR442" s="22" t="str">
        <f t="shared" si="110"/>
        <v>avg</v>
      </c>
      <c r="AS442" t="s">
        <v>1107</v>
      </c>
      <c r="AT442" s="22" t="b">
        <f t="shared" si="111"/>
        <v>1</v>
      </c>
      <c r="AU442" s="633" t="s">
        <v>1101</v>
      </c>
      <c r="AV442" s="633" t="s">
        <v>1107</v>
      </c>
      <c r="AX442" s="596" t="s">
        <v>2798</v>
      </c>
      <c r="AY442" s="479" t="b">
        <v>0</v>
      </c>
      <c r="AZ442" t="s">
        <v>2710</v>
      </c>
      <c r="BA442" s="10">
        <v>2</v>
      </c>
      <c r="BB442">
        <v>0</v>
      </c>
      <c r="BC442" t="b">
        <v>0</v>
      </c>
      <c r="BD442" t="b">
        <v>0</v>
      </c>
      <c r="BE442" t="b">
        <v>0</v>
      </c>
      <c r="BG442" s="23" t="b">
        <f t="shared" si="117"/>
        <v>1</v>
      </c>
      <c r="BH442" s="468" t="str">
        <f>CONCATENATE(VLOOKUP(AQ442,named_strings!A:B,2,),VLOOKUP(T442,Q:BH,44,))</f>
        <v>State avg Traffic</v>
      </c>
      <c r="BI442" t="s">
        <v>1927</v>
      </c>
      <c r="BJ442" t="s">
        <v>1928</v>
      </c>
      <c r="BK442" t="s">
        <v>1928</v>
      </c>
      <c r="BL442" s="714" t="e">
        <v>#N/A</v>
      </c>
      <c r="BM442" s="561" t="s">
        <v>2798</v>
      </c>
      <c r="BN442" s="479" t="s">
        <v>1929</v>
      </c>
      <c r="BO442" s="56" t="s">
        <v>5241</v>
      </c>
      <c r="BQ442" s="206">
        <v>115</v>
      </c>
      <c r="BS442" s="580" t="s">
        <v>1129</v>
      </c>
      <c r="BV442" s="580" t="s">
        <v>404</v>
      </c>
      <c r="BW442" s="580" t="s">
        <v>55</v>
      </c>
    </row>
    <row r="443" spans="1:75" hidden="1">
      <c r="A443">
        <v>442</v>
      </c>
      <c r="B443" s="148" t="str">
        <f t="shared" ca="1" si="106"/>
        <v>999999116</v>
      </c>
      <c r="C443" s="148" t="str">
        <f t="shared" ca="1" si="107"/>
        <v>9999999</v>
      </c>
      <c r="D443" s="28">
        <v>1</v>
      </c>
      <c r="E443" s="586">
        <f t="shared" si="112"/>
        <v>0</v>
      </c>
      <c r="F443" s="586">
        <f t="shared" si="108"/>
        <v>0</v>
      </c>
      <c r="G443" s="344" t="str">
        <f t="shared" si="113"/>
        <v>api</v>
      </c>
      <c r="H443" t="s">
        <v>1840</v>
      </c>
      <c r="I443" t="s">
        <v>1840</v>
      </c>
      <c r="Q443" s="61" t="s">
        <v>1839</v>
      </c>
      <c r="R443" s="137">
        <f ca="1">IFERROR(_xlfn.XLOOKUP(T443, sortorder!P:P,sortorder!Q:Q),999)</f>
        <v>999</v>
      </c>
      <c r="S443" s="137">
        <f ca="1">IFERROR(_xlfn.XLOOKUP(T443, sortorder!P:P,sortorder!O:O),99)</f>
        <v>99</v>
      </c>
      <c r="T443" s="119" t="s">
        <v>80</v>
      </c>
      <c r="U443" s="56" t="s">
        <v>80</v>
      </c>
      <c r="V443" s="142">
        <f ca="1">IFERROR(_xlfn.XLOOKUP(X443, sortorder!E:E,sortorder!D:D),99)</f>
        <v>99</v>
      </c>
      <c r="W443" s="142">
        <f t="shared" ca="1" si="109"/>
        <v>99</v>
      </c>
      <c r="X443" s="353" t="s">
        <v>1821</v>
      </c>
      <c r="Y443" s="132">
        <f t="shared" si="120"/>
        <v>0</v>
      </c>
      <c r="Z443" s="132">
        <f t="shared" si="120"/>
        <v>1</v>
      </c>
      <c r="AA443" s="132">
        <f t="shared" si="120"/>
        <v>0</v>
      </c>
      <c r="AB443" s="132">
        <f t="shared" si="120"/>
        <v>0</v>
      </c>
      <c r="AC443" s="132">
        <f t="shared" si="120"/>
        <v>1</v>
      </c>
      <c r="AD443" s="132">
        <f t="shared" si="120"/>
        <v>0</v>
      </c>
      <c r="AE443" s="132">
        <f t="shared" si="120"/>
        <v>0</v>
      </c>
      <c r="AF443" s="132">
        <f t="shared" si="120"/>
        <v>0</v>
      </c>
      <c r="AG443" s="132">
        <f t="shared" si="120"/>
        <v>0</v>
      </c>
      <c r="AH443" t="s">
        <v>1051</v>
      </c>
      <c r="AI443" s="132" t="e">
        <f ca="1">_xlfn.XLOOKUP(I443,'api2.3'!B:B,'api2.3'!D:D,"")</f>
        <v>#NAME?</v>
      </c>
      <c r="AJ443" t="s">
        <v>140</v>
      </c>
      <c r="AK443" s="38" t="s">
        <v>140</v>
      </c>
      <c r="AL443" s="195" t="e">
        <f ca="1">_xlfn.XLOOKUP(AK443,sortorder!$I$15:$I$20,sortorder!$J$15:$J$20)</f>
        <v>#NAME?</v>
      </c>
      <c r="AM443" s="633" t="s">
        <v>1742</v>
      </c>
      <c r="AN443" s="633" t="s">
        <v>1742</v>
      </c>
      <c r="AO443" s="633" t="s">
        <v>1743</v>
      </c>
      <c r="AP443" s="637">
        <v>3</v>
      </c>
      <c r="AQ443" t="s">
        <v>1751</v>
      </c>
      <c r="AR443" s="22" t="str">
        <f t="shared" si="110"/>
        <v>avg</v>
      </c>
      <c r="AS443" t="s">
        <v>1107</v>
      </c>
      <c r="AT443" s="22" t="b">
        <f t="shared" si="111"/>
        <v>1</v>
      </c>
      <c r="AU443" s="633" t="s">
        <v>1101</v>
      </c>
      <c r="AV443" s="633" t="s">
        <v>1107</v>
      </c>
      <c r="AW443">
        <v>1</v>
      </c>
      <c r="AX443" s="596" t="s">
        <v>2798</v>
      </c>
      <c r="AY443" s="479" t="b">
        <v>0</v>
      </c>
      <c r="AZ443" t="s">
        <v>2710</v>
      </c>
      <c r="BA443" s="10">
        <v>3</v>
      </c>
      <c r="BB443" s="8">
        <v>2</v>
      </c>
      <c r="BC443" s="8" t="b">
        <v>1</v>
      </c>
      <c r="BD443" t="b">
        <v>0</v>
      </c>
      <c r="BE443" t="b">
        <v>0</v>
      </c>
      <c r="BG443" s="23" t="b">
        <f t="shared" si="117"/>
        <v>1</v>
      </c>
      <c r="BH443" s="468" t="str">
        <f>CONCATENATE(VLOOKUP(AQ443,named_strings!A:B,2,),VLOOKUP(T443,Q:BH,44,))</f>
        <v>State avg %pre-1960</v>
      </c>
      <c r="BI443" t="s">
        <v>4979</v>
      </c>
      <c r="BJ443" t="s">
        <v>1841</v>
      </c>
      <c r="BK443" t="s">
        <v>1841</v>
      </c>
      <c r="BL443" s="714" t="e">
        <v>#N/A</v>
      </c>
      <c r="BM443" s="561" t="s">
        <v>2798</v>
      </c>
      <c r="BN443" s="479" t="s">
        <v>1842</v>
      </c>
      <c r="BO443" s="56" t="s">
        <v>5240</v>
      </c>
      <c r="BQ443" s="206">
        <v>116</v>
      </c>
      <c r="BS443" s="580" t="s">
        <v>1843</v>
      </c>
      <c r="BV443" s="580" t="s">
        <v>404</v>
      </c>
    </row>
    <row r="444" spans="1:75" hidden="1">
      <c r="A444">
        <v>443</v>
      </c>
      <c r="B444" s="148" t="str">
        <f t="shared" ca="1" si="106"/>
        <v>999999117</v>
      </c>
      <c r="C444" s="148" t="str">
        <f t="shared" ca="1" si="107"/>
        <v>9999999</v>
      </c>
      <c r="D444" s="28">
        <v>1</v>
      </c>
      <c r="E444" s="586">
        <f t="shared" si="112"/>
        <v>0</v>
      </c>
      <c r="F444" s="586">
        <f t="shared" si="108"/>
        <v>0</v>
      </c>
      <c r="G444" s="344" t="str">
        <f t="shared" si="113"/>
        <v>api</v>
      </c>
      <c r="H444" t="s">
        <v>1862</v>
      </c>
      <c r="I444" t="s">
        <v>1862</v>
      </c>
      <c r="Q444" s="61" t="s">
        <v>1861</v>
      </c>
      <c r="R444" s="137">
        <f ca="1">IFERROR(_xlfn.XLOOKUP(T444, sortorder!P:P,sortorder!Q:Q),999)</f>
        <v>999</v>
      </c>
      <c r="S444" s="137">
        <f ca="1">IFERROR(_xlfn.XLOOKUP(T444, sortorder!P:P,sortorder!O:O),99)</f>
        <v>99</v>
      </c>
      <c r="T444" s="119" t="s">
        <v>255</v>
      </c>
      <c r="U444" s="56" t="s">
        <v>255</v>
      </c>
      <c r="V444" s="142">
        <f ca="1">IFERROR(_xlfn.XLOOKUP(X444, sortorder!E:E,sortorder!D:D),99)</f>
        <v>99</v>
      </c>
      <c r="W444" s="142">
        <f t="shared" ca="1" si="109"/>
        <v>99</v>
      </c>
      <c r="X444" s="353" t="s">
        <v>1821</v>
      </c>
      <c r="Y444" s="132">
        <f t="shared" si="120"/>
        <v>0</v>
      </c>
      <c r="Z444" s="132">
        <f t="shared" si="120"/>
        <v>1</v>
      </c>
      <c r="AA444" s="132">
        <f t="shared" si="120"/>
        <v>0</v>
      </c>
      <c r="AB444" s="132">
        <f t="shared" si="120"/>
        <v>0</v>
      </c>
      <c r="AC444" s="132">
        <f t="shared" si="120"/>
        <v>1</v>
      </c>
      <c r="AD444" s="132">
        <f t="shared" si="120"/>
        <v>0</v>
      </c>
      <c r="AE444" s="132">
        <f t="shared" si="120"/>
        <v>0</v>
      </c>
      <c r="AF444" s="132">
        <f t="shared" si="120"/>
        <v>0</v>
      </c>
      <c r="AG444" s="132">
        <f t="shared" si="120"/>
        <v>0</v>
      </c>
      <c r="AH444" t="s">
        <v>1051</v>
      </c>
      <c r="AI444" s="132" t="e">
        <f ca="1">_xlfn.XLOOKUP(I444,'api2.3'!B:B,'api2.3'!D:D,"")</f>
        <v>#NAME?</v>
      </c>
      <c r="AJ444" t="s">
        <v>140</v>
      </c>
      <c r="AK444" s="38" t="s">
        <v>140</v>
      </c>
      <c r="AL444" s="195" t="e">
        <f ca="1">_xlfn.XLOOKUP(AK444,sortorder!$I$15:$I$20,sortorder!$J$15:$J$20)</f>
        <v>#NAME?</v>
      </c>
      <c r="AM444" s="633" t="s">
        <v>1742</v>
      </c>
      <c r="AN444" s="633" t="s">
        <v>1742</v>
      </c>
      <c r="AO444" s="633" t="s">
        <v>1743</v>
      </c>
      <c r="AP444" s="637">
        <v>3</v>
      </c>
      <c r="AQ444" t="s">
        <v>1751</v>
      </c>
      <c r="AR444" s="22" t="str">
        <f t="shared" si="110"/>
        <v>avg</v>
      </c>
      <c r="AS444" t="s">
        <v>1107</v>
      </c>
      <c r="AT444" s="22" t="b">
        <f t="shared" si="111"/>
        <v>1</v>
      </c>
      <c r="AU444" s="633" t="s">
        <v>1101</v>
      </c>
      <c r="AV444" s="633" t="s">
        <v>1107</v>
      </c>
      <c r="AX444" s="596" t="s">
        <v>2798</v>
      </c>
      <c r="AY444" s="479" t="b">
        <v>0</v>
      </c>
      <c r="AZ444" t="s">
        <v>2710</v>
      </c>
      <c r="BA444" s="10">
        <v>2</v>
      </c>
      <c r="BB444">
        <v>2</v>
      </c>
      <c r="BC444" t="b">
        <v>0</v>
      </c>
      <c r="BD444" t="b">
        <v>0</v>
      </c>
      <c r="BE444" t="b">
        <v>0</v>
      </c>
      <c r="BG444" s="23" t="b">
        <f t="shared" si="117"/>
        <v>1</v>
      </c>
      <c r="BH444" s="468" t="str">
        <f>CONCATENATE(VLOOKUP(AQ444,named_strings!A:B,2,),VLOOKUP(T444,Q:BH,44,))</f>
        <v>State avg NPL</v>
      </c>
      <c r="BI444" t="s">
        <v>1863</v>
      </c>
      <c r="BJ444" t="s">
        <v>1864</v>
      </c>
      <c r="BK444" t="s">
        <v>1864</v>
      </c>
      <c r="BL444" s="714" t="e">
        <v>#N/A</v>
      </c>
      <c r="BM444" s="561" t="s">
        <v>2798</v>
      </c>
      <c r="BN444" s="479" t="s">
        <v>1865</v>
      </c>
      <c r="BO444" s="56" t="s">
        <v>1686</v>
      </c>
      <c r="BQ444" s="206">
        <v>117</v>
      </c>
      <c r="BS444" s="580" t="s">
        <v>1866</v>
      </c>
      <c r="BV444" s="580" t="s">
        <v>404</v>
      </c>
    </row>
    <row r="445" spans="1:75" hidden="1">
      <c r="A445">
        <v>444</v>
      </c>
      <c r="B445" s="148" t="str">
        <f t="shared" ca="1" si="106"/>
        <v>999999118</v>
      </c>
      <c r="C445" s="148" t="str">
        <f t="shared" ca="1" si="107"/>
        <v>9999999</v>
      </c>
      <c r="D445" s="28">
        <v>1</v>
      </c>
      <c r="E445" s="586">
        <f t="shared" si="112"/>
        <v>0</v>
      </c>
      <c r="F445" s="586">
        <f t="shared" si="108"/>
        <v>0</v>
      </c>
      <c r="G445" s="344" t="str">
        <f t="shared" si="113"/>
        <v>api</v>
      </c>
      <c r="H445" s="173" t="s">
        <v>1906</v>
      </c>
      <c r="I445" s="173" t="s">
        <v>1906</v>
      </c>
      <c r="Q445" s="61" t="s">
        <v>1905</v>
      </c>
      <c r="R445" s="137">
        <f ca="1">IFERROR(_xlfn.XLOOKUP(T445, sortorder!P:P,sortorder!Q:Q),999)</f>
        <v>999</v>
      </c>
      <c r="S445" s="137">
        <f ca="1">IFERROR(_xlfn.XLOOKUP(T445, sortorder!P:P,sortorder!O:O),99)</f>
        <v>99</v>
      </c>
      <c r="T445" s="119" t="s">
        <v>265</v>
      </c>
      <c r="U445" s="56" t="s">
        <v>265</v>
      </c>
      <c r="V445" s="142">
        <f ca="1">IFERROR(_xlfn.XLOOKUP(X445, sortorder!E:E,sortorder!D:D),99)</f>
        <v>99</v>
      </c>
      <c r="W445" s="142">
        <f t="shared" ca="1" si="109"/>
        <v>99</v>
      </c>
      <c r="X445" s="353" t="s">
        <v>1821</v>
      </c>
      <c r="Y445" s="132">
        <f t="shared" si="120"/>
        <v>0</v>
      </c>
      <c r="Z445" s="132">
        <f t="shared" si="120"/>
        <v>1</v>
      </c>
      <c r="AA445" s="132">
        <f t="shared" si="120"/>
        <v>0</v>
      </c>
      <c r="AB445" s="132">
        <f t="shared" si="120"/>
        <v>0</v>
      </c>
      <c r="AC445" s="132">
        <f t="shared" si="120"/>
        <v>1</v>
      </c>
      <c r="AD445" s="132">
        <f t="shared" si="120"/>
        <v>0</v>
      </c>
      <c r="AE445" s="132">
        <f t="shared" si="120"/>
        <v>0</v>
      </c>
      <c r="AF445" s="132">
        <f t="shared" si="120"/>
        <v>0</v>
      </c>
      <c r="AG445" s="132">
        <f t="shared" si="120"/>
        <v>0</v>
      </c>
      <c r="AH445" t="s">
        <v>1051</v>
      </c>
      <c r="AI445" s="132" t="e">
        <f ca="1">_xlfn.XLOOKUP(I445,'api2.3'!B:B,'api2.3'!D:D,"")</f>
        <v>#NAME?</v>
      </c>
      <c r="AJ445" t="s">
        <v>140</v>
      </c>
      <c r="AK445" s="38" t="s">
        <v>140</v>
      </c>
      <c r="AL445" s="195" t="e">
        <f ca="1">_xlfn.XLOOKUP(AK445,sortorder!$I$15:$I$20,sortorder!$J$15:$J$20)</f>
        <v>#NAME?</v>
      </c>
      <c r="AM445" s="633" t="s">
        <v>1742</v>
      </c>
      <c r="AN445" s="633" t="s">
        <v>1742</v>
      </c>
      <c r="AO445" s="633" t="s">
        <v>1743</v>
      </c>
      <c r="AP445" s="637">
        <v>3</v>
      </c>
      <c r="AQ445" t="s">
        <v>1751</v>
      </c>
      <c r="AR445" s="22" t="str">
        <f t="shared" si="110"/>
        <v>avg</v>
      </c>
      <c r="AS445" t="s">
        <v>1107</v>
      </c>
      <c r="AT445" s="22" t="b">
        <f t="shared" si="111"/>
        <v>1</v>
      </c>
      <c r="AU445" s="633" t="s">
        <v>1101</v>
      </c>
      <c r="AV445" s="633" t="s">
        <v>1107</v>
      </c>
      <c r="AX445" s="596" t="s">
        <v>2798</v>
      </c>
      <c r="AY445" s="479" t="b">
        <v>0</v>
      </c>
      <c r="AZ445" t="s">
        <v>2710</v>
      </c>
      <c r="BA445" s="10">
        <v>2</v>
      </c>
      <c r="BB445">
        <v>2</v>
      </c>
      <c r="BC445" t="b">
        <v>0</v>
      </c>
      <c r="BD445" t="b">
        <v>0</v>
      </c>
      <c r="BE445" t="b">
        <v>0</v>
      </c>
      <c r="BG445" s="23" t="b">
        <f t="shared" si="117"/>
        <v>1</v>
      </c>
      <c r="BH445" s="468" t="str">
        <f>CONCATENATE(VLOOKUP(AQ445,named_strings!A:B,2,),VLOOKUP(T445,Q:BH,44,))</f>
        <v>State avg RMP</v>
      </c>
      <c r="BI445" t="s">
        <v>1907</v>
      </c>
      <c r="BJ445" t="s">
        <v>1908</v>
      </c>
      <c r="BK445" t="s">
        <v>1908</v>
      </c>
      <c r="BL445" s="714" t="e">
        <v>#N/A</v>
      </c>
      <c r="BM445" s="561" t="s">
        <v>2798</v>
      </c>
      <c r="BN445" s="479" t="s">
        <v>1909</v>
      </c>
      <c r="BO445" s="56" t="s">
        <v>5242</v>
      </c>
      <c r="BQ445" s="206">
        <v>118</v>
      </c>
      <c r="BS445" s="580" t="s">
        <v>1910</v>
      </c>
      <c r="BV445" s="580" t="s">
        <v>404</v>
      </c>
    </row>
    <row r="446" spans="1:75" hidden="1">
      <c r="A446">
        <v>445</v>
      </c>
      <c r="B446" s="148" t="str">
        <f t="shared" ca="1" si="106"/>
        <v>999999119</v>
      </c>
      <c r="C446" s="148" t="str">
        <f t="shared" ca="1" si="107"/>
        <v>9999999</v>
      </c>
      <c r="D446" s="28">
        <v>1</v>
      </c>
      <c r="E446" s="586">
        <f t="shared" si="112"/>
        <v>0</v>
      </c>
      <c r="F446" s="586">
        <f t="shared" si="108"/>
        <v>0</v>
      </c>
      <c r="G446" s="344" t="str">
        <f t="shared" si="113"/>
        <v>api</v>
      </c>
      <c r="H446" t="s">
        <v>1937</v>
      </c>
      <c r="I446" t="s">
        <v>1937</v>
      </c>
      <c r="Q446" s="61" t="s">
        <v>1936</v>
      </c>
      <c r="R446" s="137">
        <f ca="1">IFERROR(_xlfn.XLOOKUP(T446, sortorder!P:P,sortorder!Q:Q),999)</f>
        <v>999</v>
      </c>
      <c r="S446" s="137">
        <f ca="1">IFERROR(_xlfn.XLOOKUP(T446, sortorder!P:P,sortorder!O:O),99)</f>
        <v>99</v>
      </c>
      <c r="T446" s="119" t="s">
        <v>95</v>
      </c>
      <c r="U446" s="56" t="s">
        <v>95</v>
      </c>
      <c r="V446" s="142">
        <f ca="1">IFERROR(_xlfn.XLOOKUP(X446, sortorder!E:E,sortorder!D:D),99)</f>
        <v>99</v>
      </c>
      <c r="W446" s="142">
        <f t="shared" ca="1" si="109"/>
        <v>99</v>
      </c>
      <c r="X446" s="353" t="s">
        <v>1821</v>
      </c>
      <c r="Y446" s="132">
        <f t="shared" si="120"/>
        <v>0</v>
      </c>
      <c r="Z446" s="132">
        <f t="shared" si="120"/>
        <v>1</v>
      </c>
      <c r="AA446" s="132">
        <f t="shared" si="120"/>
        <v>0</v>
      </c>
      <c r="AB446" s="132">
        <f t="shared" si="120"/>
        <v>0</v>
      </c>
      <c r="AC446" s="132">
        <f t="shared" si="120"/>
        <v>1</v>
      </c>
      <c r="AD446" s="132">
        <f t="shared" si="120"/>
        <v>0</v>
      </c>
      <c r="AE446" s="132">
        <f t="shared" si="120"/>
        <v>0</v>
      </c>
      <c r="AF446" s="132">
        <f t="shared" si="120"/>
        <v>0</v>
      </c>
      <c r="AG446" s="132">
        <f t="shared" si="120"/>
        <v>0</v>
      </c>
      <c r="AH446" t="s">
        <v>1051</v>
      </c>
      <c r="AI446" s="132" t="e">
        <f ca="1">_xlfn.XLOOKUP(I446,'api2.3'!B:B,'api2.3'!D:D,"")</f>
        <v>#NAME?</v>
      </c>
      <c r="AJ446" t="s">
        <v>140</v>
      </c>
      <c r="AK446" s="38" t="s">
        <v>140</v>
      </c>
      <c r="AL446" s="195" t="e">
        <f ca="1">_xlfn.XLOOKUP(AK446,sortorder!$I$15:$I$20,sortorder!$J$15:$J$20)</f>
        <v>#NAME?</v>
      </c>
      <c r="AM446" s="633" t="s">
        <v>1742</v>
      </c>
      <c r="AN446" s="633" t="s">
        <v>1742</v>
      </c>
      <c r="AO446" s="633" t="s">
        <v>1743</v>
      </c>
      <c r="AP446" s="637">
        <v>3</v>
      </c>
      <c r="AQ446" t="s">
        <v>1751</v>
      </c>
      <c r="AR446" s="22" t="str">
        <f t="shared" si="110"/>
        <v>avg</v>
      </c>
      <c r="AS446" t="s">
        <v>1107</v>
      </c>
      <c r="AT446" s="22" t="b">
        <f t="shared" si="111"/>
        <v>1</v>
      </c>
      <c r="AU446" s="633" t="s">
        <v>1101</v>
      </c>
      <c r="AV446" s="633" t="s">
        <v>1107</v>
      </c>
      <c r="AX446" s="596" t="s">
        <v>2798</v>
      </c>
      <c r="AY446" s="479" t="b">
        <v>0</v>
      </c>
      <c r="AZ446" t="s">
        <v>2710</v>
      </c>
      <c r="BA446" s="10">
        <v>2</v>
      </c>
      <c r="BB446">
        <v>1</v>
      </c>
      <c r="BC446" t="b">
        <v>0</v>
      </c>
      <c r="BD446" t="b">
        <v>0</v>
      </c>
      <c r="BE446" t="b">
        <v>0</v>
      </c>
      <c r="BG446" s="23" t="b">
        <f t="shared" si="117"/>
        <v>1</v>
      </c>
      <c r="BH446" s="468" t="str">
        <f>CONCATENATE(VLOOKUP(AQ446,named_strings!A:B,2,),VLOOKUP(T446,Q:BH,44,))</f>
        <v>State avg TSDF</v>
      </c>
      <c r="BI446" t="s">
        <v>1938</v>
      </c>
      <c r="BJ446" t="s">
        <v>1939</v>
      </c>
      <c r="BK446" t="s">
        <v>1939</v>
      </c>
      <c r="BL446" s="714" t="e">
        <v>#N/A</v>
      </c>
      <c r="BM446" s="561" t="s">
        <v>2798</v>
      </c>
      <c r="BN446" s="479" t="s">
        <v>1940</v>
      </c>
      <c r="BO446" s="56" t="s">
        <v>5243</v>
      </c>
      <c r="BQ446" s="206">
        <v>119</v>
      </c>
      <c r="BS446" s="580" t="s">
        <v>1313</v>
      </c>
      <c r="BV446" s="580" t="s">
        <v>404</v>
      </c>
    </row>
    <row r="447" spans="1:75" hidden="1">
      <c r="A447">
        <v>446</v>
      </c>
      <c r="B447" s="148" t="str">
        <f t="shared" ca="1" si="106"/>
        <v>999999120</v>
      </c>
      <c r="C447" s="148" t="str">
        <f t="shared" ca="1" si="107"/>
        <v>9999999</v>
      </c>
      <c r="D447" s="28">
        <v>1</v>
      </c>
      <c r="E447" s="586">
        <f t="shared" si="112"/>
        <v>0</v>
      </c>
      <c r="F447" s="586">
        <f t="shared" si="108"/>
        <v>0</v>
      </c>
      <c r="G447" s="344" t="str">
        <f t="shared" si="113"/>
        <v>api</v>
      </c>
      <c r="H447" s="114" t="s">
        <v>1948</v>
      </c>
      <c r="I447" s="114" t="s">
        <v>1948</v>
      </c>
      <c r="Q447" s="61" t="s">
        <v>1947</v>
      </c>
      <c r="R447" s="137">
        <f ca="1">IFERROR(_xlfn.XLOOKUP(T447, sortorder!P:P,sortorder!Q:Q),999)</f>
        <v>999</v>
      </c>
      <c r="S447" s="137">
        <f ca="1">IFERROR(_xlfn.XLOOKUP(T447, sortorder!P:P,sortorder!O:O),99)</f>
        <v>99</v>
      </c>
      <c r="T447" s="119" t="s">
        <v>134</v>
      </c>
      <c r="U447" s="56" t="s">
        <v>134</v>
      </c>
      <c r="V447" s="142">
        <f ca="1">IFERROR(_xlfn.XLOOKUP(X447, sortorder!E:E,sortorder!D:D),99)</f>
        <v>99</v>
      </c>
      <c r="W447" s="142">
        <f t="shared" ca="1" si="109"/>
        <v>99</v>
      </c>
      <c r="X447" s="353" t="s">
        <v>1821</v>
      </c>
      <c r="Y447" s="132">
        <f t="shared" si="120"/>
        <v>0</v>
      </c>
      <c r="Z447" s="132">
        <f t="shared" si="120"/>
        <v>1</v>
      </c>
      <c r="AA447" s="132">
        <f t="shared" si="120"/>
        <v>0</v>
      </c>
      <c r="AB447" s="132">
        <f t="shared" si="120"/>
        <v>0</v>
      </c>
      <c r="AC447" s="132">
        <f t="shared" si="120"/>
        <v>1</v>
      </c>
      <c r="AD447" s="132">
        <f t="shared" si="120"/>
        <v>0</v>
      </c>
      <c r="AE447" s="132">
        <f t="shared" si="120"/>
        <v>0</v>
      </c>
      <c r="AF447" s="132">
        <f t="shared" si="120"/>
        <v>0</v>
      </c>
      <c r="AG447" s="132">
        <f t="shared" si="120"/>
        <v>0</v>
      </c>
      <c r="AH447" t="s">
        <v>1051</v>
      </c>
      <c r="AI447" s="132" t="e">
        <f ca="1">_xlfn.XLOOKUP(I447,'api2.3'!B:B,'api2.3'!D:D,"")</f>
        <v>#NAME?</v>
      </c>
      <c r="AJ447" t="s">
        <v>140</v>
      </c>
      <c r="AK447" s="38" t="s">
        <v>140</v>
      </c>
      <c r="AL447" s="195" t="e">
        <f ca="1">_xlfn.XLOOKUP(AK447,sortorder!$I$15:$I$20,sortorder!$J$15:$J$20)</f>
        <v>#NAME?</v>
      </c>
      <c r="AM447" s="633" t="s">
        <v>1742</v>
      </c>
      <c r="AN447" s="633" t="s">
        <v>1742</v>
      </c>
      <c r="AO447" s="633" t="s">
        <v>1743</v>
      </c>
      <c r="AP447" s="637">
        <v>3</v>
      </c>
      <c r="AQ447" t="s">
        <v>1751</v>
      </c>
      <c r="AR447" s="22" t="str">
        <f t="shared" si="110"/>
        <v>avg</v>
      </c>
      <c r="AS447" t="s">
        <v>1107</v>
      </c>
      <c r="AT447" s="22" t="b">
        <f t="shared" si="111"/>
        <v>1</v>
      </c>
      <c r="AU447" s="633" t="s">
        <v>1101</v>
      </c>
      <c r="AV447" s="633" t="s">
        <v>1107</v>
      </c>
      <c r="AX447" s="596" t="s">
        <v>2798</v>
      </c>
      <c r="AY447" s="479" t="b">
        <v>0</v>
      </c>
      <c r="AZ447" t="s">
        <v>2710</v>
      </c>
      <c r="BA447" s="10">
        <v>2</v>
      </c>
      <c r="BB447">
        <v>1</v>
      </c>
      <c r="BC447" t="b">
        <v>0</v>
      </c>
      <c r="BD447" t="b">
        <v>0</v>
      </c>
      <c r="BE447" t="b">
        <v>0</v>
      </c>
      <c r="BG447" s="23" t="b">
        <f t="shared" si="117"/>
        <v>1</v>
      </c>
      <c r="BH447" s="468" t="str">
        <f>CONCATENATE(VLOOKUP(AQ447,named_strings!A:B,2,),VLOOKUP(T447,Q:BH,44,))</f>
        <v>State avg UST</v>
      </c>
      <c r="BI447" t="s">
        <v>1949</v>
      </c>
      <c r="BJ447" t="s">
        <v>1950</v>
      </c>
      <c r="BK447" t="s">
        <v>1950</v>
      </c>
      <c r="BL447" s="714" t="e">
        <v>#N/A</v>
      </c>
      <c r="BM447" s="561" t="s">
        <v>2798</v>
      </c>
      <c r="BN447" s="479" t="s">
        <v>1951</v>
      </c>
      <c r="BO447" s="56" t="s">
        <v>5245</v>
      </c>
      <c r="BQ447" s="206">
        <v>120</v>
      </c>
      <c r="BS447" s="580" t="s">
        <v>1952</v>
      </c>
      <c r="BV447" s="580" t="s">
        <v>404</v>
      </c>
    </row>
    <row r="448" spans="1:75" hidden="1">
      <c r="A448">
        <v>447</v>
      </c>
      <c r="B448" s="148" t="str">
        <f t="shared" ca="1" si="106"/>
        <v>999999121</v>
      </c>
      <c r="C448" s="148" t="str">
        <f t="shared" ca="1" si="107"/>
        <v>9999999</v>
      </c>
      <c r="D448" s="28">
        <v>1</v>
      </c>
      <c r="E448" s="586">
        <f t="shared" si="112"/>
        <v>0</v>
      </c>
      <c r="F448" s="586">
        <f t="shared" si="108"/>
        <v>0</v>
      </c>
      <c r="G448" s="344" t="str">
        <f t="shared" si="113"/>
        <v>api</v>
      </c>
      <c r="H448" t="s">
        <v>1850</v>
      </c>
      <c r="I448" t="s">
        <v>1850</v>
      </c>
      <c r="Q448" s="61" t="s">
        <v>1849</v>
      </c>
      <c r="R448" s="137">
        <f ca="1">IFERROR(_xlfn.XLOOKUP(T448, sortorder!P:P,sortorder!Q:Q),999)</f>
        <v>999</v>
      </c>
      <c r="S448" s="137">
        <f ca="1">IFERROR(_xlfn.XLOOKUP(T448, sortorder!P:P,sortorder!O:O),99)</f>
        <v>99</v>
      </c>
      <c r="T448" s="119" t="s">
        <v>244</v>
      </c>
      <c r="U448" s="56" t="s">
        <v>244</v>
      </c>
      <c r="V448" s="142">
        <f ca="1">IFERROR(_xlfn.XLOOKUP(X448, sortorder!E:E,sortorder!D:D),99)</f>
        <v>99</v>
      </c>
      <c r="W448" s="142">
        <f t="shared" ca="1" si="109"/>
        <v>99</v>
      </c>
      <c r="X448" s="353" t="s">
        <v>1821</v>
      </c>
      <c r="Y448" s="132">
        <f t="shared" si="120"/>
        <v>0</v>
      </c>
      <c r="Z448" s="132">
        <f t="shared" si="120"/>
        <v>1</v>
      </c>
      <c r="AA448" s="132">
        <f t="shared" si="120"/>
        <v>0</v>
      </c>
      <c r="AB448" s="132">
        <f t="shared" si="120"/>
        <v>0</v>
      </c>
      <c r="AC448" s="132">
        <f t="shared" si="120"/>
        <v>1</v>
      </c>
      <c r="AD448" s="132">
        <f t="shared" si="120"/>
        <v>0</v>
      </c>
      <c r="AE448" s="132">
        <f t="shared" si="120"/>
        <v>0</v>
      </c>
      <c r="AF448" s="132">
        <f t="shared" si="120"/>
        <v>0</v>
      </c>
      <c r="AG448" s="132">
        <f t="shared" si="120"/>
        <v>0</v>
      </c>
      <c r="AH448" t="s">
        <v>1051</v>
      </c>
      <c r="AI448" s="132" t="e">
        <f ca="1">_xlfn.XLOOKUP(I448,'api2.3'!B:B,'api2.3'!D:D,"")</f>
        <v>#NAME?</v>
      </c>
      <c r="AJ448" t="s">
        <v>140</v>
      </c>
      <c r="AK448" s="38" t="s">
        <v>140</v>
      </c>
      <c r="AL448" s="195" t="e">
        <f ca="1">_xlfn.XLOOKUP(AK448,sortorder!$I$15:$I$20,sortorder!$J$15:$J$20)</f>
        <v>#NAME?</v>
      </c>
      <c r="AM448" s="633" t="s">
        <v>1742</v>
      </c>
      <c r="AN448" s="633" t="s">
        <v>1742</v>
      </c>
      <c r="AO448" s="633" t="s">
        <v>1743</v>
      </c>
      <c r="AP448" s="637">
        <v>3</v>
      </c>
      <c r="AQ448" t="s">
        <v>1751</v>
      </c>
      <c r="AR448" s="22" t="str">
        <f t="shared" si="110"/>
        <v>avg</v>
      </c>
      <c r="AS448" t="s">
        <v>1107</v>
      </c>
      <c r="AT448" s="22" t="b">
        <f t="shared" si="111"/>
        <v>1</v>
      </c>
      <c r="AU448" s="633" t="s">
        <v>1101</v>
      </c>
      <c r="AV448" s="633" t="s">
        <v>1107</v>
      </c>
      <c r="AX448" s="596" t="s">
        <v>2798</v>
      </c>
      <c r="AY448" s="479" t="b">
        <v>0</v>
      </c>
      <c r="AZ448" t="s">
        <v>2710</v>
      </c>
      <c r="BA448" s="10">
        <v>2</v>
      </c>
      <c r="BB448">
        <v>0</v>
      </c>
      <c r="BC448" t="b">
        <v>0</v>
      </c>
      <c r="BD448" t="b">
        <v>0</v>
      </c>
      <c r="BE448" t="b">
        <v>0</v>
      </c>
      <c r="BG448" s="23" t="b">
        <f t="shared" si="117"/>
        <v>1</v>
      </c>
      <c r="BH448" s="468" t="str">
        <f>CONCATENATE(VLOOKUP(AQ448,named_strings!A:B,2,),VLOOKUP(T448,Q:BH,44,))</f>
        <v>State avg NPDES</v>
      </c>
      <c r="BI448" t="s">
        <v>1851</v>
      </c>
      <c r="BJ448" t="s">
        <v>1852</v>
      </c>
      <c r="BK448" t="s">
        <v>1852</v>
      </c>
      <c r="BL448" s="714" t="e">
        <v>#N/A</v>
      </c>
      <c r="BM448" s="561" t="s">
        <v>2798</v>
      </c>
      <c r="BN448" s="479" t="s">
        <v>1853</v>
      </c>
      <c r="BO448" s="56" t="s">
        <v>5244</v>
      </c>
      <c r="BQ448" s="206">
        <v>121</v>
      </c>
      <c r="BS448" s="580" t="s">
        <v>1854</v>
      </c>
      <c r="BV448" s="580" t="s">
        <v>404</v>
      </c>
    </row>
    <row r="449" spans="1:75" hidden="1">
      <c r="A449">
        <v>448</v>
      </c>
      <c r="B449" s="148" t="str">
        <f t="shared" ca="1" si="106"/>
        <v>999999122</v>
      </c>
      <c r="C449" s="148" t="str">
        <f t="shared" ca="1" si="107"/>
        <v>9999999</v>
      </c>
      <c r="D449" s="234">
        <v>1</v>
      </c>
      <c r="E449" s="586">
        <f t="shared" si="112"/>
        <v>0</v>
      </c>
      <c r="F449" s="586">
        <f t="shared" si="108"/>
        <v>0</v>
      </c>
      <c r="G449" s="344" t="str">
        <f t="shared" si="113"/>
        <v>api</v>
      </c>
      <c r="H449" s="470" t="s">
        <v>5695</v>
      </c>
      <c r="I449" s="470" t="s">
        <v>5695</v>
      </c>
      <c r="J449" s="184"/>
      <c r="K449" s="114"/>
      <c r="L449" s="114"/>
      <c r="M449" s="184"/>
      <c r="N449" s="184"/>
      <c r="O449" s="114"/>
      <c r="P449" s="184"/>
      <c r="Q449" s="115" t="s">
        <v>5491</v>
      </c>
      <c r="R449" s="137">
        <f ca="1">IFERROR(_xlfn.XLOOKUP(T449, sortorder!P:P,sortorder!Q:Q),999)</f>
        <v>999</v>
      </c>
      <c r="S449" s="137">
        <f ca="1">IFERROR(_xlfn.XLOOKUP(T449, sortorder!P:P,sortorder!O:O),99)</f>
        <v>99</v>
      </c>
      <c r="T449" s="183" t="s">
        <v>5448</v>
      </c>
      <c r="U449" s="184"/>
      <c r="V449" s="142">
        <f ca="1">IFERROR(_xlfn.XLOOKUP(X449, sortorder!E:E,sortorder!D:D),99)</f>
        <v>99</v>
      </c>
      <c r="W449" s="142">
        <f t="shared" ca="1" si="109"/>
        <v>99</v>
      </c>
      <c r="X449" s="309" t="s">
        <v>1821</v>
      </c>
      <c r="Y449" s="132">
        <f t="shared" si="120"/>
        <v>0</v>
      </c>
      <c r="Z449" s="132">
        <f t="shared" si="120"/>
        <v>1</v>
      </c>
      <c r="AA449" s="132">
        <f t="shared" si="120"/>
        <v>0</v>
      </c>
      <c r="AB449" s="132">
        <f t="shared" si="120"/>
        <v>0</v>
      </c>
      <c r="AC449" s="132">
        <f t="shared" si="120"/>
        <v>1</v>
      </c>
      <c r="AD449" s="132">
        <f t="shared" si="120"/>
        <v>0</v>
      </c>
      <c r="AE449" s="132">
        <f t="shared" si="120"/>
        <v>0</v>
      </c>
      <c r="AF449" s="132">
        <f t="shared" si="120"/>
        <v>0</v>
      </c>
      <c r="AG449" s="132">
        <f t="shared" si="120"/>
        <v>0</v>
      </c>
      <c r="AH449" s="114" t="s">
        <v>1051</v>
      </c>
      <c r="AI449" s="132" t="e">
        <f ca="1">_xlfn.XLOOKUP(I449,'api2.3'!B:B,'api2.3'!D:D,"")</f>
        <v>#NAME?</v>
      </c>
      <c r="AJ449" s="114" t="s">
        <v>140</v>
      </c>
      <c r="AK449" s="197" t="s">
        <v>140</v>
      </c>
      <c r="AL449" s="195" t="e">
        <f ca="1">_xlfn.XLOOKUP(AK449,sortorder!$I$15:$I$20,sortorder!$J$15:$J$20)</f>
        <v>#NAME?</v>
      </c>
      <c r="AM449" s="635" t="s">
        <v>1742</v>
      </c>
      <c r="AN449" s="635" t="s">
        <v>1742</v>
      </c>
      <c r="AO449" s="635" t="s">
        <v>1743</v>
      </c>
      <c r="AP449" s="641">
        <v>3</v>
      </c>
      <c r="AQ449" s="114" t="s">
        <v>1751</v>
      </c>
      <c r="AR449" s="22" t="str">
        <f t="shared" si="110"/>
        <v>avg</v>
      </c>
      <c r="AS449" s="114" t="s">
        <v>1107</v>
      </c>
      <c r="AT449" s="22" t="b">
        <f t="shared" si="111"/>
        <v>1</v>
      </c>
      <c r="AU449" s="635" t="s">
        <v>1101</v>
      </c>
      <c r="AV449" s="635" t="s">
        <v>1107</v>
      </c>
      <c r="AW449" s="114"/>
      <c r="AX449" s="596" t="s">
        <v>2798</v>
      </c>
      <c r="AY449" s="479" t="b">
        <v>0</v>
      </c>
      <c r="AZ449" s="219" t="s">
        <v>2710</v>
      </c>
      <c r="BA449" s="114">
        <v>3</v>
      </c>
      <c r="BB449" s="114">
        <v>1</v>
      </c>
      <c r="BC449" s="114" t="b">
        <v>0</v>
      </c>
      <c r="BD449" s="114" t="b">
        <v>0</v>
      </c>
      <c r="BE449" s="114" t="b">
        <v>0</v>
      </c>
      <c r="BF449" s="114"/>
      <c r="BG449" s="23" t="b">
        <f t="shared" si="117"/>
        <v>1</v>
      </c>
      <c r="BH449" s="468" t="str">
        <f>CONCATENATE(VLOOKUP(AQ449,named_strings!A:B,2,),VLOOKUP(T449,Q:BH,44,))</f>
        <v>State avg Drinking</v>
      </c>
      <c r="BI449" s="242" t="s">
        <v>5492</v>
      </c>
      <c r="BJ449" s="242" t="s">
        <v>5493</v>
      </c>
      <c r="BK449" s="242" t="s">
        <v>5493</v>
      </c>
      <c r="BL449" s="714" t="e">
        <v>#N/A</v>
      </c>
      <c r="BM449" s="561" t="s">
        <v>2798</v>
      </c>
      <c r="BN449" s="479" t="s">
        <v>5694</v>
      </c>
      <c r="BO449" s="184"/>
      <c r="BP449" s="184"/>
      <c r="BQ449" s="243">
        <v>122</v>
      </c>
      <c r="BR449" s="114"/>
      <c r="BS449" s="582"/>
      <c r="BT449" s="582"/>
      <c r="BU449" s="582"/>
      <c r="BV449" s="582"/>
      <c r="BW449" s="582"/>
    </row>
    <row r="450" spans="1:75" hidden="1">
      <c r="A450">
        <v>449</v>
      </c>
      <c r="B450" s="148" t="str">
        <f t="shared" ref="B450:B513" ca="1" si="121">IFERROR(TEXT(AL450,"00"),"99")&amp;IFERROR(TEXT(W450,"00"),"99")&amp;IFERROR(TEXT(S450,"00"),"99")&amp;IFERROR(TEXT(BQ450,"000"),"999")</f>
        <v>999999203</v>
      </c>
      <c r="C450" s="148" t="str">
        <f t="shared" ref="C450:C513" ca="1" si="122">IFERROR(TEXT(AL450,"00"),"99")&amp;IFERROR(TEXT(V450,"00"),"99")&amp;IFERROR(TEXT(R450,"000"),"999")</f>
        <v>9999999</v>
      </c>
      <c r="D450" s="28">
        <v>1</v>
      </c>
      <c r="E450" s="586">
        <f t="shared" si="112"/>
        <v>0</v>
      </c>
      <c r="F450" s="586">
        <f t="shared" ref="F450:F513" si="123">IF(NOT(ISBLANK(O450)),1,0)</f>
        <v>1</v>
      </c>
      <c r="G450" s="344" t="str">
        <f t="shared" si="113"/>
        <v>api</v>
      </c>
      <c r="H450" t="s">
        <v>1579</v>
      </c>
      <c r="I450" t="s">
        <v>1579</v>
      </c>
      <c r="L450" s="114"/>
      <c r="M450" s="184"/>
      <c r="N450" s="56" t="s">
        <v>1580</v>
      </c>
      <c r="O450" t="s">
        <v>1580</v>
      </c>
      <c r="P450" s="56" t="s">
        <v>1580</v>
      </c>
      <c r="Q450" s="61" t="s">
        <v>1578</v>
      </c>
      <c r="R450" s="137">
        <f ca="1">IFERROR(_xlfn.XLOOKUP(T450, sortorder!P:P,sortorder!Q:Q),999)</f>
        <v>999</v>
      </c>
      <c r="S450" s="137">
        <f ca="1">IFERROR(_xlfn.XLOOKUP(T450, sortorder!P:P,sortorder!O:O),99)</f>
        <v>99</v>
      </c>
      <c r="U450" s="56" t="s">
        <v>1578</v>
      </c>
      <c r="V450" s="142">
        <f ca="1">IFERROR(_xlfn.XLOOKUP(X450, sortorder!E:E,sortorder!D:D),99)</f>
        <v>99</v>
      </c>
      <c r="W450" s="142">
        <f t="shared" ref="W450:W513" ca="1" si="124">V450</f>
        <v>99</v>
      </c>
      <c r="X450" s="21" t="s">
        <v>7424</v>
      </c>
      <c r="Y450" s="132">
        <f t="shared" si="120"/>
        <v>0</v>
      </c>
      <c r="Z450" s="132">
        <f t="shared" si="120"/>
        <v>0</v>
      </c>
      <c r="AA450" s="132">
        <f t="shared" si="120"/>
        <v>0</v>
      </c>
      <c r="AB450" s="132">
        <f t="shared" si="120"/>
        <v>0</v>
      </c>
      <c r="AC450" s="132">
        <f t="shared" si="120"/>
        <v>0</v>
      </c>
      <c r="AD450" s="132">
        <f t="shared" si="120"/>
        <v>0</v>
      </c>
      <c r="AE450" s="132">
        <f t="shared" si="120"/>
        <v>0</v>
      </c>
      <c r="AF450" s="132">
        <f t="shared" si="120"/>
        <v>0</v>
      </c>
      <c r="AG450" s="132">
        <f t="shared" si="120"/>
        <v>0</v>
      </c>
      <c r="AH450" t="s">
        <v>1051</v>
      </c>
      <c r="AI450" s="132" t="e">
        <f ca="1">_xlfn.XLOOKUP(I450,'api2.3'!B:B,'api2.3'!D:D,"")</f>
        <v>#NAME?</v>
      </c>
      <c r="AJ450" t="s">
        <v>60</v>
      </c>
      <c r="AK450" s="38" t="s">
        <v>140</v>
      </c>
      <c r="AL450" s="195" t="e">
        <f ca="1">_xlfn.XLOOKUP(AK450,sortorder!$I$15:$I$20,sortorder!$J$15:$J$20)</f>
        <v>#NAME?</v>
      </c>
      <c r="AP450" s="634">
        <v>0</v>
      </c>
      <c r="AQ450" t="s">
        <v>43</v>
      </c>
      <c r="AR450" s="22" t="str">
        <f t="shared" ref="AR450:AR513" si="125">IF(AA450=1,"pctile",IF(Y450=1,"ratio",IF(AC450=1,"avg","raw")))</f>
        <v>raw</v>
      </c>
      <c r="AS450" t="s">
        <v>43</v>
      </c>
      <c r="AT450" s="22" t="b">
        <f t="shared" ref="AT450:AT513" si="126">AR450=AS450</f>
        <v>1</v>
      </c>
      <c r="AU450" s="633" t="s">
        <v>64</v>
      </c>
      <c r="AV450" s="633" t="s">
        <v>43</v>
      </c>
      <c r="AX450" s="596" t="s">
        <v>2798</v>
      </c>
      <c r="AY450" s="479" t="b">
        <v>0</v>
      </c>
      <c r="AZ450" s="8" t="s">
        <v>2709</v>
      </c>
      <c r="BB450">
        <v>0</v>
      </c>
      <c r="BC450" t="b">
        <v>0</v>
      </c>
      <c r="BD450" t="b">
        <v>0</v>
      </c>
      <c r="BE450" t="b">
        <v>0</v>
      </c>
      <c r="BG450" s="23" t="b">
        <f t="shared" ref="BG450:BG470" si="127">BH450=BI450</f>
        <v>1</v>
      </c>
      <c r="BH450" s="739" t="s">
        <v>1585</v>
      </c>
      <c r="BI450" t="s">
        <v>1585</v>
      </c>
      <c r="BJ450" t="s">
        <v>2937</v>
      </c>
      <c r="BK450" t="s">
        <v>2937</v>
      </c>
      <c r="BL450" s="714" t="s">
        <v>1582</v>
      </c>
      <c r="BM450" s="561" t="s">
        <v>2798</v>
      </c>
      <c r="BN450" s="479" t="s">
        <v>1583</v>
      </c>
      <c r="BO450" s="56" t="s">
        <v>1584</v>
      </c>
      <c r="BQ450" s="206">
        <v>203</v>
      </c>
      <c r="BS450" s="580" t="s">
        <v>55</v>
      </c>
      <c r="BT450" s="580" t="s">
        <v>55</v>
      </c>
      <c r="BU450" s="580" t="s">
        <v>1580</v>
      </c>
    </row>
    <row r="451" spans="1:75" hidden="1">
      <c r="A451">
        <v>450</v>
      </c>
      <c r="B451" s="148" t="str">
        <f t="shared" ca="1" si="121"/>
        <v>999999242</v>
      </c>
      <c r="C451" s="148" t="str">
        <f t="shared" ca="1" si="122"/>
        <v>9999999</v>
      </c>
      <c r="D451" s="28">
        <v>1</v>
      </c>
      <c r="E451" s="586">
        <f t="shared" si="112"/>
        <v>0</v>
      </c>
      <c r="F451" s="586">
        <f t="shared" si="123"/>
        <v>0</v>
      </c>
      <c r="G451" s="344" t="str">
        <f t="shared" si="113"/>
        <v>api</v>
      </c>
      <c r="H451" t="s">
        <v>2600</v>
      </c>
      <c r="I451" t="s">
        <v>2600</v>
      </c>
      <c r="K451" s="114"/>
      <c r="L451" s="180"/>
      <c r="M451" s="180"/>
      <c r="N451" s="180"/>
      <c r="O451" s="180"/>
      <c r="P451" s="184"/>
      <c r="Q451" s="115" t="s">
        <v>7286</v>
      </c>
      <c r="R451" s="137">
        <f ca="1">IFERROR(_xlfn.XLOOKUP(T451, sortorder!P:P,sortorder!Q:Q),999)</f>
        <v>999</v>
      </c>
      <c r="S451" s="137">
        <f ca="1">IFERROR(_xlfn.XLOOKUP(T451, sortorder!P:P,sortorder!O:O),99)</f>
        <v>99</v>
      </c>
      <c r="T451" s="119" t="s">
        <v>7286</v>
      </c>
      <c r="U451" s="184"/>
      <c r="V451" s="142">
        <f ca="1">IFERROR(_xlfn.XLOOKUP(X451, sortorder!E:E,sortorder!D:D),99)</f>
        <v>99</v>
      </c>
      <c r="W451" s="142">
        <f t="shared" ca="1" si="124"/>
        <v>99</v>
      </c>
      <c r="X451" s="185" t="s">
        <v>7336</v>
      </c>
      <c r="Y451" s="132">
        <f t="shared" si="120"/>
        <v>0</v>
      </c>
      <c r="Z451" s="132">
        <f t="shared" si="120"/>
        <v>0</v>
      </c>
      <c r="AA451" s="132">
        <f t="shared" si="120"/>
        <v>0</v>
      </c>
      <c r="AB451" s="132">
        <f t="shared" si="120"/>
        <v>0</v>
      </c>
      <c r="AC451" s="132">
        <f t="shared" si="120"/>
        <v>0</v>
      </c>
      <c r="AD451" s="132">
        <f t="shared" si="120"/>
        <v>0</v>
      </c>
      <c r="AE451" s="132">
        <f t="shared" si="120"/>
        <v>0</v>
      </c>
      <c r="AF451" s="132">
        <f t="shared" si="120"/>
        <v>0</v>
      </c>
      <c r="AG451" s="132">
        <f t="shared" si="120"/>
        <v>0</v>
      </c>
      <c r="AH451" s="114" t="s">
        <v>2180</v>
      </c>
      <c r="AI451" s="132" t="e">
        <f ca="1">_xlfn.XLOOKUP(I451,'api2.3'!B:B,'api2.3'!D:D,"")</f>
        <v>#NAME?</v>
      </c>
      <c r="AJ451" s="114" t="s">
        <v>60</v>
      </c>
      <c r="AK451" s="38" t="s">
        <v>2766</v>
      </c>
      <c r="AL451" s="195" t="e">
        <f ca="1">_xlfn.XLOOKUP(AK451,sortorder!$I$15:$I$20,sortorder!$J$15:$J$20)</f>
        <v>#NAME?</v>
      </c>
      <c r="AM451" s="635"/>
      <c r="AN451" s="635"/>
      <c r="AO451" s="635"/>
      <c r="AP451" s="636">
        <v>0</v>
      </c>
      <c r="AQ451" s="114" t="s">
        <v>43</v>
      </c>
      <c r="AR451" s="22" t="str">
        <f t="shared" si="125"/>
        <v>raw</v>
      </c>
      <c r="AS451" s="114" t="s">
        <v>43</v>
      </c>
      <c r="AT451" s="22" t="b">
        <f t="shared" si="126"/>
        <v>1</v>
      </c>
      <c r="AU451" s="635"/>
      <c r="AV451" s="635"/>
      <c r="AW451" s="114">
        <v>1</v>
      </c>
      <c r="AX451" s="596" t="s">
        <v>2142</v>
      </c>
      <c r="AY451" s="479" t="b">
        <v>1</v>
      </c>
      <c r="AZ451" s="114" t="s">
        <v>5629</v>
      </c>
      <c r="BA451" s="114"/>
      <c r="BB451" s="114">
        <v>0</v>
      </c>
      <c r="BC451" s="114" t="b">
        <v>0</v>
      </c>
      <c r="BD451" s="114" t="b">
        <v>0</v>
      </c>
      <c r="BE451" s="114" t="b">
        <v>0</v>
      </c>
      <c r="BF451" s="114"/>
      <c r="BG451" s="23" t="b">
        <f t="shared" si="127"/>
        <v>1</v>
      </c>
      <c r="BH451" s="740" t="s">
        <v>5143</v>
      </c>
      <c r="BI451" s="114" t="s">
        <v>5143</v>
      </c>
      <c r="BJ451" s="114" t="s">
        <v>2602</v>
      </c>
      <c r="BK451" s="114" t="s">
        <v>2602</v>
      </c>
      <c r="BL451" s="714" t="e">
        <v>#N/A</v>
      </c>
      <c r="BM451" s="561" t="s">
        <v>2798</v>
      </c>
      <c r="BN451" s="479" t="s">
        <v>2602</v>
      </c>
      <c r="BO451" s="184" t="s">
        <v>2603</v>
      </c>
      <c r="BQ451" s="206">
        <v>242</v>
      </c>
      <c r="BS451" s="580" t="s">
        <v>1644</v>
      </c>
    </row>
    <row r="452" spans="1:75" hidden="1">
      <c r="A452">
        <v>451</v>
      </c>
      <c r="B452" s="148" t="str">
        <f t="shared" ca="1" si="121"/>
        <v>999999243</v>
      </c>
      <c r="C452" s="148" t="str">
        <f t="shared" ca="1" si="122"/>
        <v>9999999</v>
      </c>
      <c r="D452" s="28">
        <v>1</v>
      </c>
      <c r="E452" s="586">
        <f t="shared" si="112"/>
        <v>0</v>
      </c>
      <c r="F452" s="586">
        <f t="shared" si="123"/>
        <v>0</v>
      </c>
      <c r="G452" s="344" t="str">
        <f t="shared" si="113"/>
        <v>api</v>
      </c>
      <c r="H452" s="114" t="s">
        <v>2604</v>
      </c>
      <c r="I452" s="114" t="s">
        <v>2604</v>
      </c>
      <c r="J452" s="184"/>
      <c r="L452" s="8"/>
      <c r="M452" s="8"/>
      <c r="N452" s="8"/>
      <c r="O452" s="8"/>
      <c r="Q452" s="61" t="s">
        <v>7289</v>
      </c>
      <c r="R452" s="137">
        <f ca="1">IFERROR(_xlfn.XLOOKUP(T452, sortorder!P:P,sortorder!Q:Q),999)</f>
        <v>999</v>
      </c>
      <c r="S452" s="137">
        <f ca="1">IFERROR(_xlfn.XLOOKUP(T452, sortorder!P:P,sortorder!O:O),99)</f>
        <v>99</v>
      </c>
      <c r="T452" s="119" t="s">
        <v>7289</v>
      </c>
      <c r="V452" s="142">
        <f ca="1">IFERROR(_xlfn.XLOOKUP(X452, sortorder!E:E,sortorder!D:D),99)</f>
        <v>99</v>
      </c>
      <c r="W452" s="142">
        <f t="shared" ca="1" si="124"/>
        <v>99</v>
      </c>
      <c r="X452" s="21" t="s">
        <v>7336</v>
      </c>
      <c r="Y452" s="132">
        <f t="shared" ref="Y452:AG461" si="128">IF(ISERROR(SEARCH(Y$1,$Q452)),0,1)</f>
        <v>0</v>
      </c>
      <c r="Z452" s="132">
        <f t="shared" si="128"/>
        <v>0</v>
      </c>
      <c r="AA452" s="132">
        <f t="shared" si="128"/>
        <v>0</v>
      </c>
      <c r="AB452" s="132">
        <f t="shared" si="128"/>
        <v>0</v>
      </c>
      <c r="AC452" s="132">
        <f t="shared" si="128"/>
        <v>0</v>
      </c>
      <c r="AD452" s="132">
        <f t="shared" si="128"/>
        <v>0</v>
      </c>
      <c r="AE452" s="132">
        <f t="shared" si="128"/>
        <v>0</v>
      </c>
      <c r="AF452" s="132">
        <f t="shared" si="128"/>
        <v>0</v>
      </c>
      <c r="AG452" s="132">
        <f t="shared" si="128"/>
        <v>0</v>
      </c>
      <c r="AH452" t="s">
        <v>2180</v>
      </c>
      <c r="AI452" s="132" t="e">
        <f ca="1">_xlfn.XLOOKUP(I452,'api2.3'!B:B,'api2.3'!D:D,"")</f>
        <v>#NAME?</v>
      </c>
      <c r="AJ452" t="s">
        <v>60</v>
      </c>
      <c r="AK452" s="38" t="s">
        <v>2766</v>
      </c>
      <c r="AL452" s="195" t="e">
        <f ca="1">_xlfn.XLOOKUP(AK452,sortorder!$I$15:$I$20,sortorder!$J$15:$J$20)</f>
        <v>#NAME?</v>
      </c>
      <c r="AP452" s="634">
        <v>0</v>
      </c>
      <c r="AQ452" t="s">
        <v>43</v>
      </c>
      <c r="AR452" s="22" t="str">
        <f t="shared" si="125"/>
        <v>raw</v>
      </c>
      <c r="AS452" t="s">
        <v>43</v>
      </c>
      <c r="AT452" s="22" t="b">
        <f t="shared" si="126"/>
        <v>1</v>
      </c>
      <c r="AW452">
        <v>1</v>
      </c>
      <c r="AX452" s="596" t="s">
        <v>2142</v>
      </c>
      <c r="AY452" s="479" t="b">
        <v>1</v>
      </c>
      <c r="AZ452" s="114" t="s">
        <v>5629</v>
      </c>
      <c r="BB452">
        <v>0</v>
      </c>
      <c r="BC452" t="b">
        <v>0</v>
      </c>
      <c r="BD452" t="b">
        <v>0</v>
      </c>
      <c r="BE452" t="b">
        <v>0</v>
      </c>
      <c r="BG452" s="23" t="b">
        <f t="shared" si="127"/>
        <v>1</v>
      </c>
      <c r="BH452" s="739" t="s">
        <v>5144</v>
      </c>
      <c r="BI452" t="s">
        <v>5144</v>
      </c>
      <c r="BJ452" t="s">
        <v>2605</v>
      </c>
      <c r="BK452" t="s">
        <v>2605</v>
      </c>
      <c r="BL452" s="714" t="e">
        <v>#N/A</v>
      </c>
      <c r="BM452" s="561" t="s">
        <v>2798</v>
      </c>
      <c r="BN452" s="479" t="s">
        <v>2605</v>
      </c>
      <c r="BO452" s="56" t="s">
        <v>2606</v>
      </c>
      <c r="BQ452" s="206">
        <v>243</v>
      </c>
      <c r="BR452" t="s">
        <v>2607</v>
      </c>
      <c r="BS452" s="580" t="s">
        <v>2608</v>
      </c>
    </row>
    <row r="453" spans="1:75" hidden="1">
      <c r="A453">
        <v>452</v>
      </c>
      <c r="B453" s="148" t="str">
        <f t="shared" ca="1" si="121"/>
        <v>999999999</v>
      </c>
      <c r="C453" s="148" t="str">
        <f t="shared" ca="1" si="122"/>
        <v>9999999</v>
      </c>
      <c r="D453" s="28">
        <v>1</v>
      </c>
      <c r="E453" s="586">
        <f t="shared" si="112"/>
        <v>0</v>
      </c>
      <c r="F453" s="586">
        <f t="shared" si="123"/>
        <v>0</v>
      </c>
      <c r="G453" s="344" t="str">
        <f t="shared" si="113"/>
        <v>api</v>
      </c>
      <c r="H453" s="114" t="s">
        <v>2666</v>
      </c>
      <c r="I453" s="114" t="s">
        <v>2666</v>
      </c>
      <c r="L453" s="180"/>
      <c r="M453" s="180"/>
      <c r="N453" s="8"/>
      <c r="O453" s="8"/>
      <c r="Q453" s="115" t="s">
        <v>7288</v>
      </c>
      <c r="R453" s="137">
        <f ca="1">IFERROR(_xlfn.XLOOKUP(T453, sortorder!P:P,sortorder!Q:Q),999)</f>
        <v>999</v>
      </c>
      <c r="S453" s="137">
        <f ca="1">IFERROR(_xlfn.XLOOKUP(T453, sortorder!P:P,sortorder!O:O),99)</f>
        <v>99</v>
      </c>
      <c r="T453" s="119" t="s">
        <v>7288</v>
      </c>
      <c r="V453" s="142">
        <f ca="1">IFERROR(_xlfn.XLOOKUP(X453, sortorder!E:E,sortorder!D:D),99)</f>
        <v>99</v>
      </c>
      <c r="W453" s="142">
        <f t="shared" ca="1" si="124"/>
        <v>99</v>
      </c>
      <c r="X453" s="21" t="s">
        <v>7336</v>
      </c>
      <c r="Y453" s="132">
        <f t="shared" si="128"/>
        <v>0</v>
      </c>
      <c r="Z453" s="132">
        <f t="shared" si="128"/>
        <v>0</v>
      </c>
      <c r="AA453" s="132">
        <f t="shared" si="128"/>
        <v>0</v>
      </c>
      <c r="AB453" s="132">
        <f t="shared" si="128"/>
        <v>0</v>
      </c>
      <c r="AC453" s="132">
        <f t="shared" si="128"/>
        <v>0</v>
      </c>
      <c r="AD453" s="132">
        <f t="shared" si="128"/>
        <v>0</v>
      </c>
      <c r="AE453" s="132">
        <f t="shared" si="128"/>
        <v>0</v>
      </c>
      <c r="AF453" s="132">
        <f t="shared" si="128"/>
        <v>0</v>
      </c>
      <c r="AG453" s="132">
        <f t="shared" si="128"/>
        <v>0</v>
      </c>
      <c r="AH453" t="s">
        <v>2180</v>
      </c>
      <c r="AI453" s="132" t="e">
        <f ca="1">_xlfn.XLOOKUP(I453,'api2.3'!B:B,'api2.3'!D:D,"")</f>
        <v>#NAME?</v>
      </c>
      <c r="AJ453" t="s">
        <v>60</v>
      </c>
      <c r="AK453" s="38" t="s">
        <v>2766</v>
      </c>
      <c r="AL453" s="195" t="e">
        <f ca="1">_xlfn.XLOOKUP(AK453,sortorder!$I$15:$I$20,sortorder!$J$15:$J$20)</f>
        <v>#NAME?</v>
      </c>
      <c r="AP453" s="634">
        <v>0</v>
      </c>
      <c r="AQ453" t="s">
        <v>43</v>
      </c>
      <c r="AR453" s="22" t="str">
        <f t="shared" si="125"/>
        <v>raw</v>
      </c>
      <c r="AS453" t="s">
        <v>43</v>
      </c>
      <c r="AT453" s="22" t="b">
        <f t="shared" si="126"/>
        <v>1</v>
      </c>
      <c r="AW453">
        <v>1</v>
      </c>
      <c r="AX453" s="596" t="s">
        <v>2142</v>
      </c>
      <c r="AY453" s="479" t="b">
        <v>1</v>
      </c>
      <c r="AZ453" s="114" t="s">
        <v>5629</v>
      </c>
      <c r="BB453">
        <v>0</v>
      </c>
      <c r="BC453" t="b">
        <v>0</v>
      </c>
      <c r="BD453" t="b">
        <v>0</v>
      </c>
      <c r="BE453" t="b">
        <v>0</v>
      </c>
      <c r="BG453" s="23" t="b">
        <f t="shared" si="127"/>
        <v>1</v>
      </c>
      <c r="BH453" s="739" t="s">
        <v>5157</v>
      </c>
      <c r="BI453" t="s">
        <v>5157</v>
      </c>
      <c r="BJ453" t="s">
        <v>2667</v>
      </c>
      <c r="BK453" t="s">
        <v>2667</v>
      </c>
      <c r="BL453" s="714" t="e">
        <v>#N/A</v>
      </c>
      <c r="BM453" s="561" t="s">
        <v>2798</v>
      </c>
      <c r="BN453" s="479" t="s">
        <v>2667</v>
      </c>
      <c r="BQ453" s="209">
        <v>999</v>
      </c>
      <c r="BR453" t="s">
        <v>2607</v>
      </c>
      <c r="BS453" s="580" t="s">
        <v>2608</v>
      </c>
    </row>
    <row r="454" spans="1:75" hidden="1">
      <c r="A454">
        <v>453</v>
      </c>
      <c r="B454" s="148" t="str">
        <f t="shared" ca="1" si="121"/>
        <v>999999999</v>
      </c>
      <c r="C454" s="148" t="str">
        <f t="shared" ca="1" si="122"/>
        <v>9999999</v>
      </c>
      <c r="D454" s="28">
        <v>1</v>
      </c>
      <c r="E454" s="586">
        <f t="shared" ref="E454:E517" si="129">IF(NOT(ISBLANK(L454)),1,0)</f>
        <v>0</v>
      </c>
      <c r="F454" s="586">
        <f t="shared" si="123"/>
        <v>0</v>
      </c>
      <c r="G454" s="344" t="str">
        <f t="shared" ref="G454:G517" si="130">IF(ISBLANK(H454), IF(OR(NOT(ISBLANK(L454)),NOT(ISBLANK(I454)), NOT(ISBLANK(O454))),"no oldname but should be",""),IF(H454=I454,"api",IF(H454=O454,"csv","no match or acs")))</f>
        <v>api</v>
      </c>
      <c r="H454" s="114" t="s">
        <v>2686</v>
      </c>
      <c r="I454" s="114" t="s">
        <v>2686</v>
      </c>
      <c r="J454" s="184"/>
      <c r="L454" s="180"/>
      <c r="M454" s="180"/>
      <c r="N454" s="8"/>
      <c r="O454" s="8"/>
      <c r="Q454" s="115" t="s">
        <v>7287</v>
      </c>
      <c r="R454" s="137">
        <f ca="1">IFERROR(_xlfn.XLOOKUP(T454, sortorder!P:P,sortorder!Q:Q),999)</f>
        <v>999</v>
      </c>
      <c r="S454" s="137">
        <f ca="1">IFERROR(_xlfn.XLOOKUP(T454, sortorder!P:P,sortorder!O:O),99)</f>
        <v>99</v>
      </c>
      <c r="T454" s="183" t="s">
        <v>7287</v>
      </c>
      <c r="V454" s="142">
        <f ca="1">IFERROR(_xlfn.XLOOKUP(X454, sortorder!E:E,sortorder!D:D),99)</f>
        <v>99</v>
      </c>
      <c r="W454" s="142">
        <f t="shared" ca="1" si="124"/>
        <v>99</v>
      </c>
      <c r="X454" s="185" t="s">
        <v>7336</v>
      </c>
      <c r="Y454" s="132">
        <f t="shared" si="128"/>
        <v>0</v>
      </c>
      <c r="Z454" s="132">
        <f t="shared" si="128"/>
        <v>0</v>
      </c>
      <c r="AA454" s="132">
        <f t="shared" si="128"/>
        <v>0</v>
      </c>
      <c r="AB454" s="132">
        <f t="shared" si="128"/>
        <v>0</v>
      </c>
      <c r="AC454" s="132">
        <f t="shared" si="128"/>
        <v>0</v>
      </c>
      <c r="AD454" s="132">
        <f t="shared" si="128"/>
        <v>0</v>
      </c>
      <c r="AE454" s="132">
        <f t="shared" si="128"/>
        <v>0</v>
      </c>
      <c r="AF454" s="132">
        <f t="shared" si="128"/>
        <v>0</v>
      </c>
      <c r="AG454" s="132">
        <f t="shared" si="128"/>
        <v>0</v>
      </c>
      <c r="AH454" t="s">
        <v>2180</v>
      </c>
      <c r="AI454" s="132" t="e">
        <f ca="1">_xlfn.XLOOKUP(I454,'api2.3'!B:B,'api2.3'!D:D,"")</f>
        <v>#NAME?</v>
      </c>
      <c r="AJ454" t="s">
        <v>60</v>
      </c>
      <c r="AK454" s="38" t="s">
        <v>2766</v>
      </c>
      <c r="AL454" s="195" t="e">
        <f ca="1">_xlfn.XLOOKUP(AK454,sortorder!$I$15:$I$20,sortorder!$J$15:$J$20)</f>
        <v>#NAME?</v>
      </c>
      <c r="AP454" s="634">
        <v>0</v>
      </c>
      <c r="AQ454" t="s">
        <v>43</v>
      </c>
      <c r="AR454" s="22" t="str">
        <f t="shared" si="125"/>
        <v>raw</v>
      </c>
      <c r="AS454" t="s">
        <v>43</v>
      </c>
      <c r="AT454" s="22" t="b">
        <f t="shared" si="126"/>
        <v>1</v>
      </c>
      <c r="AW454">
        <v>1</v>
      </c>
      <c r="AX454" s="596" t="s">
        <v>2142</v>
      </c>
      <c r="AY454" s="479" t="b">
        <v>1</v>
      </c>
      <c r="AZ454" s="114" t="s">
        <v>5629</v>
      </c>
      <c r="BB454">
        <v>0</v>
      </c>
      <c r="BC454" t="b">
        <v>0</v>
      </c>
      <c r="BD454" t="b">
        <v>0</v>
      </c>
      <c r="BE454" t="b">
        <v>0</v>
      </c>
      <c r="BG454" s="23" t="b">
        <f t="shared" si="127"/>
        <v>1</v>
      </c>
      <c r="BH454" s="739" t="s">
        <v>5158</v>
      </c>
      <c r="BI454" t="s">
        <v>5158</v>
      </c>
      <c r="BJ454" t="s">
        <v>2687</v>
      </c>
      <c r="BK454" t="s">
        <v>2687</v>
      </c>
      <c r="BL454" s="714" t="e">
        <v>#N/A</v>
      </c>
      <c r="BM454" s="561" t="s">
        <v>2798</v>
      </c>
      <c r="BN454" s="479" t="s">
        <v>2687</v>
      </c>
      <c r="BQ454" s="209">
        <v>999</v>
      </c>
      <c r="BS454" s="580" t="s">
        <v>1644</v>
      </c>
    </row>
    <row r="455" spans="1:75" hidden="1">
      <c r="A455">
        <v>454</v>
      </c>
      <c r="B455" s="148" t="str">
        <f t="shared" ca="1" si="121"/>
        <v>999999250</v>
      </c>
      <c r="C455" s="148" t="str">
        <f t="shared" ca="1" si="122"/>
        <v>9999999</v>
      </c>
      <c r="D455" s="28">
        <v>1</v>
      </c>
      <c r="E455" s="586">
        <f t="shared" si="129"/>
        <v>0</v>
      </c>
      <c r="F455" s="586">
        <f t="shared" si="123"/>
        <v>0</v>
      </c>
      <c r="G455" s="344" t="str">
        <f t="shared" si="130"/>
        <v>api</v>
      </c>
      <c r="H455" t="s">
        <v>2624</v>
      </c>
      <c r="I455" t="s">
        <v>2624</v>
      </c>
      <c r="Q455" s="61" t="s">
        <v>7320</v>
      </c>
      <c r="R455" s="137">
        <f ca="1">IFERROR(_xlfn.XLOOKUP(T455, sortorder!P:P,sortorder!Q:Q),999)</f>
        <v>999</v>
      </c>
      <c r="S455" s="137">
        <f ca="1">IFERROR(_xlfn.XLOOKUP(T455, sortorder!P:P,sortorder!O:O),99)</f>
        <v>99</v>
      </c>
      <c r="T455" s="119" t="s">
        <v>7286</v>
      </c>
      <c r="V455" s="142">
        <f ca="1">IFERROR(_xlfn.XLOOKUP(X455, sortorder!E:E,sortorder!D:D),99)</f>
        <v>99</v>
      </c>
      <c r="W455" s="142">
        <f t="shared" ca="1" si="124"/>
        <v>99</v>
      </c>
      <c r="X455" s="185" t="s">
        <v>7340</v>
      </c>
      <c r="Y455" s="132">
        <f t="shared" si="128"/>
        <v>0</v>
      </c>
      <c r="Z455" s="132">
        <f t="shared" si="128"/>
        <v>0</v>
      </c>
      <c r="AA455" s="132">
        <f t="shared" si="128"/>
        <v>1</v>
      </c>
      <c r="AB455" s="132">
        <f t="shared" si="128"/>
        <v>0</v>
      </c>
      <c r="AC455" s="132">
        <f t="shared" si="128"/>
        <v>0</v>
      </c>
      <c r="AD455" s="132">
        <f t="shared" si="128"/>
        <v>0</v>
      </c>
      <c r="AE455" s="132">
        <f t="shared" si="128"/>
        <v>0</v>
      </c>
      <c r="AF455" s="132">
        <f t="shared" si="128"/>
        <v>0</v>
      </c>
      <c r="AG455" s="132">
        <f t="shared" si="128"/>
        <v>0</v>
      </c>
      <c r="AH455" t="s">
        <v>2180</v>
      </c>
      <c r="AI455" s="132" t="e">
        <f ca="1">_xlfn.XLOOKUP(I455,'api2.3'!B:B,'api2.3'!D:D,"")</f>
        <v>#NAME?</v>
      </c>
      <c r="AJ455" t="s">
        <v>60</v>
      </c>
      <c r="AK455" s="38" t="s">
        <v>2766</v>
      </c>
      <c r="AL455" s="195" t="e">
        <f ca="1">_xlfn.XLOOKUP(AK455,sortorder!$I$15:$I$20,sortorder!$J$15:$J$20)</f>
        <v>#NAME?</v>
      </c>
      <c r="AM455" s="633" t="s">
        <v>416</v>
      </c>
      <c r="AN455" s="633" t="s">
        <v>416</v>
      </c>
      <c r="AO455" s="633" t="s">
        <v>417</v>
      </c>
      <c r="AP455" s="643">
        <v>1</v>
      </c>
      <c r="AQ455" t="s">
        <v>1076</v>
      </c>
      <c r="AR455" s="22" t="str">
        <f t="shared" si="125"/>
        <v>pctile</v>
      </c>
      <c r="AS455" t="s">
        <v>1086</v>
      </c>
      <c r="AT455" s="22" t="b">
        <f t="shared" si="126"/>
        <v>1</v>
      </c>
      <c r="AU455" s="633" t="s">
        <v>1077</v>
      </c>
      <c r="AV455" s="633" t="s">
        <v>1086</v>
      </c>
      <c r="AX455" s="596" t="s">
        <v>2798</v>
      </c>
      <c r="AY455" s="479" t="b">
        <v>0</v>
      </c>
      <c r="AZ455" t="s">
        <v>1078</v>
      </c>
      <c r="BA455">
        <v>2</v>
      </c>
      <c r="BB455">
        <v>0</v>
      </c>
      <c r="BC455" t="b">
        <v>0</v>
      </c>
      <c r="BD455" t="b">
        <v>0</v>
      </c>
      <c r="BE455" t="b">
        <v>0</v>
      </c>
      <c r="BG455" s="23" t="b">
        <f t="shared" si="127"/>
        <v>1</v>
      </c>
      <c r="BH455" s="468" t="str">
        <f>CONCATENATE(VLOOKUP(AQ455,named_strings!A:B,2,),VLOOKUP(T455,Q:BH,44,))</f>
        <v>US%ile Current Flood Risk</v>
      </c>
      <c r="BI455" t="s">
        <v>5151</v>
      </c>
      <c r="BJ455" t="s">
        <v>2625</v>
      </c>
      <c r="BK455" t="s">
        <v>2625</v>
      </c>
      <c r="BL455" s="714" t="e">
        <v>#N/A</v>
      </c>
      <c r="BM455" s="561" t="s">
        <v>2798</v>
      </c>
      <c r="BN455" s="479" t="s">
        <v>2625</v>
      </c>
      <c r="BO455" s="56" t="s">
        <v>2603</v>
      </c>
      <c r="BQ455" s="206">
        <v>250</v>
      </c>
      <c r="BS455" s="580" t="s">
        <v>1095</v>
      </c>
    </row>
    <row r="456" spans="1:75" hidden="1">
      <c r="A456">
        <v>455</v>
      </c>
      <c r="B456" s="148" t="str">
        <f t="shared" ca="1" si="121"/>
        <v>999999251</v>
      </c>
      <c r="C456" s="148" t="str">
        <f t="shared" ca="1" si="122"/>
        <v>9999999</v>
      </c>
      <c r="D456" s="28">
        <v>1</v>
      </c>
      <c r="E456" s="586">
        <f t="shared" si="129"/>
        <v>0</v>
      </c>
      <c r="F456" s="586">
        <f t="shared" si="123"/>
        <v>0</v>
      </c>
      <c r="G456" s="344" t="str">
        <f t="shared" si="130"/>
        <v>api</v>
      </c>
      <c r="H456" s="114" t="s">
        <v>2626</v>
      </c>
      <c r="I456" s="114" t="s">
        <v>2626</v>
      </c>
      <c r="Q456" s="61" t="s">
        <v>7321</v>
      </c>
      <c r="R456" s="137">
        <f ca="1">IFERROR(_xlfn.XLOOKUP(T456, sortorder!P:P,sortorder!Q:Q),999)</f>
        <v>999</v>
      </c>
      <c r="S456" s="137">
        <f ca="1">IFERROR(_xlfn.XLOOKUP(T456, sortorder!P:P,sortorder!O:O),99)</f>
        <v>99</v>
      </c>
      <c r="T456" s="119" t="s">
        <v>7289</v>
      </c>
      <c r="V456" s="142">
        <f ca="1">IFERROR(_xlfn.XLOOKUP(X456, sortorder!E:E,sortorder!D:D),99)</f>
        <v>99</v>
      </c>
      <c r="W456" s="142">
        <f t="shared" ca="1" si="124"/>
        <v>99</v>
      </c>
      <c r="X456" s="21" t="s">
        <v>7340</v>
      </c>
      <c r="Y456" s="132">
        <f t="shared" si="128"/>
        <v>0</v>
      </c>
      <c r="Z456" s="132">
        <f t="shared" si="128"/>
        <v>0</v>
      </c>
      <c r="AA456" s="132">
        <f t="shared" si="128"/>
        <v>1</v>
      </c>
      <c r="AB456" s="132">
        <f t="shared" si="128"/>
        <v>0</v>
      </c>
      <c r="AC456" s="132">
        <f t="shared" si="128"/>
        <v>0</v>
      </c>
      <c r="AD456" s="132">
        <f t="shared" si="128"/>
        <v>0</v>
      </c>
      <c r="AE456" s="132">
        <f t="shared" si="128"/>
        <v>0</v>
      </c>
      <c r="AF456" s="132">
        <f t="shared" si="128"/>
        <v>0</v>
      </c>
      <c r="AG456" s="132">
        <f t="shared" si="128"/>
        <v>0</v>
      </c>
      <c r="AH456" t="s">
        <v>2180</v>
      </c>
      <c r="AI456" s="132" t="e">
        <f ca="1">_xlfn.XLOOKUP(I456,'api2.3'!B:B,'api2.3'!D:D,"")</f>
        <v>#NAME?</v>
      </c>
      <c r="AJ456" t="s">
        <v>60</v>
      </c>
      <c r="AK456" s="38" t="s">
        <v>2766</v>
      </c>
      <c r="AL456" s="195" t="e">
        <f ca="1">_xlfn.XLOOKUP(AK456,sortorder!$I$15:$I$20,sortorder!$J$15:$J$20)</f>
        <v>#NAME?</v>
      </c>
      <c r="AM456" s="633" t="s">
        <v>416</v>
      </c>
      <c r="AN456" s="633" t="s">
        <v>416</v>
      </c>
      <c r="AO456" s="633" t="s">
        <v>417</v>
      </c>
      <c r="AP456" s="643">
        <v>1</v>
      </c>
      <c r="AQ456" t="s">
        <v>1076</v>
      </c>
      <c r="AR456" s="22" t="str">
        <f t="shared" si="125"/>
        <v>pctile</v>
      </c>
      <c r="AS456" t="s">
        <v>1086</v>
      </c>
      <c r="AT456" s="22" t="b">
        <f t="shared" si="126"/>
        <v>1</v>
      </c>
      <c r="AU456" s="633" t="s">
        <v>1077</v>
      </c>
      <c r="AV456" s="633" t="s">
        <v>1086</v>
      </c>
      <c r="AX456" s="596" t="s">
        <v>2798</v>
      </c>
      <c r="AY456" s="479" t="b">
        <v>0</v>
      </c>
      <c r="AZ456" t="s">
        <v>1078</v>
      </c>
      <c r="BA456">
        <v>2</v>
      </c>
      <c r="BB456">
        <v>0</v>
      </c>
      <c r="BC456" t="b">
        <v>0</v>
      </c>
      <c r="BD456" t="b">
        <v>0</v>
      </c>
      <c r="BE456" t="b">
        <v>0</v>
      </c>
      <c r="BG456" s="23" t="b">
        <f t="shared" si="127"/>
        <v>1</v>
      </c>
      <c r="BH456" s="468" t="str">
        <f>CONCATENATE(VLOOKUP(AQ456,named_strings!A:B,2,),VLOOKUP(T456,Q:BH,44,))</f>
        <v>US%ile Current Fire Risk</v>
      </c>
      <c r="BI456" t="s">
        <v>5152</v>
      </c>
      <c r="BJ456" t="s">
        <v>2627</v>
      </c>
      <c r="BK456" t="s">
        <v>2627</v>
      </c>
      <c r="BL456" s="714">
        <v>0</v>
      </c>
      <c r="BM456" s="561" t="s">
        <v>2798</v>
      </c>
      <c r="BN456" s="479" t="s">
        <v>2627</v>
      </c>
      <c r="BO456" s="56" t="s">
        <v>2606</v>
      </c>
      <c r="BQ456" s="206">
        <v>251</v>
      </c>
      <c r="BR456" t="s">
        <v>2607</v>
      </c>
      <c r="BS456" s="580" t="s">
        <v>1142</v>
      </c>
    </row>
    <row r="457" spans="1:75" hidden="1">
      <c r="A457">
        <v>456</v>
      </c>
      <c r="B457" s="148" t="str">
        <f t="shared" ca="1" si="121"/>
        <v>999999999</v>
      </c>
      <c r="C457" s="148" t="str">
        <f t="shared" ca="1" si="122"/>
        <v>9999999</v>
      </c>
      <c r="D457" s="28">
        <v>1</v>
      </c>
      <c r="E457" s="586">
        <f t="shared" si="129"/>
        <v>0</v>
      </c>
      <c r="F457" s="586">
        <f t="shared" si="123"/>
        <v>0</v>
      </c>
      <c r="G457" s="344" t="str">
        <f t="shared" si="130"/>
        <v>api</v>
      </c>
      <c r="H457" t="s">
        <v>2672</v>
      </c>
      <c r="I457" t="s">
        <v>2672</v>
      </c>
      <c r="L457" s="114"/>
      <c r="M457" s="184"/>
      <c r="Q457" s="651" t="s">
        <v>7328</v>
      </c>
      <c r="R457" s="137">
        <f ca="1">IFERROR(_xlfn.XLOOKUP(T457, sortorder!P:P,sortorder!Q:Q),999)</f>
        <v>999</v>
      </c>
      <c r="S457" s="137">
        <f ca="1">IFERROR(_xlfn.XLOOKUP(T457, sortorder!P:P,sortorder!O:O),99)</f>
        <v>99</v>
      </c>
      <c r="T457" s="119" t="s">
        <v>7288</v>
      </c>
      <c r="V457" s="142">
        <f ca="1">IFERROR(_xlfn.XLOOKUP(X457, sortorder!E:E,sortorder!D:D),99)</f>
        <v>99</v>
      </c>
      <c r="W457" s="142">
        <f t="shared" ca="1" si="124"/>
        <v>99</v>
      </c>
      <c r="X457" s="21" t="s">
        <v>7340</v>
      </c>
      <c r="Y457" s="132">
        <f t="shared" si="128"/>
        <v>0</v>
      </c>
      <c r="Z457" s="132">
        <f t="shared" si="128"/>
        <v>0</v>
      </c>
      <c r="AA457" s="132">
        <f t="shared" si="128"/>
        <v>1</v>
      </c>
      <c r="AB457" s="132">
        <f t="shared" si="128"/>
        <v>0</v>
      </c>
      <c r="AC457" s="132">
        <f t="shared" si="128"/>
        <v>0</v>
      </c>
      <c r="AD457" s="132">
        <f t="shared" si="128"/>
        <v>0</v>
      </c>
      <c r="AE457" s="132">
        <f t="shared" si="128"/>
        <v>0</v>
      </c>
      <c r="AF457" s="132">
        <f t="shared" si="128"/>
        <v>0</v>
      </c>
      <c r="AG457" s="132">
        <f t="shared" si="128"/>
        <v>0</v>
      </c>
      <c r="AH457" t="s">
        <v>2180</v>
      </c>
      <c r="AI457" s="132" t="e">
        <f ca="1">_xlfn.XLOOKUP(I457,'api2.3'!B:B,'api2.3'!D:D,"")</f>
        <v>#NAME?</v>
      </c>
      <c r="AJ457" t="s">
        <v>60</v>
      </c>
      <c r="AK457" s="38" t="s">
        <v>2766</v>
      </c>
      <c r="AL457" s="195" t="e">
        <f ca="1">_xlfn.XLOOKUP(AK457,sortorder!$I$15:$I$20,sortorder!$J$15:$J$20)</f>
        <v>#NAME?</v>
      </c>
      <c r="AM457" s="633" t="s">
        <v>416</v>
      </c>
      <c r="AN457" s="633" t="s">
        <v>416</v>
      </c>
      <c r="AO457" s="633" t="s">
        <v>417</v>
      </c>
      <c r="AP457" s="643">
        <v>1</v>
      </c>
      <c r="AQ457" t="s">
        <v>1076</v>
      </c>
      <c r="AR457" s="22" t="str">
        <f t="shared" si="125"/>
        <v>pctile</v>
      </c>
      <c r="AS457" t="s">
        <v>1086</v>
      </c>
      <c r="AT457" s="22" t="b">
        <f t="shared" si="126"/>
        <v>1</v>
      </c>
      <c r="AU457" s="633" t="s">
        <v>1077</v>
      </c>
      <c r="AV457" s="633" t="s">
        <v>1086</v>
      </c>
      <c r="AX457" s="596" t="s">
        <v>2798</v>
      </c>
      <c r="AY457" s="479" t="b">
        <v>0</v>
      </c>
      <c r="AZ457" t="s">
        <v>1078</v>
      </c>
      <c r="BA457">
        <v>2</v>
      </c>
      <c r="BB457">
        <v>0</v>
      </c>
      <c r="BC457" t="b">
        <v>0</v>
      </c>
      <c r="BD457" t="b">
        <v>0</v>
      </c>
      <c r="BE457" t="b">
        <v>0</v>
      </c>
      <c r="BG457" s="23" t="b">
        <f t="shared" si="127"/>
        <v>1</v>
      </c>
      <c r="BH457" s="468" t="str">
        <f>CONCATENATE(VLOOKUP(AQ457,named_strings!A:B,2,),VLOOKUP(T457,Q:BH,44,))</f>
        <v>US%ile Fire Risk in 30 Years</v>
      </c>
      <c r="BI457" t="s">
        <v>5154</v>
      </c>
      <c r="BJ457" t="s">
        <v>2673</v>
      </c>
      <c r="BK457" t="s">
        <v>2673</v>
      </c>
      <c r="BL457" s="714">
        <v>0</v>
      </c>
      <c r="BM457" s="561" t="s">
        <v>2798</v>
      </c>
      <c r="BN457" s="479" t="s">
        <v>2673</v>
      </c>
      <c r="BQ457" s="209">
        <v>999</v>
      </c>
      <c r="BR457" t="s">
        <v>2607</v>
      </c>
      <c r="BS457" s="580" t="s">
        <v>1553</v>
      </c>
    </row>
    <row r="458" spans="1:75" hidden="1">
      <c r="A458">
        <v>457</v>
      </c>
      <c r="B458" s="148" t="str">
        <f t="shared" ca="1" si="121"/>
        <v>999999999</v>
      </c>
      <c r="C458" s="148" t="str">
        <f t="shared" ca="1" si="122"/>
        <v>9999999</v>
      </c>
      <c r="D458" s="28">
        <v>1</v>
      </c>
      <c r="E458" s="586">
        <f t="shared" si="129"/>
        <v>0</v>
      </c>
      <c r="F458" s="586">
        <f t="shared" si="123"/>
        <v>0</v>
      </c>
      <c r="G458" s="344" t="str">
        <f t="shared" si="130"/>
        <v>api</v>
      </c>
      <c r="H458" s="173" t="s">
        <v>2703</v>
      </c>
      <c r="I458" s="173" t="s">
        <v>2703</v>
      </c>
      <c r="L458" s="114"/>
      <c r="M458" s="184"/>
      <c r="Q458" s="651" t="s">
        <v>7326</v>
      </c>
      <c r="R458" s="137">
        <f ca="1">IFERROR(_xlfn.XLOOKUP(T458, sortorder!P:P,sortorder!Q:Q),999)</f>
        <v>999</v>
      </c>
      <c r="S458" s="137">
        <f ca="1">IFERROR(_xlfn.XLOOKUP(T458, sortorder!P:P,sortorder!O:O),99)</f>
        <v>99</v>
      </c>
      <c r="T458" s="183" t="s">
        <v>7287</v>
      </c>
      <c r="V458" s="142">
        <f ca="1">IFERROR(_xlfn.XLOOKUP(X458, sortorder!E:E,sortorder!D:D),99)</f>
        <v>99</v>
      </c>
      <c r="W458" s="142">
        <f t="shared" ca="1" si="124"/>
        <v>99</v>
      </c>
      <c r="X458" s="185" t="s">
        <v>7340</v>
      </c>
      <c r="Y458" s="132">
        <f t="shared" si="128"/>
        <v>0</v>
      </c>
      <c r="Z458" s="132">
        <f t="shared" si="128"/>
        <v>0</v>
      </c>
      <c r="AA458" s="132">
        <f t="shared" si="128"/>
        <v>1</v>
      </c>
      <c r="AB458" s="132">
        <f t="shared" si="128"/>
        <v>0</v>
      </c>
      <c r="AC458" s="132">
        <f t="shared" si="128"/>
        <v>0</v>
      </c>
      <c r="AD458" s="132">
        <f t="shared" si="128"/>
        <v>0</v>
      </c>
      <c r="AE458" s="132">
        <f t="shared" si="128"/>
        <v>0</v>
      </c>
      <c r="AF458" s="132">
        <f t="shared" si="128"/>
        <v>0</v>
      </c>
      <c r="AG458" s="132">
        <f t="shared" si="128"/>
        <v>0</v>
      </c>
      <c r="AH458" t="s">
        <v>2180</v>
      </c>
      <c r="AI458" s="132" t="e">
        <f ca="1">_xlfn.XLOOKUP(I458,'api2.3'!B:B,'api2.3'!D:D,"")</f>
        <v>#NAME?</v>
      </c>
      <c r="AJ458" t="s">
        <v>60</v>
      </c>
      <c r="AK458" s="38" t="s">
        <v>2766</v>
      </c>
      <c r="AL458" s="195" t="e">
        <f ca="1">_xlfn.XLOOKUP(AK458,sortorder!$I$15:$I$20,sortorder!$J$15:$J$20)</f>
        <v>#NAME?</v>
      </c>
      <c r="AM458" s="633" t="s">
        <v>416</v>
      </c>
      <c r="AN458" s="633" t="s">
        <v>416</v>
      </c>
      <c r="AO458" s="633" t="s">
        <v>417</v>
      </c>
      <c r="AP458" s="643">
        <v>1</v>
      </c>
      <c r="AQ458" t="s">
        <v>1076</v>
      </c>
      <c r="AR458" s="22" t="str">
        <f t="shared" si="125"/>
        <v>pctile</v>
      </c>
      <c r="AS458" t="s">
        <v>1086</v>
      </c>
      <c r="AT458" s="22" t="b">
        <f t="shared" si="126"/>
        <v>1</v>
      </c>
      <c r="AU458" s="633" t="s">
        <v>1077</v>
      </c>
      <c r="AV458" s="633" t="s">
        <v>1086</v>
      </c>
      <c r="AX458" s="596" t="s">
        <v>2798</v>
      </c>
      <c r="AY458" s="479" t="b">
        <v>0</v>
      </c>
      <c r="AZ458" t="s">
        <v>1078</v>
      </c>
      <c r="BA458">
        <v>2</v>
      </c>
      <c r="BB458">
        <v>0</v>
      </c>
      <c r="BC458" t="b">
        <v>0</v>
      </c>
      <c r="BD458" t="b">
        <v>0</v>
      </c>
      <c r="BE458" t="b">
        <v>0</v>
      </c>
      <c r="BG458" s="23" t="b">
        <f t="shared" si="127"/>
        <v>1</v>
      </c>
      <c r="BH458" s="468" t="str">
        <f>CONCATENATE(VLOOKUP(AQ458,named_strings!A:B,2,),VLOOKUP(T458,Q:BH,44,))</f>
        <v>US%ile Flood Risk in 30 Years</v>
      </c>
      <c r="BI458" t="s">
        <v>5156</v>
      </c>
      <c r="BJ458" t="s">
        <v>2704</v>
      </c>
      <c r="BK458" t="s">
        <v>2704</v>
      </c>
      <c r="BL458" s="714" t="e">
        <v>#N/A</v>
      </c>
      <c r="BM458" s="561" t="s">
        <v>2798</v>
      </c>
      <c r="BN458" s="479" t="s">
        <v>2704</v>
      </c>
      <c r="BQ458" s="209">
        <v>999</v>
      </c>
      <c r="BS458" s="580" t="s">
        <v>1115</v>
      </c>
    </row>
    <row r="459" spans="1:75" hidden="1">
      <c r="A459">
        <v>458</v>
      </c>
      <c r="B459" s="148" t="str">
        <f t="shared" ca="1" si="121"/>
        <v>999999246</v>
      </c>
      <c r="C459" s="148" t="str">
        <f t="shared" ca="1" si="122"/>
        <v>9999999</v>
      </c>
      <c r="D459" s="28">
        <v>1</v>
      </c>
      <c r="E459" s="586">
        <f t="shared" si="129"/>
        <v>0</v>
      </c>
      <c r="F459" s="586">
        <f t="shared" si="123"/>
        <v>0</v>
      </c>
      <c r="G459" s="344" t="str">
        <f t="shared" si="130"/>
        <v>api</v>
      </c>
      <c r="H459" s="114" t="s">
        <v>2615</v>
      </c>
      <c r="I459" s="114" t="s">
        <v>2615</v>
      </c>
      <c r="Q459" s="61" t="s">
        <v>7316</v>
      </c>
      <c r="R459" s="137">
        <f ca="1">IFERROR(_xlfn.XLOOKUP(T459, sortorder!P:P,sortorder!Q:Q),999)</f>
        <v>999</v>
      </c>
      <c r="S459" s="137">
        <f ca="1">IFERROR(_xlfn.XLOOKUP(T459, sortorder!P:P,sortorder!O:O),99)</f>
        <v>99</v>
      </c>
      <c r="T459" s="119" t="s">
        <v>7286</v>
      </c>
      <c r="V459" s="142">
        <f ca="1">IFERROR(_xlfn.XLOOKUP(X459, sortorder!E:E,sortorder!D:D),99)</f>
        <v>99</v>
      </c>
      <c r="W459" s="142">
        <f t="shared" ca="1" si="124"/>
        <v>99</v>
      </c>
      <c r="X459" s="185" t="s">
        <v>7338</v>
      </c>
      <c r="Y459" s="132">
        <f t="shared" si="128"/>
        <v>0</v>
      </c>
      <c r="Z459" s="132">
        <f t="shared" si="128"/>
        <v>1</v>
      </c>
      <c r="AA459" s="132">
        <f t="shared" si="128"/>
        <v>1</v>
      </c>
      <c r="AB459" s="132">
        <f t="shared" si="128"/>
        <v>0</v>
      </c>
      <c r="AC459" s="132">
        <f t="shared" si="128"/>
        <v>0</v>
      </c>
      <c r="AD459" s="132">
        <f t="shared" si="128"/>
        <v>0</v>
      </c>
      <c r="AE459" s="132">
        <f t="shared" si="128"/>
        <v>0</v>
      </c>
      <c r="AF459" s="132">
        <f t="shared" si="128"/>
        <v>0</v>
      </c>
      <c r="AG459" s="132">
        <f t="shared" si="128"/>
        <v>0</v>
      </c>
      <c r="AH459" t="s">
        <v>2180</v>
      </c>
      <c r="AI459" s="132" t="e">
        <f ca="1">_xlfn.XLOOKUP(I459,'api2.3'!B:B,'api2.3'!D:D,"")</f>
        <v>#NAME?</v>
      </c>
      <c r="AJ459" t="s">
        <v>60</v>
      </c>
      <c r="AK459" s="38" t="s">
        <v>2766</v>
      </c>
      <c r="AL459" s="195" t="e">
        <f ca="1">_xlfn.XLOOKUP(AK459,sortorder!$I$15:$I$20,sortorder!$J$15:$J$20)</f>
        <v>#NAME?</v>
      </c>
      <c r="AM459" s="633" t="s">
        <v>1742</v>
      </c>
      <c r="AN459" s="633" t="s">
        <v>1743</v>
      </c>
      <c r="AO459" s="633" t="s">
        <v>1743</v>
      </c>
      <c r="AP459" s="637">
        <v>3</v>
      </c>
      <c r="AQ459" t="s">
        <v>1740</v>
      </c>
      <c r="AR459" s="22" t="str">
        <f t="shared" si="125"/>
        <v>pctile</v>
      </c>
      <c r="AS459" t="s">
        <v>1086</v>
      </c>
      <c r="AT459" s="22" t="b">
        <f t="shared" si="126"/>
        <v>1</v>
      </c>
      <c r="AU459" s="633" t="s">
        <v>1077</v>
      </c>
      <c r="AV459" s="633" t="s">
        <v>1086</v>
      </c>
      <c r="AX459" s="596" t="s">
        <v>2798</v>
      </c>
      <c r="AY459" s="479" t="b">
        <v>0</v>
      </c>
      <c r="AZ459" t="s">
        <v>1078</v>
      </c>
      <c r="BA459">
        <v>2</v>
      </c>
      <c r="BB459">
        <v>0</v>
      </c>
      <c r="BC459" t="b">
        <v>0</v>
      </c>
      <c r="BD459" t="b">
        <v>0</v>
      </c>
      <c r="BE459" t="b">
        <v>0</v>
      </c>
      <c r="BG459" s="23" t="b">
        <f t="shared" si="127"/>
        <v>1</v>
      </c>
      <c r="BH459" s="468" t="str">
        <f>CONCATENATE(VLOOKUP(AQ459,named_strings!A:B,2,),VLOOKUP(T459,Q:BH,44,))</f>
        <v>State%ile Current Flood Risk</v>
      </c>
      <c r="BI459" t="s">
        <v>5147</v>
      </c>
      <c r="BJ459" t="s">
        <v>2616</v>
      </c>
      <c r="BK459" t="s">
        <v>2616</v>
      </c>
      <c r="BL459" s="714" t="e">
        <v>#N/A</v>
      </c>
      <c r="BM459" s="561" t="s">
        <v>2798</v>
      </c>
      <c r="BN459" s="479" t="s">
        <v>2616</v>
      </c>
      <c r="BO459" s="56" t="s">
        <v>2603</v>
      </c>
      <c r="BQ459" s="206">
        <v>246</v>
      </c>
      <c r="BS459" s="580" t="s">
        <v>1638</v>
      </c>
    </row>
    <row r="460" spans="1:75" hidden="1">
      <c r="A460">
        <v>459</v>
      </c>
      <c r="B460" s="148" t="str">
        <f t="shared" ca="1" si="121"/>
        <v>999999247</v>
      </c>
      <c r="C460" s="148" t="str">
        <f t="shared" ca="1" si="122"/>
        <v>9999999</v>
      </c>
      <c r="D460" s="28">
        <v>1</v>
      </c>
      <c r="E460" s="586">
        <f t="shared" si="129"/>
        <v>0</v>
      </c>
      <c r="F460" s="586">
        <f t="shared" si="123"/>
        <v>0</v>
      </c>
      <c r="G460" s="344" t="str">
        <f t="shared" si="130"/>
        <v>api</v>
      </c>
      <c r="H460" s="114" t="s">
        <v>2617</v>
      </c>
      <c r="I460" s="114" t="s">
        <v>2617</v>
      </c>
      <c r="Q460" s="61" t="s">
        <v>7317</v>
      </c>
      <c r="R460" s="137">
        <f ca="1">IFERROR(_xlfn.XLOOKUP(T460, sortorder!P:P,sortorder!Q:Q),999)</f>
        <v>999</v>
      </c>
      <c r="S460" s="137">
        <f ca="1">IFERROR(_xlfn.XLOOKUP(T460, sortorder!P:P,sortorder!O:O),99)</f>
        <v>99</v>
      </c>
      <c r="T460" s="119" t="s">
        <v>7289</v>
      </c>
      <c r="V460" s="142">
        <f ca="1">IFERROR(_xlfn.XLOOKUP(X460, sortorder!E:E,sortorder!D:D),99)</f>
        <v>99</v>
      </c>
      <c r="W460" s="142">
        <f t="shared" ca="1" si="124"/>
        <v>99</v>
      </c>
      <c r="X460" s="21" t="s">
        <v>7338</v>
      </c>
      <c r="Y460" s="132">
        <f t="shared" si="128"/>
        <v>0</v>
      </c>
      <c r="Z460" s="132">
        <f t="shared" si="128"/>
        <v>1</v>
      </c>
      <c r="AA460" s="132">
        <f t="shared" si="128"/>
        <v>1</v>
      </c>
      <c r="AB460" s="132">
        <f t="shared" si="128"/>
        <v>0</v>
      </c>
      <c r="AC460" s="132">
        <f t="shared" si="128"/>
        <v>0</v>
      </c>
      <c r="AD460" s="132">
        <f t="shared" si="128"/>
        <v>0</v>
      </c>
      <c r="AE460" s="132">
        <f t="shared" si="128"/>
        <v>0</v>
      </c>
      <c r="AF460" s="132">
        <f t="shared" si="128"/>
        <v>0</v>
      </c>
      <c r="AG460" s="132">
        <f t="shared" si="128"/>
        <v>0</v>
      </c>
      <c r="AH460" t="s">
        <v>2180</v>
      </c>
      <c r="AI460" s="132" t="e">
        <f ca="1">_xlfn.XLOOKUP(I460,'api2.3'!B:B,'api2.3'!D:D,"")</f>
        <v>#NAME?</v>
      </c>
      <c r="AJ460" t="s">
        <v>60</v>
      </c>
      <c r="AK460" s="38" t="s">
        <v>2766</v>
      </c>
      <c r="AL460" s="195" t="e">
        <f ca="1">_xlfn.XLOOKUP(AK460,sortorder!$I$15:$I$20,sortorder!$J$15:$J$20)</f>
        <v>#NAME?</v>
      </c>
      <c r="AM460" s="633" t="s">
        <v>1742</v>
      </c>
      <c r="AN460" s="633" t="s">
        <v>1743</v>
      </c>
      <c r="AO460" s="633" t="s">
        <v>1743</v>
      </c>
      <c r="AP460" s="637">
        <v>3</v>
      </c>
      <c r="AQ460" t="s">
        <v>1740</v>
      </c>
      <c r="AR460" s="22" t="str">
        <f t="shared" si="125"/>
        <v>pctile</v>
      </c>
      <c r="AS460" t="s">
        <v>1086</v>
      </c>
      <c r="AT460" s="22" t="b">
        <f t="shared" si="126"/>
        <v>1</v>
      </c>
      <c r="AU460" s="633" t="s">
        <v>1077</v>
      </c>
      <c r="AV460" s="633" t="s">
        <v>1086</v>
      </c>
      <c r="AX460" s="596" t="s">
        <v>2798</v>
      </c>
      <c r="AY460" s="479" t="b">
        <v>0</v>
      </c>
      <c r="AZ460" t="s">
        <v>1078</v>
      </c>
      <c r="BA460">
        <v>2</v>
      </c>
      <c r="BB460">
        <v>0</v>
      </c>
      <c r="BC460" t="b">
        <v>0</v>
      </c>
      <c r="BD460" t="b">
        <v>0</v>
      </c>
      <c r="BE460" t="b">
        <v>0</v>
      </c>
      <c r="BG460" s="23" t="b">
        <f t="shared" si="127"/>
        <v>1</v>
      </c>
      <c r="BH460" s="468" t="str">
        <f>CONCATENATE(VLOOKUP(AQ460,named_strings!A:B,2,),VLOOKUP(T460,Q:BH,44,))</f>
        <v>State%ile Current Fire Risk</v>
      </c>
      <c r="BI460" t="s">
        <v>5148</v>
      </c>
      <c r="BJ460" t="s">
        <v>2618</v>
      </c>
      <c r="BK460" t="s">
        <v>2618</v>
      </c>
      <c r="BL460" s="714" t="e">
        <v>#N/A</v>
      </c>
      <c r="BM460" s="561" t="s">
        <v>2798</v>
      </c>
      <c r="BN460" s="479" t="s">
        <v>2618</v>
      </c>
      <c r="BO460" s="56" t="s">
        <v>2606</v>
      </c>
      <c r="BQ460" s="206">
        <v>247</v>
      </c>
      <c r="BR460" t="s">
        <v>2607</v>
      </c>
      <c r="BS460" s="580" t="s">
        <v>1520</v>
      </c>
    </row>
    <row r="461" spans="1:75" hidden="1">
      <c r="A461">
        <v>460</v>
      </c>
      <c r="B461" s="148" t="str">
        <f t="shared" ca="1" si="121"/>
        <v>999999999</v>
      </c>
      <c r="C461" s="148" t="str">
        <f t="shared" ca="1" si="122"/>
        <v>9999999</v>
      </c>
      <c r="D461" s="28">
        <v>1</v>
      </c>
      <c r="E461" s="586">
        <f t="shared" si="129"/>
        <v>0</v>
      </c>
      <c r="F461" s="586">
        <f t="shared" si="123"/>
        <v>0</v>
      </c>
      <c r="G461" s="344" t="str">
        <f t="shared" si="130"/>
        <v>api</v>
      </c>
      <c r="H461" t="s">
        <v>2668</v>
      </c>
      <c r="I461" t="s">
        <v>2668</v>
      </c>
      <c r="L461" s="114"/>
      <c r="M461" s="184"/>
      <c r="Q461" s="651" t="s">
        <v>7324</v>
      </c>
      <c r="R461" s="137">
        <f ca="1">IFERROR(_xlfn.XLOOKUP(T461, sortorder!P:P,sortorder!Q:Q),999)</f>
        <v>999</v>
      </c>
      <c r="S461" s="137">
        <f ca="1">IFERROR(_xlfn.XLOOKUP(T461, sortorder!P:P,sortorder!O:O),99)</f>
        <v>99</v>
      </c>
      <c r="T461" s="119" t="s">
        <v>7288</v>
      </c>
      <c r="V461" s="142">
        <f ca="1">IFERROR(_xlfn.XLOOKUP(X461, sortorder!E:E,sortorder!D:D),99)</f>
        <v>99</v>
      </c>
      <c r="W461" s="142">
        <f t="shared" ca="1" si="124"/>
        <v>99</v>
      </c>
      <c r="X461" s="21" t="s">
        <v>7338</v>
      </c>
      <c r="Y461" s="132">
        <f t="shared" si="128"/>
        <v>0</v>
      </c>
      <c r="Z461" s="132">
        <f t="shared" si="128"/>
        <v>1</v>
      </c>
      <c r="AA461" s="132">
        <f t="shared" si="128"/>
        <v>1</v>
      </c>
      <c r="AB461" s="132">
        <f t="shared" si="128"/>
        <v>0</v>
      </c>
      <c r="AC461" s="132">
        <f t="shared" si="128"/>
        <v>0</v>
      </c>
      <c r="AD461" s="132">
        <f t="shared" si="128"/>
        <v>0</v>
      </c>
      <c r="AE461" s="132">
        <f t="shared" si="128"/>
        <v>0</v>
      </c>
      <c r="AF461" s="132">
        <f t="shared" si="128"/>
        <v>0</v>
      </c>
      <c r="AG461" s="132">
        <f t="shared" si="128"/>
        <v>0</v>
      </c>
      <c r="AH461" t="s">
        <v>2180</v>
      </c>
      <c r="AI461" s="132" t="e">
        <f ca="1">_xlfn.XLOOKUP(I461,'api2.3'!B:B,'api2.3'!D:D,"")</f>
        <v>#NAME?</v>
      </c>
      <c r="AJ461" t="s">
        <v>60</v>
      </c>
      <c r="AK461" s="38" t="s">
        <v>2766</v>
      </c>
      <c r="AL461" s="195" t="e">
        <f ca="1">_xlfn.XLOOKUP(AK461,sortorder!$I$15:$I$20,sortorder!$J$15:$J$20)</f>
        <v>#NAME?</v>
      </c>
      <c r="AM461" s="633" t="s">
        <v>1742</v>
      </c>
      <c r="AN461" s="633" t="s">
        <v>1743</v>
      </c>
      <c r="AO461" s="633" t="s">
        <v>1743</v>
      </c>
      <c r="AP461" s="637">
        <v>3</v>
      </c>
      <c r="AQ461" t="s">
        <v>1740</v>
      </c>
      <c r="AR461" s="22" t="str">
        <f t="shared" si="125"/>
        <v>pctile</v>
      </c>
      <c r="AS461" t="s">
        <v>1086</v>
      </c>
      <c r="AT461" s="22" t="b">
        <f t="shared" si="126"/>
        <v>1</v>
      </c>
      <c r="AU461" s="633" t="s">
        <v>1077</v>
      </c>
      <c r="AV461" s="633" t="s">
        <v>1086</v>
      </c>
      <c r="AX461" s="596" t="s">
        <v>2798</v>
      </c>
      <c r="AY461" s="479" t="b">
        <v>0</v>
      </c>
      <c r="AZ461" t="s">
        <v>1078</v>
      </c>
      <c r="BA461">
        <v>2</v>
      </c>
      <c r="BB461">
        <v>0</v>
      </c>
      <c r="BC461" t="b">
        <v>0</v>
      </c>
      <c r="BD461" t="b">
        <v>0</v>
      </c>
      <c r="BE461" t="b">
        <v>0</v>
      </c>
      <c r="BG461" s="23" t="b">
        <f t="shared" si="127"/>
        <v>1</v>
      </c>
      <c r="BH461" s="468" t="str">
        <f>CONCATENATE(VLOOKUP(AQ461,named_strings!A:B,2,),VLOOKUP(T461,Q:BH,44,))</f>
        <v>State%ile Fire Risk in 30 Years</v>
      </c>
      <c r="BI461" t="s">
        <v>5160</v>
      </c>
      <c r="BJ461" t="s">
        <v>2669</v>
      </c>
      <c r="BK461" t="s">
        <v>2669</v>
      </c>
      <c r="BL461" s="714" t="e">
        <v>#N/A</v>
      </c>
      <c r="BM461" s="561" t="s">
        <v>2798</v>
      </c>
      <c r="BN461" s="479" t="s">
        <v>2669</v>
      </c>
      <c r="BQ461" s="209">
        <v>999</v>
      </c>
      <c r="BR461" t="s">
        <v>2607</v>
      </c>
      <c r="BS461" s="580" t="s">
        <v>1395</v>
      </c>
    </row>
    <row r="462" spans="1:75" hidden="1">
      <c r="A462">
        <v>461</v>
      </c>
      <c r="B462" s="148" t="str">
        <f t="shared" ca="1" si="121"/>
        <v>999999999</v>
      </c>
      <c r="C462" s="148" t="str">
        <f t="shared" ca="1" si="122"/>
        <v>9999999</v>
      </c>
      <c r="D462" s="28">
        <v>1</v>
      </c>
      <c r="E462" s="586">
        <f t="shared" si="129"/>
        <v>0</v>
      </c>
      <c r="F462" s="586">
        <f t="shared" si="123"/>
        <v>0</v>
      </c>
      <c r="G462" s="344" t="str">
        <f t="shared" si="130"/>
        <v>api</v>
      </c>
      <c r="H462" t="s">
        <v>2694</v>
      </c>
      <c r="I462" s="114" t="s">
        <v>2694</v>
      </c>
      <c r="L462" s="114"/>
      <c r="M462" s="184"/>
      <c r="Q462" s="650" t="s">
        <v>7322</v>
      </c>
      <c r="R462" s="137">
        <f ca="1">IFERROR(_xlfn.XLOOKUP(T462, sortorder!P:P,sortorder!Q:Q),999)</f>
        <v>999</v>
      </c>
      <c r="S462" s="137">
        <f ca="1">IFERROR(_xlfn.XLOOKUP(T462, sortorder!P:P,sortorder!O:O),99)</f>
        <v>99</v>
      </c>
      <c r="T462" s="183" t="s">
        <v>7287</v>
      </c>
      <c r="V462" s="142">
        <f ca="1">IFERROR(_xlfn.XLOOKUP(X462, sortorder!E:E,sortorder!D:D),99)</f>
        <v>99</v>
      </c>
      <c r="W462" s="142">
        <f t="shared" ca="1" si="124"/>
        <v>99</v>
      </c>
      <c r="X462" s="185" t="s">
        <v>7338</v>
      </c>
      <c r="Y462" s="132">
        <f t="shared" ref="Y462:AG471" si="131">IF(ISERROR(SEARCH(Y$1,$Q462)),0,1)</f>
        <v>0</v>
      </c>
      <c r="Z462" s="132">
        <f t="shared" si="131"/>
        <v>1</v>
      </c>
      <c r="AA462" s="132">
        <f t="shared" si="131"/>
        <v>1</v>
      </c>
      <c r="AB462" s="132">
        <f t="shared" si="131"/>
        <v>0</v>
      </c>
      <c r="AC462" s="132">
        <f t="shared" si="131"/>
        <v>0</v>
      </c>
      <c r="AD462" s="132">
        <f t="shared" si="131"/>
        <v>0</v>
      </c>
      <c r="AE462" s="132">
        <f t="shared" si="131"/>
        <v>0</v>
      </c>
      <c r="AF462" s="132">
        <f t="shared" si="131"/>
        <v>0</v>
      </c>
      <c r="AG462" s="132">
        <f t="shared" si="131"/>
        <v>0</v>
      </c>
      <c r="AH462" t="s">
        <v>2180</v>
      </c>
      <c r="AI462" s="132" t="e">
        <f ca="1">_xlfn.XLOOKUP(I462,'api2.3'!B:B,'api2.3'!D:D,"")</f>
        <v>#NAME?</v>
      </c>
      <c r="AJ462" t="s">
        <v>60</v>
      </c>
      <c r="AK462" s="38" t="s">
        <v>2766</v>
      </c>
      <c r="AL462" s="195" t="e">
        <f ca="1">_xlfn.XLOOKUP(AK462,sortorder!$I$15:$I$20,sortorder!$J$15:$J$20)</f>
        <v>#NAME?</v>
      </c>
      <c r="AM462" s="633" t="s">
        <v>1742</v>
      </c>
      <c r="AN462" s="633" t="s">
        <v>1743</v>
      </c>
      <c r="AO462" s="633" t="s">
        <v>1743</v>
      </c>
      <c r="AP462" s="637">
        <v>3</v>
      </c>
      <c r="AQ462" t="s">
        <v>1740</v>
      </c>
      <c r="AR462" s="22" t="str">
        <f t="shared" si="125"/>
        <v>pctile</v>
      </c>
      <c r="AS462" t="s">
        <v>1086</v>
      </c>
      <c r="AT462" s="22" t="b">
        <f t="shared" si="126"/>
        <v>1</v>
      </c>
      <c r="AU462" s="633" t="s">
        <v>1077</v>
      </c>
      <c r="AV462" s="633" t="s">
        <v>1086</v>
      </c>
      <c r="AX462" s="596" t="s">
        <v>2798</v>
      </c>
      <c r="AY462" s="479" t="b">
        <v>0</v>
      </c>
      <c r="AZ462" t="s">
        <v>1078</v>
      </c>
      <c r="BA462">
        <v>2</v>
      </c>
      <c r="BB462">
        <v>0</v>
      </c>
      <c r="BC462" t="b">
        <v>0</v>
      </c>
      <c r="BD462" t="b">
        <v>0</v>
      </c>
      <c r="BE462" t="b">
        <v>0</v>
      </c>
      <c r="BG462" s="23" t="b">
        <f t="shared" si="127"/>
        <v>1</v>
      </c>
      <c r="BH462" s="468" t="str">
        <f>CONCATENATE(VLOOKUP(AQ462,named_strings!A:B,2,),VLOOKUP(T462,Q:BH,44,))</f>
        <v>State%ile Flood Risk in 30 Years</v>
      </c>
      <c r="BI462" t="s">
        <v>5162</v>
      </c>
      <c r="BJ462" s="114" t="s">
        <v>2695</v>
      </c>
      <c r="BK462" t="s">
        <v>2695</v>
      </c>
      <c r="BL462" s="714" t="e">
        <v>#N/A</v>
      </c>
      <c r="BM462" s="561" t="s">
        <v>2798</v>
      </c>
      <c r="BN462" s="479" t="s">
        <v>2695</v>
      </c>
      <c r="BQ462" s="209">
        <v>999</v>
      </c>
      <c r="BS462" s="580" t="s">
        <v>1638</v>
      </c>
    </row>
    <row r="463" spans="1:75" hidden="1">
      <c r="A463">
        <v>462</v>
      </c>
      <c r="B463" s="148" t="str">
        <f t="shared" ca="1" si="121"/>
        <v>999999248</v>
      </c>
      <c r="C463" s="148" t="str">
        <f t="shared" ca="1" si="122"/>
        <v>9999999</v>
      </c>
      <c r="D463" s="28">
        <v>1</v>
      </c>
      <c r="E463" s="586">
        <f t="shared" si="129"/>
        <v>0</v>
      </c>
      <c r="F463" s="586">
        <f t="shared" si="123"/>
        <v>0</v>
      </c>
      <c r="G463" s="344" t="str">
        <f t="shared" si="130"/>
        <v>api</v>
      </c>
      <c r="H463" s="114" t="s">
        <v>2619</v>
      </c>
      <c r="I463" s="114" t="s">
        <v>2619</v>
      </c>
      <c r="Q463" s="61" t="s">
        <v>7318</v>
      </c>
      <c r="R463" s="137">
        <f ca="1">IFERROR(_xlfn.XLOOKUP(T463, sortorder!P:P,sortorder!Q:Q),999)</f>
        <v>999</v>
      </c>
      <c r="S463" s="137">
        <f ca="1">IFERROR(_xlfn.XLOOKUP(T463, sortorder!P:P,sortorder!O:O),99)</f>
        <v>99</v>
      </c>
      <c r="T463" s="119" t="s">
        <v>7286</v>
      </c>
      <c r="V463" s="142">
        <f ca="1">IFERROR(_xlfn.XLOOKUP(X463, sortorder!E:E,sortorder!D:D),99)</f>
        <v>99</v>
      </c>
      <c r="W463" s="142">
        <f t="shared" ca="1" si="124"/>
        <v>99</v>
      </c>
      <c r="X463" s="185" t="s">
        <v>7339</v>
      </c>
      <c r="Y463" s="132">
        <f t="shared" si="131"/>
        <v>0</v>
      </c>
      <c r="Z463" s="132">
        <f t="shared" si="131"/>
        <v>0</v>
      </c>
      <c r="AA463" s="132">
        <f t="shared" si="131"/>
        <v>0</v>
      </c>
      <c r="AB463" s="132">
        <f t="shared" si="131"/>
        <v>0</v>
      </c>
      <c r="AC463" s="132">
        <f t="shared" si="131"/>
        <v>1</v>
      </c>
      <c r="AD463" s="132">
        <f t="shared" si="131"/>
        <v>0</v>
      </c>
      <c r="AE463" s="132">
        <f t="shared" si="131"/>
        <v>0</v>
      </c>
      <c r="AF463" s="132">
        <f t="shared" si="131"/>
        <v>0</v>
      </c>
      <c r="AG463" s="132">
        <f t="shared" si="131"/>
        <v>0</v>
      </c>
      <c r="AH463" t="s">
        <v>2180</v>
      </c>
      <c r="AI463" s="132" t="e">
        <f ca="1">_xlfn.XLOOKUP(I463,'api2.3'!B:B,'api2.3'!D:D,"")</f>
        <v>#NAME?</v>
      </c>
      <c r="AJ463" t="s">
        <v>60</v>
      </c>
      <c r="AK463" s="38" t="s">
        <v>2766</v>
      </c>
      <c r="AL463" s="195" t="e">
        <f ca="1">_xlfn.XLOOKUP(AK463,sortorder!$I$15:$I$20,sortorder!$J$15:$J$20)</f>
        <v>#NAME?</v>
      </c>
      <c r="AM463" s="633" t="s">
        <v>416</v>
      </c>
      <c r="AN463" s="633" t="s">
        <v>416</v>
      </c>
      <c r="AO463" s="633" t="s">
        <v>417</v>
      </c>
      <c r="AP463" s="643">
        <v>1</v>
      </c>
      <c r="AQ463" t="s">
        <v>1100</v>
      </c>
      <c r="AR463" s="22" t="str">
        <f t="shared" si="125"/>
        <v>avg</v>
      </c>
      <c r="AS463" t="s">
        <v>1107</v>
      </c>
      <c r="AT463" s="22" t="b">
        <f t="shared" si="126"/>
        <v>1</v>
      </c>
      <c r="AU463" s="633" t="s">
        <v>1101</v>
      </c>
      <c r="AV463" s="633" t="s">
        <v>1107</v>
      </c>
      <c r="AX463" s="596" t="s">
        <v>2798</v>
      </c>
      <c r="AY463" s="479" t="b">
        <v>0</v>
      </c>
      <c r="AZ463" t="s">
        <v>2710</v>
      </c>
      <c r="BB463">
        <v>0</v>
      </c>
      <c r="BC463" t="b">
        <v>0</v>
      </c>
      <c r="BD463" t="b">
        <v>0</v>
      </c>
      <c r="BE463" t="b">
        <v>0</v>
      </c>
      <c r="BG463" s="23" t="b">
        <f t="shared" si="127"/>
        <v>1</v>
      </c>
      <c r="BH463" s="468" t="str">
        <f>CONCATENATE(VLOOKUP(AQ463,named_strings!A:B,2,),VLOOKUP(T463,Q:BH,44,))</f>
        <v>US avg Current Flood Risk</v>
      </c>
      <c r="BI463" t="s">
        <v>5149</v>
      </c>
      <c r="BJ463" t="s">
        <v>2620</v>
      </c>
      <c r="BK463" t="s">
        <v>2620</v>
      </c>
      <c r="BL463" s="714" t="e">
        <v>#N/A</v>
      </c>
      <c r="BM463" s="561" t="s">
        <v>2798</v>
      </c>
      <c r="BN463" s="479" t="s">
        <v>2620</v>
      </c>
      <c r="BO463" s="56" t="s">
        <v>2603</v>
      </c>
      <c r="BQ463" s="206">
        <v>248</v>
      </c>
      <c r="BR463" t="s">
        <v>2621</v>
      </c>
      <c r="BS463" s="580" t="s">
        <v>1121</v>
      </c>
    </row>
    <row r="464" spans="1:75" hidden="1">
      <c r="A464">
        <v>463</v>
      </c>
      <c r="B464" s="148" t="str">
        <f t="shared" ca="1" si="121"/>
        <v>999999249</v>
      </c>
      <c r="C464" s="148" t="str">
        <f t="shared" ca="1" si="122"/>
        <v>9999999</v>
      </c>
      <c r="D464" s="28">
        <v>1</v>
      </c>
      <c r="E464" s="586">
        <f t="shared" si="129"/>
        <v>0</v>
      </c>
      <c r="F464" s="586">
        <f t="shared" si="123"/>
        <v>0</v>
      </c>
      <c r="G464" s="344" t="str">
        <f t="shared" si="130"/>
        <v>api</v>
      </c>
      <c r="H464" t="s">
        <v>2622</v>
      </c>
      <c r="I464" t="s">
        <v>2622</v>
      </c>
      <c r="Q464" s="61" t="s">
        <v>7319</v>
      </c>
      <c r="R464" s="137">
        <f ca="1">IFERROR(_xlfn.XLOOKUP(T464, sortorder!P:P,sortorder!Q:Q),999)</f>
        <v>999</v>
      </c>
      <c r="S464" s="137">
        <f ca="1">IFERROR(_xlfn.XLOOKUP(T464, sortorder!P:P,sortorder!O:O),99)</f>
        <v>99</v>
      </c>
      <c r="T464" s="119" t="s">
        <v>7289</v>
      </c>
      <c r="V464" s="142">
        <f ca="1">IFERROR(_xlfn.XLOOKUP(X464, sortorder!E:E,sortorder!D:D),99)</f>
        <v>99</v>
      </c>
      <c r="W464" s="142">
        <f t="shared" ca="1" si="124"/>
        <v>99</v>
      </c>
      <c r="X464" s="21" t="s">
        <v>7339</v>
      </c>
      <c r="Y464" s="132">
        <f t="shared" si="131"/>
        <v>0</v>
      </c>
      <c r="Z464" s="132">
        <f t="shared" si="131"/>
        <v>0</v>
      </c>
      <c r="AA464" s="132">
        <f t="shared" si="131"/>
        <v>0</v>
      </c>
      <c r="AB464" s="132">
        <f t="shared" si="131"/>
        <v>0</v>
      </c>
      <c r="AC464" s="132">
        <f t="shared" si="131"/>
        <v>1</v>
      </c>
      <c r="AD464" s="132">
        <f t="shared" si="131"/>
        <v>0</v>
      </c>
      <c r="AE464" s="132">
        <f t="shared" si="131"/>
        <v>0</v>
      </c>
      <c r="AF464" s="132">
        <f t="shared" si="131"/>
        <v>0</v>
      </c>
      <c r="AG464" s="132">
        <f t="shared" si="131"/>
        <v>0</v>
      </c>
      <c r="AH464" t="s">
        <v>2180</v>
      </c>
      <c r="AI464" s="132" t="e">
        <f ca="1">_xlfn.XLOOKUP(I464,'api2.3'!B:B,'api2.3'!D:D,"")</f>
        <v>#NAME?</v>
      </c>
      <c r="AJ464" t="s">
        <v>60</v>
      </c>
      <c r="AK464" s="38" t="s">
        <v>2766</v>
      </c>
      <c r="AL464" s="195" t="e">
        <f ca="1">_xlfn.XLOOKUP(AK464,sortorder!$I$15:$I$20,sortorder!$J$15:$J$20)</f>
        <v>#NAME?</v>
      </c>
      <c r="AM464" s="633" t="s">
        <v>416</v>
      </c>
      <c r="AN464" s="633" t="s">
        <v>416</v>
      </c>
      <c r="AO464" s="633" t="s">
        <v>417</v>
      </c>
      <c r="AP464" s="643">
        <v>1</v>
      </c>
      <c r="AQ464" t="s">
        <v>1100</v>
      </c>
      <c r="AR464" s="22" t="str">
        <f t="shared" si="125"/>
        <v>avg</v>
      </c>
      <c r="AS464" t="s">
        <v>1107</v>
      </c>
      <c r="AT464" s="22" t="b">
        <f t="shared" si="126"/>
        <v>1</v>
      </c>
      <c r="AU464" s="633" t="s">
        <v>1101</v>
      </c>
      <c r="AV464" s="633" t="s">
        <v>1107</v>
      </c>
      <c r="AX464" s="596" t="s">
        <v>2798</v>
      </c>
      <c r="AY464" s="479" t="b">
        <v>0</v>
      </c>
      <c r="AZ464" t="s">
        <v>2710</v>
      </c>
      <c r="BB464">
        <v>0</v>
      </c>
      <c r="BC464" t="b">
        <v>0</v>
      </c>
      <c r="BD464" t="b">
        <v>0</v>
      </c>
      <c r="BE464" t="b">
        <v>0</v>
      </c>
      <c r="BG464" s="23" t="b">
        <f t="shared" si="127"/>
        <v>1</v>
      </c>
      <c r="BH464" s="468" t="str">
        <f>CONCATENATE(VLOOKUP(AQ464,named_strings!A:B,2,),VLOOKUP(T464,Q:BH,44,))</f>
        <v>US avg Current Fire Risk</v>
      </c>
      <c r="BI464" t="s">
        <v>5150</v>
      </c>
      <c r="BJ464" t="s">
        <v>2623</v>
      </c>
      <c r="BK464" t="s">
        <v>2623</v>
      </c>
      <c r="BL464" s="714" t="e">
        <v>#N/A</v>
      </c>
      <c r="BM464" s="561" t="s">
        <v>2798</v>
      </c>
      <c r="BN464" s="479" t="s">
        <v>2623</v>
      </c>
      <c r="BO464" s="56" t="s">
        <v>2606</v>
      </c>
      <c r="BQ464" s="206">
        <v>249</v>
      </c>
      <c r="BR464" t="s">
        <v>2607</v>
      </c>
      <c r="BS464" s="580" t="s">
        <v>2163</v>
      </c>
    </row>
    <row r="465" spans="1:73" hidden="1">
      <c r="A465">
        <v>464</v>
      </c>
      <c r="B465" s="148" t="str">
        <f t="shared" ca="1" si="121"/>
        <v>999999999</v>
      </c>
      <c r="C465" s="148" t="str">
        <f t="shared" ca="1" si="122"/>
        <v>9999999</v>
      </c>
      <c r="D465" s="28">
        <v>1</v>
      </c>
      <c r="E465" s="586">
        <f t="shared" si="129"/>
        <v>0</v>
      </c>
      <c r="F465" s="586">
        <f t="shared" si="123"/>
        <v>0</v>
      </c>
      <c r="G465" s="344" t="str">
        <f t="shared" si="130"/>
        <v>api</v>
      </c>
      <c r="H465" t="s">
        <v>2670</v>
      </c>
      <c r="I465" t="s">
        <v>2670</v>
      </c>
      <c r="L465" s="114"/>
      <c r="M465" s="184"/>
      <c r="Q465" s="651" t="s">
        <v>7329</v>
      </c>
      <c r="R465" s="137">
        <f ca="1">IFERROR(_xlfn.XLOOKUP(T465, sortorder!P:P,sortorder!Q:Q),999)</f>
        <v>999</v>
      </c>
      <c r="S465" s="137">
        <f ca="1">IFERROR(_xlfn.XLOOKUP(T465, sortorder!P:P,sortorder!O:O),99)</f>
        <v>99</v>
      </c>
      <c r="T465" s="119" t="s">
        <v>7288</v>
      </c>
      <c r="V465" s="142">
        <f ca="1">IFERROR(_xlfn.XLOOKUP(X465, sortorder!E:E,sortorder!D:D),99)</f>
        <v>99</v>
      </c>
      <c r="W465" s="142">
        <f t="shared" ca="1" si="124"/>
        <v>99</v>
      </c>
      <c r="X465" s="21" t="s">
        <v>7339</v>
      </c>
      <c r="Y465" s="132">
        <f t="shared" si="131"/>
        <v>0</v>
      </c>
      <c r="Z465" s="132">
        <f t="shared" si="131"/>
        <v>0</v>
      </c>
      <c r="AA465" s="132">
        <f t="shared" si="131"/>
        <v>0</v>
      </c>
      <c r="AB465" s="132">
        <f t="shared" si="131"/>
        <v>0</v>
      </c>
      <c r="AC465" s="132">
        <f t="shared" si="131"/>
        <v>1</v>
      </c>
      <c r="AD465" s="132">
        <f t="shared" si="131"/>
        <v>0</v>
      </c>
      <c r="AE465" s="132">
        <f t="shared" si="131"/>
        <v>0</v>
      </c>
      <c r="AF465" s="132">
        <f t="shared" si="131"/>
        <v>0</v>
      </c>
      <c r="AG465" s="132">
        <f t="shared" si="131"/>
        <v>0</v>
      </c>
      <c r="AH465" t="s">
        <v>2180</v>
      </c>
      <c r="AI465" s="132" t="e">
        <f ca="1">_xlfn.XLOOKUP(I465,'api2.3'!B:B,'api2.3'!D:D,"")</f>
        <v>#NAME?</v>
      </c>
      <c r="AJ465" t="s">
        <v>60</v>
      </c>
      <c r="AK465" s="38" t="s">
        <v>2766</v>
      </c>
      <c r="AL465" s="195" t="e">
        <f ca="1">_xlfn.XLOOKUP(AK465,sortorder!$I$15:$I$20,sortorder!$J$15:$J$20)</f>
        <v>#NAME?</v>
      </c>
      <c r="AM465" s="633" t="s">
        <v>416</v>
      </c>
      <c r="AN465" s="633" t="s">
        <v>416</v>
      </c>
      <c r="AO465" s="633" t="s">
        <v>417</v>
      </c>
      <c r="AP465" s="643">
        <v>1</v>
      </c>
      <c r="AQ465" t="s">
        <v>1100</v>
      </c>
      <c r="AR465" s="22" t="str">
        <f t="shared" si="125"/>
        <v>avg</v>
      </c>
      <c r="AS465" t="s">
        <v>1107</v>
      </c>
      <c r="AT465" s="22" t="b">
        <f t="shared" si="126"/>
        <v>1</v>
      </c>
      <c r="AU465" s="633" t="s">
        <v>1101</v>
      </c>
      <c r="AV465" s="633" t="s">
        <v>1107</v>
      </c>
      <c r="AX465" s="596" t="s">
        <v>2798</v>
      </c>
      <c r="AY465" s="479" t="b">
        <v>0</v>
      </c>
      <c r="AZ465" t="s">
        <v>2710</v>
      </c>
      <c r="BB465">
        <v>0</v>
      </c>
      <c r="BC465" t="b">
        <v>0</v>
      </c>
      <c r="BD465" t="b">
        <v>0</v>
      </c>
      <c r="BE465" t="b">
        <v>0</v>
      </c>
      <c r="BG465" s="23" t="b">
        <f t="shared" si="127"/>
        <v>1</v>
      </c>
      <c r="BH465" s="468" t="str">
        <f>CONCATENATE(VLOOKUP(AQ465,named_strings!A:B,2,),VLOOKUP(T465,Q:BH,44,))</f>
        <v>US avg Fire Risk in 30 Years</v>
      </c>
      <c r="BI465" t="s">
        <v>5153</v>
      </c>
      <c r="BJ465" t="s">
        <v>2671</v>
      </c>
      <c r="BK465" t="s">
        <v>2671</v>
      </c>
      <c r="BL465" s="714" t="e">
        <v>#N/A</v>
      </c>
      <c r="BM465" s="561" t="s">
        <v>2798</v>
      </c>
      <c r="BN465" s="479" t="s">
        <v>2671</v>
      </c>
      <c r="BQ465" s="209">
        <v>999</v>
      </c>
      <c r="BR465" t="s">
        <v>2607</v>
      </c>
      <c r="BS465" s="580" t="s">
        <v>1622</v>
      </c>
    </row>
    <row r="466" spans="1:73" hidden="1">
      <c r="A466">
        <v>465</v>
      </c>
      <c r="B466" s="148" t="str">
        <f t="shared" ca="1" si="121"/>
        <v>999999999</v>
      </c>
      <c r="C466" s="148" t="str">
        <f t="shared" ca="1" si="122"/>
        <v>9999999</v>
      </c>
      <c r="D466" s="28">
        <v>1</v>
      </c>
      <c r="E466" s="586">
        <f t="shared" si="129"/>
        <v>0</v>
      </c>
      <c r="F466" s="586">
        <f t="shared" si="123"/>
        <v>0</v>
      </c>
      <c r="G466" s="344" t="str">
        <f t="shared" si="130"/>
        <v>api</v>
      </c>
      <c r="H466" t="s">
        <v>2699</v>
      </c>
      <c r="I466" t="s">
        <v>2699</v>
      </c>
      <c r="L466" s="114"/>
      <c r="M466" s="184"/>
      <c r="Q466" s="651" t="s">
        <v>7327</v>
      </c>
      <c r="R466" s="137">
        <f ca="1">IFERROR(_xlfn.XLOOKUP(T466, sortorder!P:P,sortorder!Q:Q),999)</f>
        <v>999</v>
      </c>
      <c r="S466" s="137">
        <f ca="1">IFERROR(_xlfn.XLOOKUP(T466, sortorder!P:P,sortorder!O:O),99)</f>
        <v>99</v>
      </c>
      <c r="T466" s="183" t="s">
        <v>7287</v>
      </c>
      <c r="V466" s="142">
        <f ca="1">IFERROR(_xlfn.XLOOKUP(X466, sortorder!E:E,sortorder!D:D),99)</f>
        <v>99</v>
      </c>
      <c r="W466" s="142">
        <f t="shared" ca="1" si="124"/>
        <v>99</v>
      </c>
      <c r="X466" s="185" t="s">
        <v>7339</v>
      </c>
      <c r="Y466" s="132">
        <f t="shared" si="131"/>
        <v>0</v>
      </c>
      <c r="Z466" s="132">
        <f t="shared" si="131"/>
        <v>0</v>
      </c>
      <c r="AA466" s="132">
        <f t="shared" si="131"/>
        <v>0</v>
      </c>
      <c r="AB466" s="132">
        <f t="shared" si="131"/>
        <v>0</v>
      </c>
      <c r="AC466" s="132">
        <f t="shared" si="131"/>
        <v>1</v>
      </c>
      <c r="AD466" s="132">
        <f t="shared" si="131"/>
        <v>0</v>
      </c>
      <c r="AE466" s="132">
        <f t="shared" si="131"/>
        <v>0</v>
      </c>
      <c r="AF466" s="132">
        <f t="shared" si="131"/>
        <v>0</v>
      </c>
      <c r="AG466" s="132">
        <f t="shared" si="131"/>
        <v>0</v>
      </c>
      <c r="AH466" t="s">
        <v>2180</v>
      </c>
      <c r="AI466" s="132" t="e">
        <f ca="1">_xlfn.XLOOKUP(I466,'api2.3'!B:B,'api2.3'!D:D,"")</f>
        <v>#NAME?</v>
      </c>
      <c r="AJ466" t="s">
        <v>60</v>
      </c>
      <c r="AK466" s="38" t="s">
        <v>2766</v>
      </c>
      <c r="AL466" s="195" t="e">
        <f ca="1">_xlfn.XLOOKUP(AK466,sortorder!$I$15:$I$20,sortorder!$J$15:$J$20)</f>
        <v>#NAME?</v>
      </c>
      <c r="AM466" s="633" t="s">
        <v>416</v>
      </c>
      <c r="AN466" s="633" t="s">
        <v>416</v>
      </c>
      <c r="AO466" s="633" t="s">
        <v>417</v>
      </c>
      <c r="AP466" s="643">
        <v>1</v>
      </c>
      <c r="AQ466" t="s">
        <v>1100</v>
      </c>
      <c r="AR466" s="22" t="str">
        <f t="shared" si="125"/>
        <v>avg</v>
      </c>
      <c r="AS466" t="s">
        <v>1107</v>
      </c>
      <c r="AT466" s="22" t="b">
        <f t="shared" si="126"/>
        <v>1</v>
      </c>
      <c r="AU466" s="633" t="s">
        <v>1101</v>
      </c>
      <c r="AV466" s="633" t="s">
        <v>1107</v>
      </c>
      <c r="AX466" s="596" t="s">
        <v>2798</v>
      </c>
      <c r="AY466" s="479" t="b">
        <v>0</v>
      </c>
      <c r="AZ466" t="s">
        <v>2710</v>
      </c>
      <c r="BB466">
        <v>0</v>
      </c>
      <c r="BC466" t="b">
        <v>0</v>
      </c>
      <c r="BD466" t="b">
        <v>0</v>
      </c>
      <c r="BE466" t="b">
        <v>0</v>
      </c>
      <c r="BG466" s="23" t="b">
        <f t="shared" si="127"/>
        <v>1</v>
      </c>
      <c r="BH466" s="468" t="str">
        <f>CONCATENATE(VLOOKUP(AQ466,named_strings!A:B,2,),VLOOKUP(T466,Q:BH,44,))</f>
        <v>US avg Flood Risk in 30 Years</v>
      </c>
      <c r="BI466" t="s">
        <v>5155</v>
      </c>
      <c r="BJ466" t="s">
        <v>2700</v>
      </c>
      <c r="BK466" t="s">
        <v>2700</v>
      </c>
      <c r="BL466" s="714" t="e">
        <v>#N/A</v>
      </c>
      <c r="BM466" s="561" t="s">
        <v>2798</v>
      </c>
      <c r="BN466" s="479" t="s">
        <v>2700</v>
      </c>
      <c r="BQ466" s="209">
        <v>999</v>
      </c>
      <c r="BS466" s="580" t="s">
        <v>1596</v>
      </c>
    </row>
    <row r="467" spans="1:73" hidden="1">
      <c r="A467">
        <v>466</v>
      </c>
      <c r="B467" s="148" t="str">
        <f t="shared" ca="1" si="121"/>
        <v>999999244</v>
      </c>
      <c r="C467" s="148" t="str">
        <f t="shared" ca="1" si="122"/>
        <v>9999999</v>
      </c>
      <c r="D467" s="28">
        <v>1</v>
      </c>
      <c r="E467" s="586">
        <f t="shared" si="129"/>
        <v>0</v>
      </c>
      <c r="F467" s="586">
        <f t="shared" si="123"/>
        <v>0</v>
      </c>
      <c r="G467" s="344" t="str">
        <f t="shared" si="130"/>
        <v>api</v>
      </c>
      <c r="H467" t="s">
        <v>2609</v>
      </c>
      <c r="I467" t="s">
        <v>2609</v>
      </c>
      <c r="Q467" s="61" t="s">
        <v>7314</v>
      </c>
      <c r="R467" s="137">
        <f ca="1">IFERROR(_xlfn.XLOOKUP(T467, sortorder!P:P,sortorder!Q:Q),999)</f>
        <v>999</v>
      </c>
      <c r="S467" s="137">
        <f ca="1">IFERROR(_xlfn.XLOOKUP(T467, sortorder!P:P,sortorder!O:O),99)</f>
        <v>99</v>
      </c>
      <c r="T467" s="119" t="s">
        <v>7286</v>
      </c>
      <c r="V467" s="142">
        <f ca="1">IFERROR(_xlfn.XLOOKUP(X467, sortorder!E:E,sortorder!D:D),99)</f>
        <v>99</v>
      </c>
      <c r="W467" s="142">
        <f t="shared" ca="1" si="124"/>
        <v>99</v>
      </c>
      <c r="X467" s="185" t="s">
        <v>7337</v>
      </c>
      <c r="Y467" s="132">
        <f t="shared" si="131"/>
        <v>0</v>
      </c>
      <c r="Z467" s="132">
        <f t="shared" si="131"/>
        <v>1</v>
      </c>
      <c r="AA467" s="132">
        <f t="shared" si="131"/>
        <v>0</v>
      </c>
      <c r="AB467" s="132">
        <f t="shared" si="131"/>
        <v>0</v>
      </c>
      <c r="AC467" s="132">
        <f t="shared" si="131"/>
        <v>1</v>
      </c>
      <c r="AD467" s="132">
        <f t="shared" si="131"/>
        <v>0</v>
      </c>
      <c r="AE467" s="132">
        <f t="shared" si="131"/>
        <v>0</v>
      </c>
      <c r="AF467" s="132">
        <f t="shared" si="131"/>
        <v>0</v>
      </c>
      <c r="AG467" s="132">
        <f t="shared" si="131"/>
        <v>0</v>
      </c>
      <c r="AH467" t="s">
        <v>2180</v>
      </c>
      <c r="AI467" s="132" t="e">
        <f ca="1">_xlfn.XLOOKUP(I467,'api2.3'!B:B,'api2.3'!D:D,"")</f>
        <v>#NAME?</v>
      </c>
      <c r="AJ467" t="s">
        <v>60</v>
      </c>
      <c r="AK467" s="38" t="s">
        <v>2766</v>
      </c>
      <c r="AL467" s="195" t="e">
        <f ca="1">_xlfn.XLOOKUP(AK467,sortorder!$I$15:$I$20,sortorder!$J$15:$J$20)</f>
        <v>#NAME?</v>
      </c>
      <c r="AM467" s="633" t="s">
        <v>1742</v>
      </c>
      <c r="AN467" s="633" t="s">
        <v>1743</v>
      </c>
      <c r="AO467" s="633" t="s">
        <v>1743</v>
      </c>
      <c r="AP467" s="637">
        <v>3</v>
      </c>
      <c r="AQ467" t="s">
        <v>1751</v>
      </c>
      <c r="AR467" s="22" t="str">
        <f t="shared" si="125"/>
        <v>avg</v>
      </c>
      <c r="AS467" t="s">
        <v>1107</v>
      </c>
      <c r="AT467" s="22" t="b">
        <f t="shared" si="126"/>
        <v>1</v>
      </c>
      <c r="AU467" s="633" t="s">
        <v>1101</v>
      </c>
      <c r="AV467" s="633" t="s">
        <v>1107</v>
      </c>
      <c r="AX467" s="596" t="s">
        <v>2798</v>
      </c>
      <c r="AY467" s="479" t="b">
        <v>0</v>
      </c>
      <c r="AZ467" t="s">
        <v>2710</v>
      </c>
      <c r="BB467">
        <v>0</v>
      </c>
      <c r="BC467" t="b">
        <v>0</v>
      </c>
      <c r="BD467" t="b">
        <v>0</v>
      </c>
      <c r="BE467" t="b">
        <v>0</v>
      </c>
      <c r="BG467" s="23" t="b">
        <f t="shared" si="127"/>
        <v>1</v>
      </c>
      <c r="BH467" s="468" t="str">
        <f>CONCATENATE(VLOOKUP(AQ467,named_strings!A:B,2,),VLOOKUP(T467,Q:BH,44,))</f>
        <v>State avg Current Flood Risk</v>
      </c>
      <c r="BI467" t="s">
        <v>5145</v>
      </c>
      <c r="BJ467" t="s">
        <v>2610</v>
      </c>
      <c r="BK467" t="s">
        <v>2610</v>
      </c>
      <c r="BL467" s="714" t="e">
        <v>#N/A</v>
      </c>
      <c r="BM467" s="561" t="s">
        <v>2798</v>
      </c>
      <c r="BN467" s="479" t="s">
        <v>2610</v>
      </c>
      <c r="BO467" s="56" t="s">
        <v>2603</v>
      </c>
      <c r="BQ467" s="206">
        <v>244</v>
      </c>
      <c r="BS467" s="580" t="s">
        <v>2611</v>
      </c>
    </row>
    <row r="468" spans="1:73" hidden="1">
      <c r="A468">
        <v>467</v>
      </c>
      <c r="B468" s="148" t="str">
        <f t="shared" ca="1" si="121"/>
        <v>999999245</v>
      </c>
      <c r="C468" s="148" t="str">
        <f t="shared" ca="1" si="122"/>
        <v>9999999</v>
      </c>
      <c r="D468" s="28">
        <v>1</v>
      </c>
      <c r="E468" s="586">
        <f t="shared" si="129"/>
        <v>0</v>
      </c>
      <c r="F468" s="586">
        <f t="shared" si="123"/>
        <v>0</v>
      </c>
      <c r="G468" s="344" t="str">
        <f t="shared" si="130"/>
        <v>api</v>
      </c>
      <c r="H468" t="s">
        <v>2612</v>
      </c>
      <c r="I468" t="s">
        <v>2612</v>
      </c>
      <c r="Q468" s="61" t="s">
        <v>7315</v>
      </c>
      <c r="R468" s="137">
        <f ca="1">IFERROR(_xlfn.XLOOKUP(T468, sortorder!P:P,sortorder!Q:Q),999)</f>
        <v>999</v>
      </c>
      <c r="S468" s="137">
        <f ca="1">IFERROR(_xlfn.XLOOKUP(T468, sortorder!P:P,sortorder!O:O),99)</f>
        <v>99</v>
      </c>
      <c r="T468" s="119" t="s">
        <v>7289</v>
      </c>
      <c r="V468" s="142">
        <f ca="1">IFERROR(_xlfn.XLOOKUP(X468, sortorder!E:E,sortorder!D:D),99)</f>
        <v>99</v>
      </c>
      <c r="W468" s="142">
        <f t="shared" ca="1" si="124"/>
        <v>99</v>
      </c>
      <c r="X468" s="21" t="s">
        <v>7337</v>
      </c>
      <c r="Y468" s="132">
        <f t="shared" si="131"/>
        <v>0</v>
      </c>
      <c r="Z468" s="132">
        <f t="shared" si="131"/>
        <v>1</v>
      </c>
      <c r="AA468" s="132">
        <f t="shared" si="131"/>
        <v>0</v>
      </c>
      <c r="AB468" s="132">
        <f t="shared" si="131"/>
        <v>0</v>
      </c>
      <c r="AC468" s="132">
        <f t="shared" si="131"/>
        <v>1</v>
      </c>
      <c r="AD468" s="132">
        <f t="shared" si="131"/>
        <v>0</v>
      </c>
      <c r="AE468" s="132">
        <f t="shared" si="131"/>
        <v>0</v>
      </c>
      <c r="AF468" s="132">
        <f t="shared" si="131"/>
        <v>0</v>
      </c>
      <c r="AG468" s="132">
        <f t="shared" si="131"/>
        <v>0</v>
      </c>
      <c r="AH468" t="s">
        <v>2180</v>
      </c>
      <c r="AI468" s="132" t="e">
        <f ca="1">_xlfn.XLOOKUP(I468,'api2.3'!B:B,'api2.3'!D:D,"")</f>
        <v>#NAME?</v>
      </c>
      <c r="AJ468" t="s">
        <v>60</v>
      </c>
      <c r="AK468" s="38" t="s">
        <v>2766</v>
      </c>
      <c r="AL468" s="195" t="e">
        <f ca="1">_xlfn.XLOOKUP(AK468,sortorder!$I$15:$I$20,sortorder!$J$15:$J$20)</f>
        <v>#NAME?</v>
      </c>
      <c r="AM468" s="633" t="s">
        <v>1742</v>
      </c>
      <c r="AN468" s="633" t="s">
        <v>1743</v>
      </c>
      <c r="AO468" s="633" t="s">
        <v>1743</v>
      </c>
      <c r="AP468" s="637">
        <v>3</v>
      </c>
      <c r="AQ468" t="s">
        <v>1751</v>
      </c>
      <c r="AR468" s="22" t="str">
        <f t="shared" si="125"/>
        <v>avg</v>
      </c>
      <c r="AS468" t="s">
        <v>1107</v>
      </c>
      <c r="AT468" s="22" t="b">
        <f t="shared" si="126"/>
        <v>1</v>
      </c>
      <c r="AU468" s="633" t="s">
        <v>1101</v>
      </c>
      <c r="AV468" s="633" t="s">
        <v>1107</v>
      </c>
      <c r="AX468" s="596" t="s">
        <v>2798</v>
      </c>
      <c r="AY468" s="479" t="b">
        <v>0</v>
      </c>
      <c r="AZ468" t="s">
        <v>2710</v>
      </c>
      <c r="BB468">
        <v>0</v>
      </c>
      <c r="BC468" t="b">
        <v>0</v>
      </c>
      <c r="BD468" t="b">
        <v>0</v>
      </c>
      <c r="BE468" t="b">
        <v>0</v>
      </c>
      <c r="BG468" s="23" t="b">
        <f t="shared" si="127"/>
        <v>1</v>
      </c>
      <c r="BH468" s="468" t="str">
        <f>CONCATENATE(VLOOKUP(AQ468,named_strings!A:B,2,),VLOOKUP(T468,Q:BH,44,))</f>
        <v>State avg Current Fire Risk</v>
      </c>
      <c r="BI468" t="s">
        <v>5146</v>
      </c>
      <c r="BJ468" t="s">
        <v>2613</v>
      </c>
      <c r="BK468" t="s">
        <v>2613</v>
      </c>
      <c r="BL468" s="714" t="e">
        <v>#N/A</v>
      </c>
      <c r="BM468" s="561" t="s">
        <v>2798</v>
      </c>
      <c r="BN468" s="479" t="s">
        <v>2613</v>
      </c>
      <c r="BO468" s="56" t="s">
        <v>2606</v>
      </c>
      <c r="BQ468" s="206">
        <v>245</v>
      </c>
      <c r="BR468" t="s">
        <v>2607</v>
      </c>
      <c r="BS468" s="580" t="s">
        <v>2614</v>
      </c>
    </row>
    <row r="469" spans="1:73" hidden="1">
      <c r="A469">
        <v>468</v>
      </c>
      <c r="B469" s="148" t="str">
        <f t="shared" ca="1" si="121"/>
        <v>999999999</v>
      </c>
      <c r="C469" s="148" t="str">
        <f t="shared" ca="1" si="122"/>
        <v>9999999</v>
      </c>
      <c r="D469" s="28">
        <v>1</v>
      </c>
      <c r="E469" s="586">
        <f t="shared" si="129"/>
        <v>0</v>
      </c>
      <c r="F469" s="586">
        <f t="shared" si="123"/>
        <v>0</v>
      </c>
      <c r="G469" s="344" t="str">
        <f t="shared" si="130"/>
        <v>api</v>
      </c>
      <c r="H469" t="s">
        <v>2674</v>
      </c>
      <c r="I469" t="s">
        <v>2674</v>
      </c>
      <c r="L469" s="114"/>
      <c r="M469" s="184"/>
      <c r="Q469" s="651" t="s">
        <v>7325</v>
      </c>
      <c r="R469" s="137">
        <f ca="1">IFERROR(_xlfn.XLOOKUP(T469, sortorder!P:P,sortorder!Q:Q),999)</f>
        <v>999</v>
      </c>
      <c r="S469" s="137">
        <f ca="1">IFERROR(_xlfn.XLOOKUP(T469, sortorder!P:P,sortorder!O:O),99)</f>
        <v>99</v>
      </c>
      <c r="T469" s="119" t="s">
        <v>7288</v>
      </c>
      <c r="V469" s="142">
        <f ca="1">IFERROR(_xlfn.XLOOKUP(X469, sortorder!E:E,sortorder!D:D),99)</f>
        <v>99</v>
      </c>
      <c r="W469" s="142">
        <f t="shared" ca="1" si="124"/>
        <v>99</v>
      </c>
      <c r="X469" s="21" t="s">
        <v>7337</v>
      </c>
      <c r="Y469" s="132">
        <f t="shared" si="131"/>
        <v>0</v>
      </c>
      <c r="Z469" s="132">
        <f t="shared" si="131"/>
        <v>1</v>
      </c>
      <c r="AA469" s="132">
        <f t="shared" si="131"/>
        <v>0</v>
      </c>
      <c r="AB469" s="132">
        <f t="shared" si="131"/>
        <v>0</v>
      </c>
      <c r="AC469" s="132">
        <f t="shared" si="131"/>
        <v>1</v>
      </c>
      <c r="AD469" s="132">
        <f t="shared" si="131"/>
        <v>0</v>
      </c>
      <c r="AE469" s="132">
        <f t="shared" si="131"/>
        <v>0</v>
      </c>
      <c r="AF469" s="132">
        <f t="shared" si="131"/>
        <v>0</v>
      </c>
      <c r="AG469" s="132">
        <f t="shared" si="131"/>
        <v>0</v>
      </c>
      <c r="AH469" t="s">
        <v>2180</v>
      </c>
      <c r="AI469" s="132" t="e">
        <f ca="1">_xlfn.XLOOKUP(I469,'api2.3'!B:B,'api2.3'!D:D,"")</f>
        <v>#NAME?</v>
      </c>
      <c r="AJ469" t="s">
        <v>60</v>
      </c>
      <c r="AK469" s="38" t="s">
        <v>2766</v>
      </c>
      <c r="AL469" s="195" t="e">
        <f ca="1">_xlfn.XLOOKUP(AK469,sortorder!$I$15:$I$20,sortorder!$J$15:$J$20)</f>
        <v>#NAME?</v>
      </c>
      <c r="AM469" s="633" t="s">
        <v>1742</v>
      </c>
      <c r="AN469" s="633" t="s">
        <v>1743</v>
      </c>
      <c r="AO469" s="633" t="s">
        <v>1743</v>
      </c>
      <c r="AP469" s="637">
        <v>3</v>
      </c>
      <c r="AQ469" t="s">
        <v>1751</v>
      </c>
      <c r="AR469" s="22" t="str">
        <f t="shared" si="125"/>
        <v>avg</v>
      </c>
      <c r="AS469" t="s">
        <v>1107</v>
      </c>
      <c r="AT469" s="22" t="b">
        <f t="shared" si="126"/>
        <v>1</v>
      </c>
      <c r="AU469" s="633" t="s">
        <v>1101</v>
      </c>
      <c r="AV469" s="633" t="s">
        <v>1107</v>
      </c>
      <c r="AX469" s="596" t="s">
        <v>2798</v>
      </c>
      <c r="AY469" s="479" t="b">
        <v>0</v>
      </c>
      <c r="AZ469" t="s">
        <v>2710</v>
      </c>
      <c r="BB469">
        <v>0</v>
      </c>
      <c r="BC469" t="b">
        <v>0</v>
      </c>
      <c r="BD469" t="b">
        <v>0</v>
      </c>
      <c r="BE469" t="b">
        <v>0</v>
      </c>
      <c r="BG469" s="23" t="b">
        <f t="shared" si="127"/>
        <v>1</v>
      </c>
      <c r="BH469" s="468" t="str">
        <f>CONCATENATE(VLOOKUP(AQ469,named_strings!A:B,2,),VLOOKUP(T469,Q:BH,44,))</f>
        <v>State avg Fire Risk in 30 Years</v>
      </c>
      <c r="BI469" t="s">
        <v>5159</v>
      </c>
      <c r="BJ469" s="114" t="s">
        <v>2675</v>
      </c>
      <c r="BK469" t="s">
        <v>2675</v>
      </c>
      <c r="BL469" s="714" t="e">
        <v>#N/A</v>
      </c>
      <c r="BM469" s="561" t="s">
        <v>2798</v>
      </c>
      <c r="BN469" s="479" t="s">
        <v>2675</v>
      </c>
      <c r="BQ469" s="209">
        <v>999</v>
      </c>
      <c r="BR469" t="s">
        <v>2607</v>
      </c>
      <c r="BS469" s="580" t="s">
        <v>2676</v>
      </c>
    </row>
    <row r="470" spans="1:73" hidden="1">
      <c r="A470">
        <v>469</v>
      </c>
      <c r="B470" s="148" t="str">
        <f t="shared" ca="1" si="121"/>
        <v>999999999</v>
      </c>
      <c r="C470" s="148" t="str">
        <f t="shared" ca="1" si="122"/>
        <v>9999999</v>
      </c>
      <c r="D470" s="28">
        <v>1</v>
      </c>
      <c r="E470" s="586">
        <f t="shared" si="129"/>
        <v>0</v>
      </c>
      <c r="F470" s="586">
        <f t="shared" si="123"/>
        <v>0</v>
      </c>
      <c r="G470" s="344" t="str">
        <f t="shared" si="130"/>
        <v>api</v>
      </c>
      <c r="H470" t="s">
        <v>2690</v>
      </c>
      <c r="I470" t="s">
        <v>2690</v>
      </c>
      <c r="L470" s="114"/>
      <c r="M470" s="184"/>
      <c r="Q470" s="650" t="s">
        <v>7323</v>
      </c>
      <c r="R470" s="137">
        <f ca="1">IFERROR(_xlfn.XLOOKUP(T470, sortorder!P:P,sortorder!Q:Q),999)</f>
        <v>999</v>
      </c>
      <c r="S470" s="137">
        <f ca="1">IFERROR(_xlfn.XLOOKUP(T470, sortorder!P:P,sortorder!O:O),99)</f>
        <v>99</v>
      </c>
      <c r="T470" s="183" t="s">
        <v>7287</v>
      </c>
      <c r="V470" s="142">
        <f ca="1">IFERROR(_xlfn.XLOOKUP(X470, sortorder!E:E,sortorder!D:D),99)</f>
        <v>99</v>
      </c>
      <c r="W470" s="142">
        <f t="shared" ca="1" si="124"/>
        <v>99</v>
      </c>
      <c r="X470" s="185" t="s">
        <v>7337</v>
      </c>
      <c r="Y470" s="132">
        <f t="shared" si="131"/>
        <v>0</v>
      </c>
      <c r="Z470" s="132">
        <f t="shared" si="131"/>
        <v>1</v>
      </c>
      <c r="AA470" s="132">
        <f t="shared" si="131"/>
        <v>0</v>
      </c>
      <c r="AB470" s="132">
        <f t="shared" si="131"/>
        <v>0</v>
      </c>
      <c r="AC470" s="132">
        <f t="shared" si="131"/>
        <v>1</v>
      </c>
      <c r="AD470" s="132">
        <f t="shared" si="131"/>
        <v>0</v>
      </c>
      <c r="AE470" s="132">
        <f t="shared" si="131"/>
        <v>0</v>
      </c>
      <c r="AF470" s="132">
        <f t="shared" si="131"/>
        <v>0</v>
      </c>
      <c r="AG470" s="132">
        <f t="shared" si="131"/>
        <v>0</v>
      </c>
      <c r="AH470" t="s">
        <v>2180</v>
      </c>
      <c r="AI470" s="132" t="e">
        <f ca="1">_xlfn.XLOOKUP(I470,'api2.3'!B:B,'api2.3'!D:D,"")</f>
        <v>#NAME?</v>
      </c>
      <c r="AJ470" t="s">
        <v>60</v>
      </c>
      <c r="AK470" s="38" t="s">
        <v>2766</v>
      </c>
      <c r="AL470" s="195" t="e">
        <f ca="1">_xlfn.XLOOKUP(AK470,sortorder!$I$15:$I$20,sortorder!$J$15:$J$20)</f>
        <v>#NAME?</v>
      </c>
      <c r="AM470" s="633" t="s">
        <v>1742</v>
      </c>
      <c r="AN470" s="633" t="s">
        <v>1743</v>
      </c>
      <c r="AO470" s="633" t="s">
        <v>1743</v>
      </c>
      <c r="AP470" s="637">
        <v>3</v>
      </c>
      <c r="AQ470" t="s">
        <v>1751</v>
      </c>
      <c r="AR470" s="22" t="str">
        <f t="shared" si="125"/>
        <v>avg</v>
      </c>
      <c r="AS470" t="s">
        <v>1107</v>
      </c>
      <c r="AT470" s="22" t="b">
        <f t="shared" si="126"/>
        <v>1</v>
      </c>
      <c r="AU470" s="633" t="s">
        <v>1101</v>
      </c>
      <c r="AV470" s="633" t="s">
        <v>1107</v>
      </c>
      <c r="AX470" s="596" t="s">
        <v>2798</v>
      </c>
      <c r="AY470" s="479" t="b">
        <v>0</v>
      </c>
      <c r="AZ470" t="s">
        <v>2710</v>
      </c>
      <c r="BB470">
        <v>0</v>
      </c>
      <c r="BC470" t="b">
        <v>0</v>
      </c>
      <c r="BD470" t="b">
        <v>0</v>
      </c>
      <c r="BE470" t="b">
        <v>0</v>
      </c>
      <c r="BG470" s="23" t="b">
        <f t="shared" si="127"/>
        <v>1</v>
      </c>
      <c r="BH470" s="468" t="str">
        <f>CONCATENATE(VLOOKUP(AQ470,named_strings!A:B,2,),VLOOKUP(T470,Q:BH,44,))</f>
        <v>State avg Flood Risk in 30 Years</v>
      </c>
      <c r="BI470" t="s">
        <v>5161</v>
      </c>
      <c r="BJ470" t="s">
        <v>2691</v>
      </c>
      <c r="BK470" t="s">
        <v>2691</v>
      </c>
      <c r="BL470" s="714" t="e">
        <v>#N/A</v>
      </c>
      <c r="BM470" s="561" t="s">
        <v>2798</v>
      </c>
      <c r="BN470" s="479" t="s">
        <v>2691</v>
      </c>
      <c r="BQ470" s="209">
        <v>999</v>
      </c>
      <c r="BS470" s="580" t="s">
        <v>2611</v>
      </c>
    </row>
    <row r="471" spans="1:73" hidden="1">
      <c r="A471">
        <v>470</v>
      </c>
      <c r="B471" s="148" t="str">
        <f t="shared" ca="1" si="121"/>
        <v>999999204</v>
      </c>
      <c r="C471" s="148" t="str">
        <f t="shared" ca="1" si="122"/>
        <v>9999999</v>
      </c>
      <c r="D471" s="28">
        <v>1</v>
      </c>
      <c r="E471" s="586">
        <f t="shared" si="129"/>
        <v>0</v>
      </c>
      <c r="F471" s="586">
        <f t="shared" si="123"/>
        <v>1</v>
      </c>
      <c r="G471" s="344" t="str">
        <f t="shared" si="130"/>
        <v>api</v>
      </c>
      <c r="H471" t="s">
        <v>1587</v>
      </c>
      <c r="I471" t="s">
        <v>1587</v>
      </c>
      <c r="L471" s="114"/>
      <c r="M471" s="184"/>
      <c r="N471" s="56" t="s">
        <v>1588</v>
      </c>
      <c r="O471" t="s">
        <v>1588</v>
      </c>
      <c r="P471" s="56" t="s">
        <v>1588</v>
      </c>
      <c r="Q471" s="61" t="s">
        <v>1586</v>
      </c>
      <c r="R471" s="137">
        <f ca="1">IFERROR(_xlfn.XLOOKUP(T471, sortorder!P:P,sortorder!Q:Q),999)</f>
        <v>999</v>
      </c>
      <c r="S471" s="137">
        <f ca="1">IFERROR(_xlfn.XLOOKUP(T471, sortorder!P:P,sortorder!O:O),99)</f>
        <v>99</v>
      </c>
      <c r="U471" s="56" t="s">
        <v>1586</v>
      </c>
      <c r="V471" s="142">
        <f ca="1">IFERROR(_xlfn.XLOOKUP(X471, sortorder!E:E,sortorder!D:D),99)</f>
        <v>99</v>
      </c>
      <c r="W471" s="142">
        <f t="shared" ca="1" si="124"/>
        <v>99</v>
      </c>
      <c r="X471" s="21" t="s">
        <v>7424</v>
      </c>
      <c r="Y471" s="132">
        <f t="shared" si="131"/>
        <v>0</v>
      </c>
      <c r="Z471" s="132">
        <f t="shared" si="131"/>
        <v>0</v>
      </c>
      <c r="AA471" s="132">
        <f t="shared" si="131"/>
        <v>0</v>
      </c>
      <c r="AB471" s="132">
        <f t="shared" si="131"/>
        <v>0</v>
      </c>
      <c r="AC471" s="132">
        <f t="shared" si="131"/>
        <v>0</v>
      </c>
      <c r="AD471" s="132">
        <f t="shared" si="131"/>
        <v>0</v>
      </c>
      <c r="AE471" s="132">
        <f t="shared" si="131"/>
        <v>0</v>
      </c>
      <c r="AF471" s="132">
        <f t="shared" si="131"/>
        <v>0</v>
      </c>
      <c r="AG471" s="132">
        <f t="shared" si="131"/>
        <v>0</v>
      </c>
      <c r="AH471" t="s">
        <v>1051</v>
      </c>
      <c r="AI471" s="132" t="e">
        <f ca="1">_xlfn.XLOOKUP(I471,'api2.3'!B:B,'api2.3'!D:D,"")</f>
        <v>#NAME?</v>
      </c>
      <c r="AJ471" t="s">
        <v>60</v>
      </c>
      <c r="AK471" s="38" t="s">
        <v>2766</v>
      </c>
      <c r="AL471" s="195" t="e">
        <f ca="1">_xlfn.XLOOKUP(AK471,sortorder!$I$15:$I$20,sortorder!$J$15:$J$20)</f>
        <v>#NAME?</v>
      </c>
      <c r="AP471" s="634">
        <v>0</v>
      </c>
      <c r="AQ471" t="s">
        <v>43</v>
      </c>
      <c r="AR471" s="22" t="str">
        <f t="shared" si="125"/>
        <v>raw</v>
      </c>
      <c r="AS471" t="s">
        <v>43</v>
      </c>
      <c r="AT471" s="22" t="b">
        <f t="shared" si="126"/>
        <v>1</v>
      </c>
      <c r="AU471" s="633" t="s">
        <v>64</v>
      </c>
      <c r="AV471" s="633" t="s">
        <v>43</v>
      </c>
      <c r="AX471" s="596" t="s">
        <v>2798</v>
      </c>
      <c r="AY471" s="479" t="b">
        <v>0</v>
      </c>
      <c r="AZ471" s="8" t="s">
        <v>2709</v>
      </c>
      <c r="BB471">
        <v>0</v>
      </c>
      <c r="BC471" t="b">
        <v>0</v>
      </c>
      <c r="BD471" t="b">
        <v>0</v>
      </c>
      <c r="BE471" t="b">
        <v>0</v>
      </c>
      <c r="BG471" s="23" t="b">
        <f t="shared" ref="BG471:BG534" si="132">BH471=BI471</f>
        <v>1</v>
      </c>
      <c r="BH471" s="739" t="s">
        <v>1592</v>
      </c>
      <c r="BI471" t="s">
        <v>1592</v>
      </c>
      <c r="BJ471" t="s">
        <v>2938</v>
      </c>
      <c r="BK471" t="s">
        <v>2938</v>
      </c>
      <c r="BL471" s="714" t="s">
        <v>1589</v>
      </c>
      <c r="BM471" s="561" t="s">
        <v>2798</v>
      </c>
      <c r="BN471" s="479" t="s">
        <v>1590</v>
      </c>
      <c r="BO471" s="56" t="s">
        <v>1591</v>
      </c>
      <c r="BQ471" s="206">
        <v>204</v>
      </c>
      <c r="BS471" s="580" t="s">
        <v>55</v>
      </c>
      <c r="BT471" s="580" t="s">
        <v>55</v>
      </c>
      <c r="BU471" s="580" t="s">
        <v>1588</v>
      </c>
    </row>
    <row r="472" spans="1:73" hidden="1">
      <c r="A472">
        <v>471</v>
      </c>
      <c r="B472" s="148" t="str">
        <f t="shared" ca="1" si="121"/>
        <v>999999205</v>
      </c>
      <c r="C472" s="148" t="str">
        <f t="shared" ca="1" si="122"/>
        <v>9999999</v>
      </c>
      <c r="D472" s="28">
        <v>1</v>
      </c>
      <c r="E472" s="586">
        <f t="shared" si="129"/>
        <v>0</v>
      </c>
      <c r="F472" s="586">
        <f t="shared" si="123"/>
        <v>0</v>
      </c>
      <c r="G472" s="344" t="str">
        <f t="shared" si="130"/>
        <v>api</v>
      </c>
      <c r="H472" t="s">
        <v>2513</v>
      </c>
      <c r="I472" t="s">
        <v>2513</v>
      </c>
      <c r="K472" s="114"/>
      <c r="L472" s="180"/>
      <c r="M472" s="180"/>
      <c r="N472" s="180"/>
      <c r="O472" s="180"/>
      <c r="P472" s="184"/>
      <c r="Q472" s="189" t="s">
        <v>4765</v>
      </c>
      <c r="R472" s="137">
        <f ca="1">IFERROR(_xlfn.XLOOKUP(T472, sortorder!P:P,sortorder!Q:Q),999)</f>
        <v>999</v>
      </c>
      <c r="S472" s="137">
        <f ca="1">IFERROR(_xlfn.XLOOKUP(T472, sortorder!P:P,sortorder!O:O),99)</f>
        <v>99</v>
      </c>
      <c r="T472" s="183"/>
      <c r="U472" s="184"/>
      <c r="V472" s="142">
        <f ca="1">IFERROR(_xlfn.XLOOKUP(X472, sortorder!E:E,sortorder!D:D),99)</f>
        <v>99</v>
      </c>
      <c r="W472" s="142">
        <f t="shared" ca="1" si="124"/>
        <v>99</v>
      </c>
      <c r="X472" s="707" t="s">
        <v>7424</v>
      </c>
      <c r="Y472" s="132">
        <f t="shared" ref="Y472:AG481" si="133">IF(ISERROR(SEARCH(Y$1,$Q472)),0,1)</f>
        <v>0</v>
      </c>
      <c r="Z472" s="132">
        <f t="shared" si="133"/>
        <v>0</v>
      </c>
      <c r="AA472" s="132">
        <f t="shared" si="133"/>
        <v>0</v>
      </c>
      <c r="AB472" s="132">
        <f t="shared" si="133"/>
        <v>0</v>
      </c>
      <c r="AC472" s="132">
        <f t="shared" si="133"/>
        <v>0</v>
      </c>
      <c r="AD472" s="132">
        <f t="shared" si="133"/>
        <v>0</v>
      </c>
      <c r="AE472" s="132">
        <f t="shared" si="133"/>
        <v>0</v>
      </c>
      <c r="AF472" s="132">
        <f t="shared" si="133"/>
        <v>0</v>
      </c>
      <c r="AG472" s="132">
        <f t="shared" si="133"/>
        <v>0</v>
      </c>
      <c r="AH472" s="114" t="s">
        <v>1051</v>
      </c>
      <c r="AI472" s="132" t="e">
        <f ca="1">_xlfn.XLOOKUP(I472,'api2.3'!B:B,'api2.3'!D:D,"")</f>
        <v>#NAME?</v>
      </c>
      <c r="AJ472" s="114" t="s">
        <v>60</v>
      </c>
      <c r="AK472" s="199" t="s">
        <v>2766</v>
      </c>
      <c r="AL472" s="195" t="e">
        <f ca="1">_xlfn.XLOOKUP(AK472,sortorder!$I$15:$I$20,sortorder!$J$15:$J$20)</f>
        <v>#NAME?</v>
      </c>
      <c r="AM472" s="635"/>
      <c r="AN472" s="635"/>
      <c r="AO472" s="635"/>
      <c r="AP472" s="636">
        <v>0</v>
      </c>
      <c r="AQ472" s="114" t="s">
        <v>43</v>
      </c>
      <c r="AR472" s="22" t="str">
        <f t="shared" si="125"/>
        <v>raw</v>
      </c>
      <c r="AS472" s="114" t="s">
        <v>43</v>
      </c>
      <c r="AT472" s="22" t="b">
        <f t="shared" si="126"/>
        <v>1</v>
      </c>
      <c r="AU472" s="635"/>
      <c r="AV472" s="635"/>
      <c r="AW472" s="114"/>
      <c r="AX472" s="596" t="s">
        <v>2798</v>
      </c>
      <c r="AY472" s="479" t="b">
        <v>0</v>
      </c>
      <c r="AZ472" s="180" t="s">
        <v>2709</v>
      </c>
      <c r="BA472" s="114"/>
      <c r="BB472" s="114">
        <v>0</v>
      </c>
      <c r="BC472" s="114" t="b">
        <v>0</v>
      </c>
      <c r="BD472" s="114" t="b">
        <v>0</v>
      </c>
      <c r="BE472" s="114" t="b">
        <v>0</v>
      </c>
      <c r="BF472" s="114"/>
      <c r="BG472" s="23" t="b">
        <f t="shared" si="132"/>
        <v>1</v>
      </c>
      <c r="BH472" s="740" t="s">
        <v>7115</v>
      </c>
      <c r="BI472" s="114" t="s">
        <v>7115</v>
      </c>
      <c r="BJ472" s="114" t="s">
        <v>2514</v>
      </c>
      <c r="BK472" s="114" t="s">
        <v>2514</v>
      </c>
      <c r="BL472" s="714">
        <v>0</v>
      </c>
      <c r="BM472" s="561" t="s">
        <v>2798</v>
      </c>
      <c r="BN472" s="479" t="s">
        <v>2514</v>
      </c>
      <c r="BO472" s="184" t="s">
        <v>2515</v>
      </c>
      <c r="BQ472" s="206">
        <v>205</v>
      </c>
      <c r="BS472" s="580" t="s">
        <v>55</v>
      </c>
    </row>
    <row r="473" spans="1:73" hidden="1">
      <c r="A473">
        <v>472</v>
      </c>
      <c r="B473" s="148" t="str">
        <f t="shared" ca="1" si="121"/>
        <v>999999206</v>
      </c>
      <c r="C473" s="148" t="str">
        <f t="shared" ca="1" si="122"/>
        <v>9999999</v>
      </c>
      <c r="D473" s="28">
        <v>1</v>
      </c>
      <c r="E473" s="586">
        <f t="shared" si="129"/>
        <v>0</v>
      </c>
      <c r="F473" s="586">
        <f t="shared" si="123"/>
        <v>0</v>
      </c>
      <c r="G473" s="344" t="str">
        <f t="shared" si="130"/>
        <v>api</v>
      </c>
      <c r="H473" t="s">
        <v>2516</v>
      </c>
      <c r="I473" t="s">
        <v>2516</v>
      </c>
      <c r="K473" s="114"/>
      <c r="L473" s="180"/>
      <c r="M473" s="180"/>
      <c r="N473" s="180"/>
      <c r="O473" s="180"/>
      <c r="P473" s="184"/>
      <c r="Q473" s="189" t="s">
        <v>4766</v>
      </c>
      <c r="R473" s="137">
        <f ca="1">IFERROR(_xlfn.XLOOKUP(T473, sortorder!P:P,sortorder!Q:Q),999)</f>
        <v>999</v>
      </c>
      <c r="S473" s="137">
        <f ca="1">IFERROR(_xlfn.XLOOKUP(T473, sortorder!P:P,sortorder!O:O),99)</f>
        <v>99</v>
      </c>
      <c r="T473" s="183"/>
      <c r="U473" s="184"/>
      <c r="V473" s="142">
        <f ca="1">IFERROR(_xlfn.XLOOKUP(X473, sortorder!E:E,sortorder!D:D),99)</f>
        <v>99</v>
      </c>
      <c r="W473" s="142">
        <f t="shared" ca="1" si="124"/>
        <v>99</v>
      </c>
      <c r="X473" s="707" t="s">
        <v>7424</v>
      </c>
      <c r="Y473" s="132">
        <f t="shared" si="133"/>
        <v>0</v>
      </c>
      <c r="Z473" s="132">
        <f t="shared" si="133"/>
        <v>0</v>
      </c>
      <c r="AA473" s="132">
        <f t="shared" si="133"/>
        <v>0</v>
      </c>
      <c r="AB473" s="132">
        <f t="shared" si="133"/>
        <v>0</v>
      </c>
      <c r="AC473" s="132">
        <f t="shared" si="133"/>
        <v>0</v>
      </c>
      <c r="AD473" s="132">
        <f t="shared" si="133"/>
        <v>0</v>
      </c>
      <c r="AE473" s="132">
        <f t="shared" si="133"/>
        <v>0</v>
      </c>
      <c r="AF473" s="132">
        <f t="shared" si="133"/>
        <v>0</v>
      </c>
      <c r="AG473" s="132">
        <f t="shared" si="133"/>
        <v>0</v>
      </c>
      <c r="AH473" s="114" t="s">
        <v>1051</v>
      </c>
      <c r="AI473" s="132" t="e">
        <f ca="1">_xlfn.XLOOKUP(I473,'api2.3'!B:B,'api2.3'!D:D,"")</f>
        <v>#NAME?</v>
      </c>
      <c r="AJ473" s="114" t="s">
        <v>60</v>
      </c>
      <c r="AK473" s="199" t="s">
        <v>2766</v>
      </c>
      <c r="AL473" s="195" t="e">
        <f ca="1">_xlfn.XLOOKUP(AK473,sortorder!$I$15:$I$20,sortorder!$J$15:$J$20)</f>
        <v>#NAME?</v>
      </c>
      <c r="AM473" s="635"/>
      <c r="AN473" s="635"/>
      <c r="AO473" s="635"/>
      <c r="AP473" s="636">
        <v>0</v>
      </c>
      <c r="AQ473" s="114" t="s">
        <v>43</v>
      </c>
      <c r="AR473" s="22" t="str">
        <f t="shared" si="125"/>
        <v>raw</v>
      </c>
      <c r="AS473" s="114" t="s">
        <v>43</v>
      </c>
      <c r="AT473" s="22" t="b">
        <f t="shared" si="126"/>
        <v>1</v>
      </c>
      <c r="AU473" s="635"/>
      <c r="AV473" s="635"/>
      <c r="AW473" s="114"/>
      <c r="AX473" s="596" t="s">
        <v>2798</v>
      </c>
      <c r="AY473" s="479" t="b">
        <v>0</v>
      </c>
      <c r="AZ473" s="180" t="s">
        <v>2709</v>
      </c>
      <c r="BA473" s="114"/>
      <c r="BB473" s="114">
        <v>0</v>
      </c>
      <c r="BC473" s="114" t="b">
        <v>0</v>
      </c>
      <c r="BD473" s="114" t="b">
        <v>0</v>
      </c>
      <c r="BE473" s="114" t="b">
        <v>0</v>
      </c>
      <c r="BF473" s="114"/>
      <c r="BG473" s="23" t="b">
        <f t="shared" si="132"/>
        <v>1</v>
      </c>
      <c r="BH473" s="740" t="s">
        <v>7116</v>
      </c>
      <c r="BI473" s="114" t="s">
        <v>7116</v>
      </c>
      <c r="BJ473" s="114" t="s">
        <v>2517</v>
      </c>
      <c r="BK473" s="114" t="s">
        <v>2517</v>
      </c>
      <c r="BL473" s="714">
        <v>0</v>
      </c>
      <c r="BM473" s="561" t="s">
        <v>2798</v>
      </c>
      <c r="BN473" s="479" t="s">
        <v>2517</v>
      </c>
      <c r="BO473" s="184" t="s">
        <v>2518</v>
      </c>
      <c r="BQ473" s="206">
        <v>206</v>
      </c>
      <c r="BS473" s="580" t="s">
        <v>55</v>
      </c>
    </row>
    <row r="474" spans="1:73" hidden="1">
      <c r="A474">
        <v>473</v>
      </c>
      <c r="B474" s="148" t="str">
        <f t="shared" ca="1" si="121"/>
        <v>999999207</v>
      </c>
      <c r="C474" s="148" t="str">
        <f t="shared" ca="1" si="122"/>
        <v>9999999</v>
      </c>
      <c r="D474" s="28">
        <v>1</v>
      </c>
      <c r="E474" s="586">
        <f t="shared" si="129"/>
        <v>0</v>
      </c>
      <c r="F474" s="586">
        <f t="shared" si="123"/>
        <v>0</v>
      </c>
      <c r="G474" s="344" t="str">
        <f t="shared" si="130"/>
        <v>api</v>
      </c>
      <c r="H474" t="s">
        <v>2519</v>
      </c>
      <c r="I474" t="s">
        <v>2519</v>
      </c>
      <c r="J474" s="184"/>
      <c r="K474" s="114"/>
      <c r="L474" s="180"/>
      <c r="M474" s="180"/>
      <c r="N474" s="180"/>
      <c r="O474" s="180"/>
      <c r="P474" s="184"/>
      <c r="Q474" s="189" t="s">
        <v>4767</v>
      </c>
      <c r="R474" s="137">
        <f ca="1">IFERROR(_xlfn.XLOOKUP(T474, sortorder!P:P,sortorder!Q:Q),999)</f>
        <v>999</v>
      </c>
      <c r="S474" s="137">
        <f ca="1">IFERROR(_xlfn.XLOOKUP(T474, sortorder!P:P,sortorder!O:O),99)</f>
        <v>99</v>
      </c>
      <c r="T474" s="183"/>
      <c r="U474" s="184"/>
      <c r="V474" s="142">
        <f ca="1">IFERROR(_xlfn.XLOOKUP(X474, sortorder!E:E,sortorder!D:D),99)</f>
        <v>99</v>
      </c>
      <c r="W474" s="142">
        <f t="shared" ca="1" si="124"/>
        <v>99</v>
      </c>
      <c r="X474" s="707" t="s">
        <v>7424</v>
      </c>
      <c r="Y474" s="132">
        <f t="shared" si="133"/>
        <v>0</v>
      </c>
      <c r="Z474" s="132">
        <f t="shared" si="133"/>
        <v>0</v>
      </c>
      <c r="AA474" s="132">
        <f t="shared" si="133"/>
        <v>0</v>
      </c>
      <c r="AB474" s="132">
        <f t="shared" si="133"/>
        <v>0</v>
      </c>
      <c r="AC474" s="132">
        <f t="shared" si="133"/>
        <v>0</v>
      </c>
      <c r="AD474" s="132">
        <f t="shared" si="133"/>
        <v>0</v>
      </c>
      <c r="AE474" s="132">
        <f t="shared" si="133"/>
        <v>0</v>
      </c>
      <c r="AF474" s="132">
        <f t="shared" si="133"/>
        <v>0</v>
      </c>
      <c r="AG474" s="132">
        <f t="shared" si="133"/>
        <v>0</v>
      </c>
      <c r="AH474" s="114" t="s">
        <v>1051</v>
      </c>
      <c r="AI474" s="132" t="e">
        <f ca="1">_xlfn.XLOOKUP(I474,'api2.3'!B:B,'api2.3'!D:D,"")</f>
        <v>#NAME?</v>
      </c>
      <c r="AJ474" s="114" t="s">
        <v>60</v>
      </c>
      <c r="AK474" s="199" t="s">
        <v>2766</v>
      </c>
      <c r="AL474" s="195" t="e">
        <f ca="1">_xlfn.XLOOKUP(AK474,sortorder!$I$15:$I$20,sortorder!$J$15:$J$20)</f>
        <v>#NAME?</v>
      </c>
      <c r="AM474" s="635"/>
      <c r="AN474" s="635"/>
      <c r="AO474" s="635"/>
      <c r="AP474" s="636">
        <v>0</v>
      </c>
      <c r="AQ474" s="114" t="s">
        <v>43</v>
      </c>
      <c r="AR474" s="22" t="str">
        <f t="shared" si="125"/>
        <v>raw</v>
      </c>
      <c r="AS474" s="114" t="s">
        <v>43</v>
      </c>
      <c r="AT474" s="22" t="b">
        <f t="shared" si="126"/>
        <v>1</v>
      </c>
      <c r="AU474" s="635"/>
      <c r="AV474" s="635"/>
      <c r="AW474" s="114"/>
      <c r="AX474" s="596" t="s">
        <v>2798</v>
      </c>
      <c r="AY474" s="479" t="b">
        <v>0</v>
      </c>
      <c r="AZ474" s="180" t="s">
        <v>2709</v>
      </c>
      <c r="BA474" s="114"/>
      <c r="BB474" s="114">
        <v>0</v>
      </c>
      <c r="BC474" s="114" t="b">
        <v>0</v>
      </c>
      <c r="BD474" s="114" t="b">
        <v>0</v>
      </c>
      <c r="BE474" s="114" t="b">
        <v>0</v>
      </c>
      <c r="BF474" s="114"/>
      <c r="BG474" s="23" t="b">
        <f t="shared" si="132"/>
        <v>1</v>
      </c>
      <c r="BH474" s="740" t="s">
        <v>2521</v>
      </c>
      <c r="BI474" s="114" t="s">
        <v>2521</v>
      </c>
      <c r="BJ474" s="114" t="s">
        <v>2520</v>
      </c>
      <c r="BK474" s="114" t="s">
        <v>2520</v>
      </c>
      <c r="BL474" s="714" t="e">
        <v>#N/A</v>
      </c>
      <c r="BM474" s="561" t="s">
        <v>2798</v>
      </c>
      <c r="BN474" s="479" t="s">
        <v>2520</v>
      </c>
      <c r="BO474" s="184" t="s">
        <v>2521</v>
      </c>
      <c r="BQ474" s="206">
        <v>207</v>
      </c>
      <c r="BS474" s="580" t="s">
        <v>55</v>
      </c>
    </row>
    <row r="475" spans="1:73" hidden="1">
      <c r="A475">
        <v>474</v>
      </c>
      <c r="B475" s="148" t="str">
        <f t="shared" ca="1" si="121"/>
        <v>999999208</v>
      </c>
      <c r="C475" s="148" t="str">
        <f t="shared" ca="1" si="122"/>
        <v>9999999</v>
      </c>
      <c r="D475" s="28">
        <v>1</v>
      </c>
      <c r="E475" s="586">
        <f t="shared" si="129"/>
        <v>0</v>
      </c>
      <c r="F475" s="586">
        <f t="shared" si="123"/>
        <v>0</v>
      </c>
      <c r="G475" s="344" t="str">
        <f t="shared" si="130"/>
        <v>api</v>
      </c>
      <c r="H475" t="s">
        <v>2522</v>
      </c>
      <c r="I475" t="s">
        <v>2522</v>
      </c>
      <c r="J475" s="184"/>
      <c r="K475" s="114"/>
      <c r="L475" s="180"/>
      <c r="M475" s="180"/>
      <c r="N475" s="180"/>
      <c r="O475" s="180"/>
      <c r="P475" s="184"/>
      <c r="Q475" s="189" t="s">
        <v>4768</v>
      </c>
      <c r="R475" s="137">
        <f ca="1">IFERROR(_xlfn.XLOOKUP(T475, sortorder!P:P,sortorder!Q:Q),999)</f>
        <v>999</v>
      </c>
      <c r="S475" s="137">
        <f ca="1">IFERROR(_xlfn.XLOOKUP(T475, sortorder!P:P,sortorder!O:O),99)</f>
        <v>99</v>
      </c>
      <c r="T475" s="183"/>
      <c r="U475" s="184"/>
      <c r="V475" s="142">
        <f ca="1">IFERROR(_xlfn.XLOOKUP(X475, sortorder!E:E,sortorder!D:D),99)</f>
        <v>99</v>
      </c>
      <c r="W475" s="142">
        <f t="shared" ca="1" si="124"/>
        <v>99</v>
      </c>
      <c r="X475" s="707" t="s">
        <v>7424</v>
      </c>
      <c r="Y475" s="132">
        <f t="shared" si="133"/>
        <v>0</v>
      </c>
      <c r="Z475" s="132">
        <f t="shared" si="133"/>
        <v>0</v>
      </c>
      <c r="AA475" s="132">
        <f t="shared" si="133"/>
        <v>0</v>
      </c>
      <c r="AB475" s="132">
        <f t="shared" si="133"/>
        <v>0</v>
      </c>
      <c r="AC475" s="132">
        <f t="shared" si="133"/>
        <v>0</v>
      </c>
      <c r="AD475" s="132">
        <f t="shared" si="133"/>
        <v>0</v>
      </c>
      <c r="AE475" s="132">
        <f t="shared" si="133"/>
        <v>0</v>
      </c>
      <c r="AF475" s="132">
        <f t="shared" si="133"/>
        <v>0</v>
      </c>
      <c r="AG475" s="132">
        <f t="shared" si="133"/>
        <v>0</v>
      </c>
      <c r="AH475" s="114" t="s">
        <v>1051</v>
      </c>
      <c r="AI475" s="132" t="e">
        <f ca="1">_xlfn.XLOOKUP(I475,'api2.3'!B:B,'api2.3'!D:D,"")</f>
        <v>#NAME?</v>
      </c>
      <c r="AJ475" s="114" t="s">
        <v>60</v>
      </c>
      <c r="AK475" s="199" t="s">
        <v>2766</v>
      </c>
      <c r="AL475" s="195" t="e">
        <f ca="1">_xlfn.XLOOKUP(AK475,sortorder!$I$15:$I$20,sortorder!$J$15:$J$20)</f>
        <v>#NAME?</v>
      </c>
      <c r="AM475" s="635"/>
      <c r="AN475" s="635"/>
      <c r="AO475" s="635"/>
      <c r="AP475" s="636">
        <v>0</v>
      </c>
      <c r="AQ475" s="114" t="s">
        <v>43</v>
      </c>
      <c r="AR475" s="22" t="str">
        <f t="shared" si="125"/>
        <v>raw</v>
      </c>
      <c r="AS475" s="114" t="s">
        <v>43</v>
      </c>
      <c r="AT475" s="22" t="b">
        <f t="shared" si="126"/>
        <v>1</v>
      </c>
      <c r="AU475" s="635"/>
      <c r="AV475" s="635"/>
      <c r="AW475" s="114"/>
      <c r="AX475" s="596" t="s">
        <v>2798</v>
      </c>
      <c r="AY475" s="479" t="b">
        <v>0</v>
      </c>
      <c r="AZ475" s="180" t="s">
        <v>2709</v>
      </c>
      <c r="BA475" s="114"/>
      <c r="BB475" s="114">
        <v>0</v>
      </c>
      <c r="BC475" s="114" t="b">
        <v>0</v>
      </c>
      <c r="BD475" s="114" t="b">
        <v>0</v>
      </c>
      <c r="BE475" s="114" t="b">
        <v>0</v>
      </c>
      <c r="BF475" s="114"/>
      <c r="BG475" s="23" t="b">
        <f t="shared" si="132"/>
        <v>1</v>
      </c>
      <c r="BH475" s="740" t="s">
        <v>7117</v>
      </c>
      <c r="BI475" s="114" t="s">
        <v>7117</v>
      </c>
      <c r="BJ475" s="114" t="s">
        <v>2523</v>
      </c>
      <c r="BK475" s="114" t="s">
        <v>2523</v>
      </c>
      <c r="BL475" s="714" t="e">
        <v>#N/A</v>
      </c>
      <c r="BM475" s="561" t="s">
        <v>2798</v>
      </c>
      <c r="BN475" s="479" t="s">
        <v>2523</v>
      </c>
      <c r="BO475" s="184" t="s">
        <v>2524</v>
      </c>
      <c r="BQ475" s="206">
        <v>208</v>
      </c>
      <c r="BS475" s="580" t="s">
        <v>55</v>
      </c>
    </row>
    <row r="476" spans="1:73" hidden="1">
      <c r="A476">
        <v>475</v>
      </c>
      <c r="B476" s="148" t="str">
        <f t="shared" ca="1" si="121"/>
        <v>999999999</v>
      </c>
      <c r="C476" s="148" t="str">
        <f t="shared" ca="1" si="122"/>
        <v>9999999</v>
      </c>
      <c r="D476" s="28">
        <v>0</v>
      </c>
      <c r="E476" s="586">
        <f t="shared" si="129"/>
        <v>0</v>
      </c>
      <c r="F476" s="586">
        <f t="shared" si="123"/>
        <v>0</v>
      </c>
      <c r="G476" s="344" t="str">
        <f t="shared" si="130"/>
        <v/>
      </c>
      <c r="L476" s="114"/>
      <c r="M476" s="184"/>
      <c r="Q476" s="114" t="s">
        <v>5382</v>
      </c>
      <c r="R476" s="137">
        <f ca="1">IFERROR(_xlfn.XLOOKUP(T476, sortorder!P:P,sortorder!Q:Q),999)</f>
        <v>999</v>
      </c>
      <c r="S476" s="137">
        <f ca="1">IFERROR(_xlfn.XLOOKUP(T476, sortorder!P:P,sortorder!O:O),99)</f>
        <v>99</v>
      </c>
      <c r="V476" s="142">
        <f ca="1">IFERROR(_xlfn.XLOOKUP(X476, sortorder!E:E,sortorder!D:D),99)</f>
        <v>99</v>
      </c>
      <c r="W476" s="142">
        <f t="shared" ca="1" si="124"/>
        <v>99</v>
      </c>
      <c r="X476" s="21" t="s">
        <v>7425</v>
      </c>
      <c r="Y476" s="132">
        <f t="shared" si="133"/>
        <v>0</v>
      </c>
      <c r="Z476" s="132">
        <f t="shared" si="133"/>
        <v>0</v>
      </c>
      <c r="AA476" s="132">
        <f t="shared" si="133"/>
        <v>0</v>
      </c>
      <c r="AB476" s="132">
        <f t="shared" si="133"/>
        <v>0</v>
      </c>
      <c r="AC476" s="132">
        <f t="shared" si="133"/>
        <v>0</v>
      </c>
      <c r="AD476" s="132">
        <f t="shared" si="133"/>
        <v>0</v>
      </c>
      <c r="AE476" s="132">
        <f t="shared" si="133"/>
        <v>0</v>
      </c>
      <c r="AF476" s="132">
        <f t="shared" si="133"/>
        <v>0</v>
      </c>
      <c r="AG476" s="132">
        <f t="shared" si="133"/>
        <v>0</v>
      </c>
      <c r="AI476" s="132" t="e">
        <f ca="1">_xlfn.XLOOKUP(I476,'api2.3'!B:B,'api2.3'!D:D,"")</f>
        <v>#NAME?</v>
      </c>
      <c r="AJ476" t="s">
        <v>60</v>
      </c>
      <c r="AK476" s="38" t="s">
        <v>2766</v>
      </c>
      <c r="AL476" s="195" t="e">
        <f ca="1">_xlfn.XLOOKUP(AK476,sortorder!$I$15:$I$20,sortorder!$J$15:$J$20)</f>
        <v>#NAME?</v>
      </c>
      <c r="AP476" s="643">
        <v>0</v>
      </c>
      <c r="AQ476" t="s">
        <v>43</v>
      </c>
      <c r="AR476" s="22" t="str">
        <f t="shared" si="125"/>
        <v>raw</v>
      </c>
      <c r="AS476" t="s">
        <v>43</v>
      </c>
      <c r="AT476" s="22" t="b">
        <f t="shared" si="126"/>
        <v>1</v>
      </c>
      <c r="AU476" s="633" t="s">
        <v>64</v>
      </c>
      <c r="AV476" s="633" t="s">
        <v>415</v>
      </c>
      <c r="AW476">
        <v>0</v>
      </c>
      <c r="AX476" s="596" t="s">
        <v>2142</v>
      </c>
      <c r="AY476" s="479" t="b">
        <v>1</v>
      </c>
      <c r="AZ476" s="39" t="s">
        <v>5629</v>
      </c>
      <c r="BB476">
        <v>1</v>
      </c>
      <c r="BC476" t="b">
        <v>0</v>
      </c>
      <c r="BD476" t="b">
        <v>0</v>
      </c>
      <c r="BE476" t="b">
        <v>0</v>
      </c>
      <c r="BG476" s="23" t="b">
        <f t="shared" si="132"/>
        <v>1</v>
      </c>
      <c r="BH476" s="739" t="s">
        <v>5387</v>
      </c>
      <c r="BI476" t="s">
        <v>5387</v>
      </c>
      <c r="BJ476" t="s">
        <v>5387</v>
      </c>
      <c r="BK476" t="s">
        <v>5387</v>
      </c>
      <c r="BL476" s="714" t="e">
        <v>#N/A</v>
      </c>
      <c r="BM476" s="561" t="s">
        <v>2798</v>
      </c>
      <c r="BN476" s="479" t="s">
        <v>2798</v>
      </c>
      <c r="BQ476" s="209">
        <v>999</v>
      </c>
    </row>
    <row r="477" spans="1:73" hidden="1">
      <c r="A477">
        <v>476</v>
      </c>
      <c r="B477" s="148" t="str">
        <f t="shared" ca="1" si="121"/>
        <v>999999999</v>
      </c>
      <c r="C477" s="148" t="str">
        <f t="shared" ca="1" si="122"/>
        <v>9999999</v>
      </c>
      <c r="D477" s="28">
        <v>0</v>
      </c>
      <c r="E477" s="586">
        <f t="shared" si="129"/>
        <v>0</v>
      </c>
      <c r="F477" s="586">
        <f t="shared" si="123"/>
        <v>0</v>
      </c>
      <c r="G477" s="344" t="str">
        <f t="shared" si="130"/>
        <v/>
      </c>
      <c r="L477" s="114"/>
      <c r="M477" s="184"/>
      <c r="Q477" s="114" t="s">
        <v>5381</v>
      </c>
      <c r="R477" s="137">
        <f ca="1">IFERROR(_xlfn.XLOOKUP(T477, sortorder!P:P,sortorder!Q:Q),999)</f>
        <v>999</v>
      </c>
      <c r="S477" s="137">
        <f ca="1">IFERROR(_xlfn.XLOOKUP(T477, sortorder!P:P,sortorder!O:O),99)</f>
        <v>99</v>
      </c>
      <c r="V477" s="142">
        <f ca="1">IFERROR(_xlfn.XLOOKUP(X477, sortorder!E:E,sortorder!D:D),99)</f>
        <v>99</v>
      </c>
      <c r="W477" s="142">
        <f t="shared" ca="1" si="124"/>
        <v>99</v>
      </c>
      <c r="X477" s="21" t="s">
        <v>7425</v>
      </c>
      <c r="Y477" s="132">
        <f t="shared" si="133"/>
        <v>0</v>
      </c>
      <c r="Z477" s="132">
        <f t="shared" si="133"/>
        <v>0</v>
      </c>
      <c r="AA477" s="132">
        <f t="shared" si="133"/>
        <v>0</v>
      </c>
      <c r="AB477" s="132">
        <f t="shared" si="133"/>
        <v>0</v>
      </c>
      <c r="AC477" s="132">
        <f t="shared" si="133"/>
        <v>0</v>
      </c>
      <c r="AD477" s="132">
        <f t="shared" si="133"/>
        <v>0</v>
      </c>
      <c r="AE477" s="132">
        <f t="shared" si="133"/>
        <v>0</v>
      </c>
      <c r="AF477" s="132">
        <f t="shared" si="133"/>
        <v>0</v>
      </c>
      <c r="AG477" s="132">
        <f t="shared" si="133"/>
        <v>0</v>
      </c>
      <c r="AI477" s="132" t="e">
        <f ca="1">_xlfn.XLOOKUP(I477,'api2.3'!B:B,'api2.3'!D:D,"")</f>
        <v>#NAME?</v>
      </c>
      <c r="AJ477" t="s">
        <v>60</v>
      </c>
      <c r="AK477" s="38" t="s">
        <v>2766</v>
      </c>
      <c r="AL477" s="195" t="e">
        <f ca="1">_xlfn.XLOOKUP(AK477,sortorder!$I$15:$I$20,sortorder!$J$15:$J$20)</f>
        <v>#NAME?</v>
      </c>
      <c r="AP477" s="643">
        <v>0</v>
      </c>
      <c r="AQ477" t="s">
        <v>43</v>
      </c>
      <c r="AR477" s="22" t="str">
        <f t="shared" si="125"/>
        <v>raw</v>
      </c>
      <c r="AS477" t="s">
        <v>43</v>
      </c>
      <c r="AT477" s="22" t="b">
        <f t="shared" si="126"/>
        <v>1</v>
      </c>
      <c r="AU477" s="633" t="s">
        <v>64</v>
      </c>
      <c r="AV477" s="633" t="s">
        <v>415</v>
      </c>
      <c r="AW477">
        <v>0</v>
      </c>
      <c r="AX477" s="596" t="s">
        <v>2798</v>
      </c>
      <c r="AY477" s="479" t="b">
        <v>0</v>
      </c>
      <c r="AZ477" s="180" t="s">
        <v>2709</v>
      </c>
      <c r="BB477">
        <v>0</v>
      </c>
      <c r="BC477" t="b">
        <v>0</v>
      </c>
      <c r="BD477" t="b">
        <v>0</v>
      </c>
      <c r="BE477" t="b">
        <v>0</v>
      </c>
      <c r="BG477" s="23" t="b">
        <f t="shared" si="132"/>
        <v>1</v>
      </c>
      <c r="BH477" s="739" t="s">
        <v>7118</v>
      </c>
      <c r="BI477" t="s">
        <v>7118</v>
      </c>
      <c r="BJ477" t="s">
        <v>5386</v>
      </c>
      <c r="BK477" t="s">
        <v>5386</v>
      </c>
      <c r="BL477" s="714" t="e">
        <v>#N/A</v>
      </c>
      <c r="BM477" s="561" t="s">
        <v>2798</v>
      </c>
      <c r="BN477" s="479" t="s">
        <v>2798</v>
      </c>
      <c r="BQ477" s="209">
        <v>999</v>
      </c>
    </row>
    <row r="478" spans="1:73" hidden="1">
      <c r="A478">
        <v>477</v>
      </c>
      <c r="B478" s="148" t="str">
        <f t="shared" ca="1" si="121"/>
        <v>999999999</v>
      </c>
      <c r="C478" s="148" t="str">
        <f t="shared" ca="1" si="122"/>
        <v>9999999</v>
      </c>
      <c r="D478" s="28">
        <v>0</v>
      </c>
      <c r="E478" s="586">
        <f t="shared" si="129"/>
        <v>0</v>
      </c>
      <c r="F478" s="586">
        <f t="shared" si="123"/>
        <v>0</v>
      </c>
      <c r="G478" s="344" t="str">
        <f t="shared" si="130"/>
        <v/>
      </c>
      <c r="L478" s="114"/>
      <c r="M478" s="184"/>
      <c r="Q478" s="114" t="s">
        <v>5380</v>
      </c>
      <c r="R478" s="137">
        <f ca="1">IFERROR(_xlfn.XLOOKUP(T478, sortorder!P:P,sortorder!Q:Q),999)</f>
        <v>999</v>
      </c>
      <c r="S478" s="137">
        <f ca="1">IFERROR(_xlfn.XLOOKUP(T478, sortorder!P:P,sortorder!O:O),99)</f>
        <v>99</v>
      </c>
      <c r="V478" s="142">
        <f ca="1">IFERROR(_xlfn.XLOOKUP(X478, sortorder!E:E,sortorder!D:D),99)</f>
        <v>99</v>
      </c>
      <c r="W478" s="142">
        <f t="shared" ca="1" si="124"/>
        <v>99</v>
      </c>
      <c r="X478" s="21" t="s">
        <v>7425</v>
      </c>
      <c r="Y478" s="132">
        <f t="shared" si="133"/>
        <v>0</v>
      </c>
      <c r="Z478" s="132">
        <f t="shared" si="133"/>
        <v>0</v>
      </c>
      <c r="AA478" s="132">
        <f t="shared" si="133"/>
        <v>0</v>
      </c>
      <c r="AB478" s="132">
        <f t="shared" si="133"/>
        <v>0</v>
      </c>
      <c r="AC478" s="132">
        <f t="shared" si="133"/>
        <v>0</v>
      </c>
      <c r="AD478" s="132">
        <f t="shared" si="133"/>
        <v>0</v>
      </c>
      <c r="AE478" s="132">
        <f t="shared" si="133"/>
        <v>0</v>
      </c>
      <c r="AF478" s="132">
        <f t="shared" si="133"/>
        <v>0</v>
      </c>
      <c r="AG478" s="132">
        <f t="shared" si="133"/>
        <v>0</v>
      </c>
      <c r="AI478" s="132" t="e">
        <f ca="1">_xlfn.XLOOKUP(I478,'api2.3'!B:B,'api2.3'!D:D,"")</f>
        <v>#NAME?</v>
      </c>
      <c r="AJ478" t="s">
        <v>60</v>
      </c>
      <c r="AK478" s="38" t="s">
        <v>2766</v>
      </c>
      <c r="AL478" s="195" t="e">
        <f ca="1">_xlfn.XLOOKUP(AK478,sortorder!$I$15:$I$20,sortorder!$J$15:$J$20)</f>
        <v>#NAME?</v>
      </c>
      <c r="AP478" s="643">
        <v>0</v>
      </c>
      <c r="AQ478" t="s">
        <v>43</v>
      </c>
      <c r="AR478" s="22" t="str">
        <f t="shared" si="125"/>
        <v>raw</v>
      </c>
      <c r="AS478" t="s">
        <v>43</v>
      </c>
      <c r="AT478" s="22" t="b">
        <f t="shared" si="126"/>
        <v>1</v>
      </c>
      <c r="AU478" s="633" t="s">
        <v>64</v>
      </c>
      <c r="AV478" s="633" t="s">
        <v>415</v>
      </c>
      <c r="AW478">
        <v>0</v>
      </c>
      <c r="AX478" s="596" t="s">
        <v>2798</v>
      </c>
      <c r="AY478" s="479" t="b">
        <v>0</v>
      </c>
      <c r="AZ478" s="39" t="s">
        <v>7113</v>
      </c>
      <c r="BB478">
        <v>0</v>
      </c>
      <c r="BC478" t="b">
        <v>0</v>
      </c>
      <c r="BD478" t="b">
        <v>0</v>
      </c>
      <c r="BE478" t="b">
        <v>0</v>
      </c>
      <c r="BG478" s="23" t="b">
        <f t="shared" si="132"/>
        <v>1</v>
      </c>
      <c r="BH478" s="739" t="s">
        <v>5385</v>
      </c>
      <c r="BI478" t="s">
        <v>5385</v>
      </c>
      <c r="BJ478" t="s">
        <v>5385</v>
      </c>
      <c r="BK478" t="s">
        <v>5385</v>
      </c>
      <c r="BL478" s="714" t="e">
        <v>#N/A</v>
      </c>
      <c r="BM478" s="561" t="s">
        <v>2798</v>
      </c>
      <c r="BN478" s="479" t="s">
        <v>2798</v>
      </c>
      <c r="BQ478" s="209">
        <v>999</v>
      </c>
    </row>
    <row r="479" spans="1:73" hidden="1">
      <c r="A479">
        <v>478</v>
      </c>
      <c r="B479" s="148" t="str">
        <f t="shared" ca="1" si="121"/>
        <v>999999999</v>
      </c>
      <c r="C479" s="148" t="str">
        <f t="shared" ca="1" si="122"/>
        <v>9999999</v>
      </c>
      <c r="D479" s="28">
        <v>0</v>
      </c>
      <c r="E479" s="586">
        <f t="shared" si="129"/>
        <v>0</v>
      </c>
      <c r="F479" s="586">
        <f t="shared" si="123"/>
        <v>0</v>
      </c>
      <c r="G479" s="344" t="str">
        <f t="shared" si="130"/>
        <v/>
      </c>
      <c r="L479" s="114"/>
      <c r="M479" s="184"/>
      <c r="Q479" s="181" t="s">
        <v>5379</v>
      </c>
      <c r="R479" s="137">
        <f ca="1">IFERROR(_xlfn.XLOOKUP(T479, sortorder!P:P,sortorder!Q:Q),999)</f>
        <v>999</v>
      </c>
      <c r="S479" s="137">
        <f ca="1">IFERROR(_xlfn.XLOOKUP(T479, sortorder!P:P,sortorder!O:O),99)</f>
        <v>99</v>
      </c>
      <c r="V479" s="142">
        <f ca="1">IFERROR(_xlfn.XLOOKUP(X479, sortorder!E:E,sortorder!D:D),99)</f>
        <v>99</v>
      </c>
      <c r="W479" s="142">
        <f t="shared" ca="1" si="124"/>
        <v>99</v>
      </c>
      <c r="X479" s="21" t="s">
        <v>7425</v>
      </c>
      <c r="Y479" s="132">
        <f t="shared" si="133"/>
        <v>0</v>
      </c>
      <c r="Z479" s="132">
        <f t="shared" si="133"/>
        <v>0</v>
      </c>
      <c r="AA479" s="132">
        <f t="shared" si="133"/>
        <v>0</v>
      </c>
      <c r="AB479" s="132">
        <f t="shared" si="133"/>
        <v>0</v>
      </c>
      <c r="AC479" s="132">
        <f t="shared" si="133"/>
        <v>0</v>
      </c>
      <c r="AD479" s="132">
        <f t="shared" si="133"/>
        <v>0</v>
      </c>
      <c r="AE479" s="132">
        <f t="shared" si="133"/>
        <v>0</v>
      </c>
      <c r="AF479" s="132">
        <f t="shared" si="133"/>
        <v>0</v>
      </c>
      <c r="AG479" s="132">
        <f t="shared" si="133"/>
        <v>0</v>
      </c>
      <c r="AI479" s="132" t="e">
        <f ca="1">_xlfn.XLOOKUP(I479,'api2.3'!B:B,'api2.3'!D:D,"")</f>
        <v>#NAME?</v>
      </c>
      <c r="AJ479" t="s">
        <v>60</v>
      </c>
      <c r="AK479" s="39" t="s">
        <v>2766</v>
      </c>
      <c r="AL479" s="195" t="e">
        <f ca="1">_xlfn.XLOOKUP(AK479,sortorder!$I$15:$I$20,sortorder!$J$15:$J$20)</f>
        <v>#NAME?</v>
      </c>
      <c r="AP479" s="643">
        <v>0</v>
      </c>
      <c r="AQ479" t="s">
        <v>43</v>
      </c>
      <c r="AR479" s="22" t="str">
        <f t="shared" si="125"/>
        <v>raw</v>
      </c>
      <c r="AS479" t="s">
        <v>43</v>
      </c>
      <c r="AT479" s="22" t="b">
        <f t="shared" si="126"/>
        <v>1</v>
      </c>
      <c r="AU479" s="633" t="s">
        <v>64</v>
      </c>
      <c r="AV479" s="633" t="s">
        <v>43</v>
      </c>
      <c r="AW479">
        <v>0</v>
      </c>
      <c r="AX479" s="596" t="s">
        <v>2798</v>
      </c>
      <c r="AY479" s="479" t="b">
        <v>0</v>
      </c>
      <c r="AZ479" s="39" t="s">
        <v>7114</v>
      </c>
      <c r="BB479">
        <v>1</v>
      </c>
      <c r="BC479" t="b">
        <v>0</v>
      </c>
      <c r="BD479" t="b">
        <v>0</v>
      </c>
      <c r="BE479" t="b">
        <v>0</v>
      </c>
      <c r="BG479" s="23" t="b">
        <f t="shared" si="132"/>
        <v>1</v>
      </c>
      <c r="BH479" s="739" t="s">
        <v>5384</v>
      </c>
      <c r="BI479" t="s">
        <v>5384</v>
      </c>
      <c r="BJ479" t="s">
        <v>5384</v>
      </c>
      <c r="BK479" t="s">
        <v>5384</v>
      </c>
      <c r="BL479" s="714" t="e">
        <v>#N/A</v>
      </c>
      <c r="BM479" s="561" t="s">
        <v>2798</v>
      </c>
      <c r="BN479" s="479" t="s">
        <v>2798</v>
      </c>
      <c r="BQ479" s="209">
        <v>999</v>
      </c>
    </row>
    <row r="480" spans="1:73" hidden="1">
      <c r="A480">
        <v>479</v>
      </c>
      <c r="B480" s="148" t="str">
        <f t="shared" ca="1" si="121"/>
        <v>999999999</v>
      </c>
      <c r="C480" s="148" t="str">
        <f t="shared" ca="1" si="122"/>
        <v>9999999</v>
      </c>
      <c r="D480" s="28">
        <v>0</v>
      </c>
      <c r="E480" s="586">
        <f t="shared" si="129"/>
        <v>0</v>
      </c>
      <c r="F480" s="586">
        <f t="shared" si="123"/>
        <v>0</v>
      </c>
      <c r="G480" s="344" t="str">
        <f t="shared" si="130"/>
        <v/>
      </c>
      <c r="I480" s="114"/>
      <c r="L480" s="114"/>
      <c r="M480" s="184"/>
      <c r="Q480" s="181" t="s">
        <v>5378</v>
      </c>
      <c r="R480" s="137">
        <f ca="1">IFERROR(_xlfn.XLOOKUP(T480, sortorder!P:P,sortorder!Q:Q),999)</f>
        <v>999</v>
      </c>
      <c r="S480" s="137">
        <f ca="1">IFERROR(_xlfn.XLOOKUP(T480, sortorder!P:P,sortorder!O:O),99)</f>
        <v>99</v>
      </c>
      <c r="V480" s="142">
        <f ca="1">IFERROR(_xlfn.XLOOKUP(X480, sortorder!E:E,sortorder!D:D),99)</f>
        <v>99</v>
      </c>
      <c r="W480" s="142">
        <f t="shared" ca="1" si="124"/>
        <v>99</v>
      </c>
      <c r="X480" s="21" t="s">
        <v>7425</v>
      </c>
      <c r="Y480" s="132">
        <f t="shared" si="133"/>
        <v>0</v>
      </c>
      <c r="Z480" s="132">
        <f t="shared" si="133"/>
        <v>0</v>
      </c>
      <c r="AA480" s="132">
        <f t="shared" si="133"/>
        <v>0</v>
      </c>
      <c r="AB480" s="132">
        <f t="shared" si="133"/>
        <v>0</v>
      </c>
      <c r="AC480" s="132">
        <f t="shared" si="133"/>
        <v>0</v>
      </c>
      <c r="AD480" s="132">
        <f t="shared" si="133"/>
        <v>0</v>
      </c>
      <c r="AE480" s="132">
        <f t="shared" si="133"/>
        <v>0</v>
      </c>
      <c r="AF480" s="132">
        <f t="shared" si="133"/>
        <v>0</v>
      </c>
      <c r="AG480" s="132">
        <f t="shared" si="133"/>
        <v>0</v>
      </c>
      <c r="AI480" s="132" t="e">
        <f ca="1">_xlfn.XLOOKUP(I480,'api2.3'!B:B,'api2.3'!D:D,"")</f>
        <v>#NAME?</v>
      </c>
      <c r="AJ480" t="s">
        <v>60</v>
      </c>
      <c r="AK480" s="39" t="s">
        <v>2766</v>
      </c>
      <c r="AL480" s="195" t="e">
        <f ca="1">_xlfn.XLOOKUP(AK480,sortorder!$I$15:$I$20,sortorder!$J$15:$J$20)</f>
        <v>#NAME?</v>
      </c>
      <c r="AP480" s="643">
        <v>0</v>
      </c>
      <c r="AQ480" t="s">
        <v>43</v>
      </c>
      <c r="AR480" s="22" t="str">
        <f t="shared" si="125"/>
        <v>raw</v>
      </c>
      <c r="AS480" t="s">
        <v>43</v>
      </c>
      <c r="AT480" s="22" t="b">
        <f t="shared" si="126"/>
        <v>1</v>
      </c>
      <c r="AU480" s="633" t="s">
        <v>64</v>
      </c>
      <c r="AV480" s="633" t="s">
        <v>43</v>
      </c>
      <c r="AW480">
        <v>0</v>
      </c>
      <c r="AX480" s="596" t="s">
        <v>2798</v>
      </c>
      <c r="AY480" s="479" t="b">
        <v>0</v>
      </c>
      <c r="AZ480" s="39" t="s">
        <v>7114</v>
      </c>
      <c r="BB480">
        <v>1</v>
      </c>
      <c r="BC480" t="b">
        <v>0</v>
      </c>
      <c r="BD480" t="b">
        <v>0</v>
      </c>
      <c r="BE480" t="b">
        <v>0</v>
      </c>
      <c r="BG480" s="23" t="b">
        <f t="shared" si="132"/>
        <v>1</v>
      </c>
      <c r="BH480" s="739" t="s">
        <v>5383</v>
      </c>
      <c r="BI480" t="s">
        <v>5383</v>
      </c>
      <c r="BJ480" t="s">
        <v>5383</v>
      </c>
      <c r="BK480" t="s">
        <v>5383</v>
      </c>
      <c r="BL480" s="714" t="e">
        <v>#N/A</v>
      </c>
      <c r="BM480" s="561" t="s">
        <v>2798</v>
      </c>
      <c r="BN480" s="479" t="s">
        <v>2798</v>
      </c>
      <c r="BQ480" s="209">
        <v>999</v>
      </c>
    </row>
    <row r="481" spans="1:75">
      <c r="A481">
        <v>480</v>
      </c>
      <c r="B481" s="148" t="str">
        <f t="shared" ca="1" si="121"/>
        <v>999999999</v>
      </c>
      <c r="C481" s="148" t="str">
        <f t="shared" ca="1" si="122"/>
        <v>9999999</v>
      </c>
      <c r="D481" s="28">
        <v>0</v>
      </c>
      <c r="E481" s="586">
        <f t="shared" si="129"/>
        <v>0</v>
      </c>
      <c r="F481" s="586">
        <f t="shared" si="123"/>
        <v>1</v>
      </c>
      <c r="G481" s="344" t="str">
        <f t="shared" si="130"/>
        <v>csv</v>
      </c>
      <c r="H481" s="114" t="s">
        <v>316</v>
      </c>
      <c r="I481" s="114"/>
      <c r="N481" s="56" t="s">
        <v>316</v>
      </c>
      <c r="O481" s="22" t="s">
        <v>316</v>
      </c>
      <c r="P481" s="56" t="s">
        <v>316</v>
      </c>
      <c r="Q481" s="61" t="s">
        <v>315</v>
      </c>
      <c r="R481" s="137">
        <f ca="1">IFERROR(_xlfn.XLOOKUP(T481, sortorder!P:P,sortorder!Q:Q),999)</f>
        <v>999</v>
      </c>
      <c r="S481" s="137">
        <f ca="1">IFERROR(_xlfn.XLOOKUP(T481, sortorder!P:P,sortorder!O:O),99)</f>
        <v>99</v>
      </c>
      <c r="T481" s="119" t="s">
        <v>181</v>
      </c>
      <c r="V481" s="142">
        <f ca="1">IFERROR(_xlfn.XLOOKUP(X481, sortorder!E:E,sortorder!D:D),99)</f>
        <v>99</v>
      </c>
      <c r="W481" s="142">
        <f t="shared" ca="1" si="124"/>
        <v>99</v>
      </c>
      <c r="X481" s="353" t="s">
        <v>2705</v>
      </c>
      <c r="Y481" s="132">
        <f t="shared" si="133"/>
        <v>0</v>
      </c>
      <c r="Z481" s="132">
        <f t="shared" si="133"/>
        <v>0</v>
      </c>
      <c r="AA481" s="132">
        <f t="shared" si="133"/>
        <v>0</v>
      </c>
      <c r="AB481" s="132">
        <f t="shared" si="133"/>
        <v>0</v>
      </c>
      <c r="AC481" s="132">
        <f t="shared" si="133"/>
        <v>0</v>
      </c>
      <c r="AD481" s="132">
        <f t="shared" si="133"/>
        <v>0</v>
      </c>
      <c r="AE481" s="132">
        <f t="shared" si="133"/>
        <v>1</v>
      </c>
      <c r="AF481" s="132">
        <f t="shared" si="133"/>
        <v>1</v>
      </c>
      <c r="AG481" s="132">
        <f t="shared" si="133"/>
        <v>0</v>
      </c>
      <c r="AI481" s="132" t="e">
        <f ca="1">_xlfn.XLOOKUP(I481,'api2.3'!B:B,'api2.3'!D:D,"")</f>
        <v>#NAME?</v>
      </c>
      <c r="AJ481" t="s">
        <v>84</v>
      </c>
      <c r="AK481" s="38" t="s">
        <v>84</v>
      </c>
      <c r="AL481" s="195" t="e">
        <f ca="1">_xlfn.XLOOKUP(AK481,sortorder!$I$15:$I$20,sortorder!$J$15:$J$20)</f>
        <v>#NAME?</v>
      </c>
      <c r="AM481" s="633" t="s">
        <v>416</v>
      </c>
      <c r="AN481" s="633" t="s">
        <v>416</v>
      </c>
      <c r="AO481" s="633" t="s">
        <v>417</v>
      </c>
      <c r="AP481" s="637">
        <v>1</v>
      </c>
      <c r="AQ481" t="s">
        <v>2942</v>
      </c>
      <c r="AR481" s="22" t="str">
        <f t="shared" si="125"/>
        <v>raw</v>
      </c>
      <c r="AS481" t="s">
        <v>43</v>
      </c>
      <c r="AT481" s="22" t="b">
        <f t="shared" si="126"/>
        <v>1</v>
      </c>
      <c r="AU481" s="633" t="s">
        <v>286</v>
      </c>
      <c r="AV481" s="633" t="s">
        <v>43</v>
      </c>
      <c r="AX481" s="596" t="s">
        <v>2142</v>
      </c>
      <c r="AY481" s="479" t="b">
        <v>1</v>
      </c>
      <c r="AZ481" s="22" t="s">
        <v>5629</v>
      </c>
      <c r="BB481">
        <v>3</v>
      </c>
      <c r="BC481" t="b">
        <v>0</v>
      </c>
      <c r="BD481" t="b">
        <v>0</v>
      </c>
      <c r="BE481" t="b">
        <v>0</v>
      </c>
      <c r="BG481" s="23" t="b">
        <f t="shared" si="132"/>
        <v>0</v>
      </c>
      <c r="BH481" s="54" t="str">
        <f>CONCATENATE(IF(AF481=1, EJ,IF(AG481=1, EJ_Supp,"")),VLOOKUP(T481,Q:BH,44,),VLOOKUP(AQ481,named_strings!A:B,2,))</f>
        <v>EJ: PM2.5 (raw)</v>
      </c>
      <c r="BI481" t="s">
        <v>5602</v>
      </c>
      <c r="BJ481" t="s">
        <v>317</v>
      </c>
      <c r="BK481" t="s">
        <v>317</v>
      </c>
      <c r="BL481" s="714" t="s">
        <v>317</v>
      </c>
      <c r="BM481" s="561" t="s">
        <v>2798</v>
      </c>
      <c r="BN481" s="479" t="s">
        <v>2798</v>
      </c>
      <c r="BQ481" s="209">
        <v>999</v>
      </c>
      <c r="BT481" s="580" t="s">
        <v>318</v>
      </c>
      <c r="BU481" s="580" t="s">
        <v>316</v>
      </c>
    </row>
    <row r="482" spans="1:75">
      <c r="A482">
        <v>481</v>
      </c>
      <c r="B482" s="148" t="str">
        <f t="shared" ca="1" si="121"/>
        <v>999999999</v>
      </c>
      <c r="C482" s="148" t="str">
        <f t="shared" ca="1" si="122"/>
        <v>9999999</v>
      </c>
      <c r="D482" s="28">
        <v>0</v>
      </c>
      <c r="E482" s="586">
        <f t="shared" si="129"/>
        <v>0</v>
      </c>
      <c r="F482" s="586">
        <f t="shared" si="123"/>
        <v>1</v>
      </c>
      <c r="G482" s="344" t="str">
        <f t="shared" si="130"/>
        <v>csv</v>
      </c>
      <c r="H482" t="s">
        <v>297</v>
      </c>
      <c r="N482" s="56" t="s">
        <v>297</v>
      </c>
      <c r="O482" s="22" t="s">
        <v>297</v>
      </c>
      <c r="P482" s="56" t="s">
        <v>297</v>
      </c>
      <c r="Q482" s="61" t="s">
        <v>296</v>
      </c>
      <c r="R482" s="137">
        <f ca="1">IFERROR(_xlfn.XLOOKUP(T482, sortorder!P:P,sortorder!Q:Q),999)</f>
        <v>999</v>
      </c>
      <c r="S482" s="137">
        <f ca="1">IFERROR(_xlfn.XLOOKUP(T482, sortorder!P:P,sortorder!O:O),99)</f>
        <v>99</v>
      </c>
      <c r="T482" s="119" t="s">
        <v>144</v>
      </c>
      <c r="V482" s="142">
        <f ca="1">IFERROR(_xlfn.XLOOKUP(X482, sortorder!E:E,sortorder!D:D),99)</f>
        <v>99</v>
      </c>
      <c r="W482" s="142">
        <f t="shared" ca="1" si="124"/>
        <v>99</v>
      </c>
      <c r="X482" s="353" t="s">
        <v>2705</v>
      </c>
      <c r="Y482" s="132">
        <f t="shared" ref="Y482:AG491" si="134">IF(ISERROR(SEARCH(Y$1,$Q482)),0,1)</f>
        <v>0</v>
      </c>
      <c r="Z482" s="132">
        <f t="shared" si="134"/>
        <v>0</v>
      </c>
      <c r="AA482" s="132">
        <f t="shared" si="134"/>
        <v>0</v>
      </c>
      <c r="AB482" s="132">
        <f t="shared" si="134"/>
        <v>0</v>
      </c>
      <c r="AC482" s="132">
        <f t="shared" si="134"/>
        <v>0</v>
      </c>
      <c r="AD482" s="132">
        <f t="shared" si="134"/>
        <v>0</v>
      </c>
      <c r="AE482" s="132">
        <f t="shared" si="134"/>
        <v>1</v>
      </c>
      <c r="AF482" s="132">
        <f t="shared" si="134"/>
        <v>1</v>
      </c>
      <c r="AG482" s="132">
        <f t="shared" si="134"/>
        <v>0</v>
      </c>
      <c r="AI482" s="132" t="e">
        <f ca="1">_xlfn.XLOOKUP(I482,'api2.3'!B:B,'api2.3'!D:D,"")</f>
        <v>#NAME?</v>
      </c>
      <c r="AJ482" t="s">
        <v>84</v>
      </c>
      <c r="AK482" s="38" t="s">
        <v>84</v>
      </c>
      <c r="AL482" s="195" t="e">
        <f ca="1">_xlfn.XLOOKUP(AK482,sortorder!$I$15:$I$20,sortorder!$J$15:$J$20)</f>
        <v>#NAME?</v>
      </c>
      <c r="AM482" s="633" t="s">
        <v>416</v>
      </c>
      <c r="AN482" s="633" t="s">
        <v>416</v>
      </c>
      <c r="AO482" s="633" t="s">
        <v>417</v>
      </c>
      <c r="AP482" s="637">
        <v>1</v>
      </c>
      <c r="AQ482" t="s">
        <v>2942</v>
      </c>
      <c r="AR482" s="22" t="str">
        <f t="shared" si="125"/>
        <v>raw</v>
      </c>
      <c r="AS482" t="s">
        <v>43</v>
      </c>
      <c r="AT482" s="22" t="b">
        <f t="shared" si="126"/>
        <v>1</v>
      </c>
      <c r="AU482" s="633" t="s">
        <v>286</v>
      </c>
      <c r="AV482" s="633" t="s">
        <v>43</v>
      </c>
      <c r="AX482" s="596" t="s">
        <v>2142</v>
      </c>
      <c r="AY482" s="479" t="b">
        <v>1</v>
      </c>
      <c r="AZ482" s="22" t="s">
        <v>5629</v>
      </c>
      <c r="BB482">
        <v>3</v>
      </c>
      <c r="BC482" t="b">
        <v>0</v>
      </c>
      <c r="BD482" t="b">
        <v>0</v>
      </c>
      <c r="BE482" t="b">
        <v>0</v>
      </c>
      <c r="BG482" s="23" t="b">
        <f t="shared" ref="BG482:BG506" si="135">BH482=BI482</f>
        <v>0</v>
      </c>
      <c r="BH482" s="54" t="str">
        <f>CONCATENATE(IF(AF482=1, EJ,IF(AG482=1, EJ_Supp,"")),VLOOKUP(T482,Q:BH,44,),VLOOKUP(AQ482,named_strings!A:B,2,))</f>
        <v>EJ: Ozone (raw)</v>
      </c>
      <c r="BI482" t="s">
        <v>5603</v>
      </c>
      <c r="BJ482" t="s">
        <v>298</v>
      </c>
      <c r="BK482" t="s">
        <v>298</v>
      </c>
      <c r="BL482" s="714" t="s">
        <v>298</v>
      </c>
      <c r="BM482" s="561" t="s">
        <v>2798</v>
      </c>
      <c r="BN482" s="479" t="s">
        <v>2798</v>
      </c>
      <c r="BQ482" s="209">
        <v>999</v>
      </c>
      <c r="BT482" s="580" t="s">
        <v>299</v>
      </c>
      <c r="BU482" s="580" t="s">
        <v>297</v>
      </c>
    </row>
    <row r="483" spans="1:75">
      <c r="A483">
        <v>482</v>
      </c>
      <c r="B483" s="148" t="str">
        <f t="shared" ca="1" si="121"/>
        <v>999999999</v>
      </c>
      <c r="C483" s="148" t="str">
        <f t="shared" ca="1" si="122"/>
        <v>9999999</v>
      </c>
      <c r="D483" s="234">
        <v>0</v>
      </c>
      <c r="E483" s="586">
        <f t="shared" si="129"/>
        <v>0</v>
      </c>
      <c r="F483" s="586">
        <f t="shared" si="123"/>
        <v>1</v>
      </c>
      <c r="G483" s="344" t="str">
        <f t="shared" si="130"/>
        <v>csv</v>
      </c>
      <c r="H483" s="114" t="s">
        <v>5565</v>
      </c>
      <c r="I483" s="114"/>
      <c r="J483" s="184"/>
      <c r="K483" s="114"/>
      <c r="L483" s="114"/>
      <c r="M483" s="184"/>
      <c r="N483" s="184"/>
      <c r="O483" s="114" t="s">
        <v>5565</v>
      </c>
      <c r="P483" s="184"/>
      <c r="Q483" s="115" t="s">
        <v>5566</v>
      </c>
      <c r="R483" s="137">
        <f ca="1">IFERROR(_xlfn.XLOOKUP(T483, sortorder!P:P,sortorder!Q:Q),999)</f>
        <v>999</v>
      </c>
      <c r="S483" s="137">
        <f ca="1">IFERROR(_xlfn.XLOOKUP(T483, sortorder!P:P,sortorder!O:O),99)</f>
        <v>99</v>
      </c>
      <c r="T483" s="183" t="s">
        <v>5452</v>
      </c>
      <c r="U483" s="184"/>
      <c r="V483" s="142">
        <f ca="1">IFERROR(_xlfn.XLOOKUP(X483, sortorder!E:E,sortorder!D:D),99)</f>
        <v>99</v>
      </c>
      <c r="W483" s="142">
        <f t="shared" ca="1" si="124"/>
        <v>99</v>
      </c>
      <c r="X483" s="309" t="s">
        <v>2705</v>
      </c>
      <c r="Y483" s="132">
        <f t="shared" si="134"/>
        <v>0</v>
      </c>
      <c r="Z483" s="132">
        <f t="shared" si="134"/>
        <v>0</v>
      </c>
      <c r="AA483" s="132">
        <f t="shared" si="134"/>
        <v>0</v>
      </c>
      <c r="AB483" s="132">
        <f t="shared" si="134"/>
        <v>0</v>
      </c>
      <c r="AC483" s="132">
        <f t="shared" si="134"/>
        <v>0</v>
      </c>
      <c r="AD483" s="132">
        <f t="shared" si="134"/>
        <v>0</v>
      </c>
      <c r="AE483" s="132">
        <f t="shared" si="134"/>
        <v>1</v>
      </c>
      <c r="AF483" s="132">
        <f t="shared" si="134"/>
        <v>1</v>
      </c>
      <c r="AG483" s="132">
        <f t="shared" si="134"/>
        <v>0</v>
      </c>
      <c r="AH483" s="114"/>
      <c r="AI483" s="132" t="e">
        <f ca="1">_xlfn.XLOOKUP(I483,'api2.3'!B:B,'api2.3'!D:D,"")</f>
        <v>#NAME?</v>
      </c>
      <c r="AJ483" s="114" t="s">
        <v>84</v>
      </c>
      <c r="AK483" s="197" t="s">
        <v>84</v>
      </c>
      <c r="AL483" s="195" t="e">
        <f ca="1">_xlfn.XLOOKUP(AK483,sortorder!$I$15:$I$20,sortorder!$J$15:$J$20)</f>
        <v>#NAME?</v>
      </c>
      <c r="AM483" s="635" t="s">
        <v>416</v>
      </c>
      <c r="AN483" s="635" t="s">
        <v>416</v>
      </c>
      <c r="AO483" s="635" t="s">
        <v>417</v>
      </c>
      <c r="AP483" s="641">
        <v>1</v>
      </c>
      <c r="AQ483" s="114" t="s">
        <v>2942</v>
      </c>
      <c r="AR483" s="22" t="str">
        <f t="shared" si="125"/>
        <v>raw</v>
      </c>
      <c r="AS483" s="114" t="s">
        <v>43</v>
      </c>
      <c r="AT483" s="22" t="b">
        <f t="shared" si="126"/>
        <v>1</v>
      </c>
      <c r="AU483" s="635" t="s">
        <v>286</v>
      </c>
      <c r="AV483" s="635" t="s">
        <v>43</v>
      </c>
      <c r="AW483" s="114"/>
      <c r="AX483" s="596" t="s">
        <v>2142</v>
      </c>
      <c r="AY483" s="479" t="b">
        <v>1</v>
      </c>
      <c r="AZ483" s="22" t="s">
        <v>5629</v>
      </c>
      <c r="BA483" s="114"/>
      <c r="BB483" s="114">
        <v>3</v>
      </c>
      <c r="BC483" s="114" t="b">
        <v>0</v>
      </c>
      <c r="BD483" s="114" t="b">
        <v>0</v>
      </c>
      <c r="BE483" s="114" t="b">
        <v>0</v>
      </c>
      <c r="BF483" s="114"/>
      <c r="BG483" s="23" t="b">
        <f t="shared" si="135"/>
        <v>0</v>
      </c>
      <c r="BH483" s="54" t="str">
        <f>CONCATENATE(IF(AF483=1, EJ,IF(AG483=1, EJ_Supp,"")),VLOOKUP(T483,Q:BH,44,),VLOOKUP(AQ483,named_strings!A:B,2,))</f>
        <v>EJ: NO2 (raw)</v>
      </c>
      <c r="BI483" s="114" t="s">
        <v>5610</v>
      </c>
      <c r="BJ483" s="114" t="s">
        <v>5568</v>
      </c>
      <c r="BK483" s="114" t="s">
        <v>5568</v>
      </c>
      <c r="BL483" s="714" t="s">
        <v>5568</v>
      </c>
      <c r="BM483" s="561" t="s">
        <v>2798</v>
      </c>
      <c r="BN483" s="479" t="s">
        <v>2798</v>
      </c>
      <c r="BO483" s="184"/>
      <c r="BP483" s="184"/>
      <c r="BQ483" s="243">
        <v>999</v>
      </c>
      <c r="BR483" s="114"/>
      <c r="BS483" s="582"/>
      <c r="BT483" s="582"/>
      <c r="BU483" s="582"/>
      <c r="BV483" s="582"/>
      <c r="BW483" s="582"/>
    </row>
    <row r="484" spans="1:75">
      <c r="A484">
        <v>483</v>
      </c>
      <c r="B484" s="148" t="str">
        <f t="shared" ca="1" si="121"/>
        <v>999999999</v>
      </c>
      <c r="C484" s="148" t="str">
        <f t="shared" ca="1" si="122"/>
        <v>9999999</v>
      </c>
      <c r="D484" s="28">
        <v>0</v>
      </c>
      <c r="E484" s="586">
        <f t="shared" si="129"/>
        <v>0</v>
      </c>
      <c r="F484" s="586">
        <f t="shared" si="123"/>
        <v>1</v>
      </c>
      <c r="G484" s="344" t="str">
        <f t="shared" si="130"/>
        <v>csv</v>
      </c>
      <c r="H484" t="s">
        <v>288</v>
      </c>
      <c r="N484" s="56" t="s">
        <v>288</v>
      </c>
      <c r="O484" s="22" t="s">
        <v>288</v>
      </c>
      <c r="P484" s="56" t="s">
        <v>288</v>
      </c>
      <c r="Q484" s="61" t="s">
        <v>287</v>
      </c>
      <c r="R484" s="137">
        <f ca="1">IFERROR(_xlfn.XLOOKUP(T484, sortorder!P:P,sortorder!Q:Q),999)</f>
        <v>999</v>
      </c>
      <c r="S484" s="137">
        <f ca="1">IFERROR(_xlfn.XLOOKUP(T484, sortorder!P:P,sortorder!O:O),99)</f>
        <v>99</v>
      </c>
      <c r="T484" s="119" t="s">
        <v>196</v>
      </c>
      <c r="V484" s="142">
        <f ca="1">IFERROR(_xlfn.XLOOKUP(X484, sortorder!E:E,sortorder!D:D),99)</f>
        <v>99</v>
      </c>
      <c r="W484" s="142">
        <f t="shared" ca="1" si="124"/>
        <v>99</v>
      </c>
      <c r="X484" s="353" t="s">
        <v>2705</v>
      </c>
      <c r="Y484" s="132">
        <f t="shared" si="134"/>
        <v>0</v>
      </c>
      <c r="Z484" s="132">
        <f t="shared" si="134"/>
        <v>0</v>
      </c>
      <c r="AA484" s="132">
        <f t="shared" si="134"/>
        <v>0</v>
      </c>
      <c r="AB484" s="132">
        <f t="shared" si="134"/>
        <v>0</v>
      </c>
      <c r="AC484" s="132">
        <f t="shared" si="134"/>
        <v>0</v>
      </c>
      <c r="AD484" s="132">
        <f t="shared" si="134"/>
        <v>0</v>
      </c>
      <c r="AE484" s="132">
        <f t="shared" si="134"/>
        <v>1</v>
      </c>
      <c r="AF484" s="132">
        <f t="shared" si="134"/>
        <v>1</v>
      </c>
      <c r="AG484" s="132">
        <f t="shared" si="134"/>
        <v>0</v>
      </c>
      <c r="AI484" s="132" t="e">
        <f ca="1">_xlfn.XLOOKUP(I484,'api2.3'!B:B,'api2.3'!D:D,"")</f>
        <v>#NAME?</v>
      </c>
      <c r="AJ484" t="s">
        <v>84</v>
      </c>
      <c r="AK484" s="38" t="s">
        <v>84</v>
      </c>
      <c r="AL484" s="195" t="e">
        <f ca="1">_xlfn.XLOOKUP(AK484,sortorder!$I$15:$I$20,sortorder!$J$15:$J$20)</f>
        <v>#NAME?</v>
      </c>
      <c r="AM484" s="633" t="s">
        <v>416</v>
      </c>
      <c r="AN484" s="633" t="s">
        <v>416</v>
      </c>
      <c r="AO484" s="633" t="s">
        <v>417</v>
      </c>
      <c r="AP484" s="637">
        <v>1</v>
      </c>
      <c r="AQ484" t="s">
        <v>2942</v>
      </c>
      <c r="AR484" s="22" t="str">
        <f t="shared" si="125"/>
        <v>raw</v>
      </c>
      <c r="AS484" t="s">
        <v>43</v>
      </c>
      <c r="AT484" s="22" t="b">
        <f t="shared" si="126"/>
        <v>1</v>
      </c>
      <c r="AU484" s="633" t="s">
        <v>286</v>
      </c>
      <c r="AV484" s="633" t="s">
        <v>43</v>
      </c>
      <c r="AX484" s="596" t="s">
        <v>2142</v>
      </c>
      <c r="AY484" s="479" t="b">
        <v>1</v>
      </c>
      <c r="AZ484" s="22" t="s">
        <v>5629</v>
      </c>
      <c r="BB484">
        <v>3</v>
      </c>
      <c r="BC484" t="b">
        <v>0</v>
      </c>
      <c r="BD484" t="b">
        <v>0</v>
      </c>
      <c r="BE484" t="b">
        <v>0</v>
      </c>
      <c r="BG484" s="23" t="b">
        <f t="shared" si="135"/>
        <v>0</v>
      </c>
      <c r="BH484" s="54" t="str">
        <f>CONCATENATE(IF(AF484=1, EJ,IF(AG484=1, EJ_Supp,"")),VLOOKUP(T484,Q:BH,44,),VLOOKUP(AQ484,named_strings!A:B,2,))</f>
        <v>EJ: Diesel PM (raw)</v>
      </c>
      <c r="BI484" t="s">
        <v>5604</v>
      </c>
      <c r="BJ484" t="s">
        <v>289</v>
      </c>
      <c r="BK484" t="s">
        <v>289</v>
      </c>
      <c r="BL484" s="714" t="s">
        <v>289</v>
      </c>
      <c r="BM484" s="561" t="s">
        <v>2798</v>
      </c>
      <c r="BN484" s="479" t="s">
        <v>2798</v>
      </c>
      <c r="BQ484" s="209">
        <v>999</v>
      </c>
      <c r="BT484" s="580" t="s">
        <v>290</v>
      </c>
      <c r="BU484" s="580" t="s">
        <v>288</v>
      </c>
    </row>
    <row r="485" spans="1:75">
      <c r="A485">
        <v>484</v>
      </c>
      <c r="B485" s="148" t="str">
        <f t="shared" ca="1" si="121"/>
        <v>999999999</v>
      </c>
      <c r="C485" s="148" t="str">
        <f t="shared" ca="1" si="122"/>
        <v>9999999</v>
      </c>
      <c r="D485" s="28">
        <v>0</v>
      </c>
      <c r="E485" s="586">
        <f t="shared" si="129"/>
        <v>0</v>
      </c>
      <c r="F485" s="586">
        <f t="shared" si="123"/>
        <v>1</v>
      </c>
      <c r="G485" s="344" t="str">
        <f t="shared" si="130"/>
        <v>csv</v>
      </c>
      <c r="H485" t="s">
        <v>523</v>
      </c>
      <c r="I485" s="114"/>
      <c r="N485" s="56" t="s">
        <v>523</v>
      </c>
      <c r="O485" s="22" t="s">
        <v>523</v>
      </c>
      <c r="P485" s="56" t="s">
        <v>523</v>
      </c>
      <c r="Q485" s="61" t="s">
        <v>2948</v>
      </c>
      <c r="R485" s="137">
        <f ca="1">IFERROR(_xlfn.XLOOKUP(T485, sortorder!P:P,sortorder!Q:Q),999)</f>
        <v>999</v>
      </c>
      <c r="S485" s="137">
        <f ca="1">IFERROR(_xlfn.XLOOKUP(T485, sortorder!P:P,sortorder!O:O),99)</f>
        <v>99</v>
      </c>
      <c r="T485" s="119" t="s">
        <v>1716</v>
      </c>
      <c r="V485" s="142">
        <f ca="1">IFERROR(_xlfn.XLOOKUP(X485, sortorder!E:E,sortorder!D:D),99)</f>
        <v>99</v>
      </c>
      <c r="W485" s="142">
        <f t="shared" ca="1" si="124"/>
        <v>99</v>
      </c>
      <c r="X485" s="353" t="s">
        <v>2705</v>
      </c>
      <c r="Y485" s="132">
        <f t="shared" si="134"/>
        <v>0</v>
      </c>
      <c r="Z485" s="132">
        <f t="shared" si="134"/>
        <v>0</v>
      </c>
      <c r="AA485" s="132">
        <f t="shared" si="134"/>
        <v>0</v>
      </c>
      <c r="AB485" s="132">
        <f t="shared" si="134"/>
        <v>0</v>
      </c>
      <c r="AC485" s="132">
        <f t="shared" si="134"/>
        <v>0</v>
      </c>
      <c r="AD485" s="132">
        <f t="shared" si="134"/>
        <v>0</v>
      </c>
      <c r="AE485" s="132">
        <f t="shared" si="134"/>
        <v>1</v>
      </c>
      <c r="AF485" s="132">
        <f t="shared" si="134"/>
        <v>1</v>
      </c>
      <c r="AG485" s="132">
        <f t="shared" si="134"/>
        <v>0</v>
      </c>
      <c r="AI485" s="132" t="e">
        <f ca="1">_xlfn.XLOOKUP(I485,'api2.3'!B:B,'api2.3'!D:D,"")</f>
        <v>#NAME?</v>
      </c>
      <c r="AJ485" t="s">
        <v>84</v>
      </c>
      <c r="AK485" s="38" t="s">
        <v>84</v>
      </c>
      <c r="AL485" s="195" t="e">
        <f ca="1">_xlfn.XLOOKUP(AK485,sortorder!$I$15:$I$20,sortorder!$J$15:$J$20)</f>
        <v>#NAME?</v>
      </c>
      <c r="AM485" s="633" t="s">
        <v>416</v>
      </c>
      <c r="AN485" s="633" t="s">
        <v>416</v>
      </c>
      <c r="AO485" s="633" t="s">
        <v>417</v>
      </c>
      <c r="AP485" s="637">
        <v>1</v>
      </c>
      <c r="AQ485" t="s">
        <v>2942</v>
      </c>
      <c r="AR485" s="22" t="str">
        <f t="shared" si="125"/>
        <v>raw</v>
      </c>
      <c r="AS485" t="s">
        <v>43</v>
      </c>
      <c r="AT485" s="22" t="b">
        <f t="shared" si="126"/>
        <v>1</v>
      </c>
      <c r="AU485" s="633" t="s">
        <v>286</v>
      </c>
      <c r="AV485" s="633" t="s">
        <v>43</v>
      </c>
      <c r="AX485" s="596" t="s">
        <v>2142</v>
      </c>
      <c r="AY485" s="479" t="b">
        <v>1</v>
      </c>
      <c r="AZ485" s="22" t="s">
        <v>5629</v>
      </c>
      <c r="BB485">
        <v>3</v>
      </c>
      <c r="BC485" t="b">
        <v>0</v>
      </c>
      <c r="BD485" t="b">
        <v>0</v>
      </c>
      <c r="BE485" t="b">
        <v>0</v>
      </c>
      <c r="BG485" s="23" t="b">
        <f t="shared" si="135"/>
        <v>0</v>
      </c>
      <c r="BH485" s="54" t="str">
        <f>CONCATENATE(IF(AF485=1, EJ,IF(AG485=1, EJ_Supp,"")),VLOOKUP(T485,Q:BH,44,),VLOOKUP(AQ485,named_strings!A:B,2,))</f>
        <v>EJ: Toxic Releases to Air (raw)</v>
      </c>
      <c r="BI485" t="s">
        <v>5605</v>
      </c>
      <c r="BJ485" t="s">
        <v>524</v>
      </c>
      <c r="BK485" t="s">
        <v>524</v>
      </c>
      <c r="BL485" s="714" t="s">
        <v>524</v>
      </c>
      <c r="BM485" s="561" t="s">
        <v>2798</v>
      </c>
      <c r="BN485" s="479" t="s">
        <v>2798</v>
      </c>
      <c r="BQ485" s="209">
        <v>999</v>
      </c>
      <c r="BT485" s="580" t="s">
        <v>525</v>
      </c>
      <c r="BU485" s="580" t="s">
        <v>523</v>
      </c>
    </row>
    <row r="486" spans="1:75">
      <c r="A486">
        <v>485</v>
      </c>
      <c r="B486" s="148" t="str">
        <f t="shared" ca="1" si="121"/>
        <v>999999999</v>
      </c>
      <c r="C486" s="148" t="str">
        <f t="shared" ca="1" si="122"/>
        <v>9999999</v>
      </c>
      <c r="D486" s="28">
        <v>0</v>
      </c>
      <c r="E486" s="586">
        <f t="shared" si="129"/>
        <v>0</v>
      </c>
      <c r="F486" s="586">
        <f t="shared" si="123"/>
        <v>1</v>
      </c>
      <c r="G486" s="344" t="str">
        <f t="shared" si="130"/>
        <v>csv</v>
      </c>
      <c r="H486" t="s">
        <v>531</v>
      </c>
      <c r="I486" s="114"/>
      <c r="N486" s="56" t="s">
        <v>531</v>
      </c>
      <c r="O486" s="22" t="s">
        <v>531</v>
      </c>
      <c r="P486" s="56" t="s">
        <v>531</v>
      </c>
      <c r="Q486" s="61" t="s">
        <v>530</v>
      </c>
      <c r="R486" s="137">
        <f ca="1">IFERROR(_xlfn.XLOOKUP(T486, sortorder!P:P,sortorder!Q:Q),999)</f>
        <v>999</v>
      </c>
      <c r="S486" s="137">
        <f ca="1">IFERROR(_xlfn.XLOOKUP(T486, sortorder!P:P,sortorder!O:O),99)</f>
        <v>99</v>
      </c>
      <c r="T486" s="119" t="s">
        <v>306</v>
      </c>
      <c r="V486" s="142">
        <f ca="1">IFERROR(_xlfn.XLOOKUP(X486, sortorder!E:E,sortorder!D:D),99)</f>
        <v>99</v>
      </c>
      <c r="W486" s="142">
        <f t="shared" ca="1" si="124"/>
        <v>99</v>
      </c>
      <c r="X486" s="353" t="s">
        <v>2705</v>
      </c>
      <c r="Y486" s="132">
        <f t="shared" si="134"/>
        <v>0</v>
      </c>
      <c r="Z486" s="132">
        <f t="shared" si="134"/>
        <v>0</v>
      </c>
      <c r="AA486" s="132">
        <f t="shared" si="134"/>
        <v>0</v>
      </c>
      <c r="AB486" s="132">
        <f t="shared" si="134"/>
        <v>0</v>
      </c>
      <c r="AC486" s="132">
        <f t="shared" si="134"/>
        <v>0</v>
      </c>
      <c r="AD486" s="132">
        <f t="shared" si="134"/>
        <v>0</v>
      </c>
      <c r="AE486" s="132">
        <f t="shared" si="134"/>
        <v>1</v>
      </c>
      <c r="AF486" s="132">
        <f t="shared" si="134"/>
        <v>1</v>
      </c>
      <c r="AG486" s="132">
        <f t="shared" si="134"/>
        <v>0</v>
      </c>
      <c r="AI486" s="132" t="e">
        <f ca="1">_xlfn.XLOOKUP(I486,'api2.3'!B:B,'api2.3'!D:D,"")</f>
        <v>#NAME?</v>
      </c>
      <c r="AJ486" t="s">
        <v>84</v>
      </c>
      <c r="AK486" s="38" t="s">
        <v>84</v>
      </c>
      <c r="AL486" s="195" t="e">
        <f ca="1">_xlfn.XLOOKUP(AK486,sortorder!$I$15:$I$20,sortorder!$J$15:$J$20)</f>
        <v>#NAME?</v>
      </c>
      <c r="AM486" s="633" t="s">
        <v>416</v>
      </c>
      <c r="AN486" s="633" t="s">
        <v>416</v>
      </c>
      <c r="AO486" s="633" t="s">
        <v>417</v>
      </c>
      <c r="AP486" s="637">
        <v>1</v>
      </c>
      <c r="AQ486" t="s">
        <v>2942</v>
      </c>
      <c r="AR486" s="22" t="str">
        <f t="shared" si="125"/>
        <v>raw</v>
      </c>
      <c r="AS486" t="s">
        <v>43</v>
      </c>
      <c r="AT486" s="22" t="b">
        <f t="shared" si="126"/>
        <v>1</v>
      </c>
      <c r="AU486" s="633" t="s">
        <v>286</v>
      </c>
      <c r="AV486" s="633" t="s">
        <v>43</v>
      </c>
      <c r="AX486" s="596" t="s">
        <v>2142</v>
      </c>
      <c r="AY486" s="479" t="b">
        <v>1</v>
      </c>
      <c r="AZ486" s="22" t="s">
        <v>5629</v>
      </c>
      <c r="BB486">
        <v>3</v>
      </c>
      <c r="BC486" t="b">
        <v>0</v>
      </c>
      <c r="BD486" t="b">
        <v>0</v>
      </c>
      <c r="BE486" t="b">
        <v>0</v>
      </c>
      <c r="BG486" s="23" t="b">
        <f t="shared" si="135"/>
        <v>0</v>
      </c>
      <c r="BH486" s="54" t="str">
        <f>CONCATENATE(IF(AF486=1, EJ,IF(AG486=1, EJ_Supp,"")),VLOOKUP(T486,Q:BH,44,),VLOOKUP(AQ486,named_strings!A:B,2,))</f>
        <v>EJ: Traffic (raw)</v>
      </c>
      <c r="BI486" t="s">
        <v>5611</v>
      </c>
      <c r="BJ486" t="s">
        <v>2743</v>
      </c>
      <c r="BK486" t="s">
        <v>2743</v>
      </c>
      <c r="BL486" s="714" t="s">
        <v>532</v>
      </c>
      <c r="BM486" s="561" t="s">
        <v>2798</v>
      </c>
      <c r="BN486" s="479" t="s">
        <v>2798</v>
      </c>
      <c r="BQ486" s="209">
        <v>999</v>
      </c>
      <c r="BT486" s="580" t="s">
        <v>533</v>
      </c>
      <c r="BU486" s="580" t="s">
        <v>531</v>
      </c>
    </row>
    <row r="487" spans="1:75">
      <c r="A487">
        <v>486</v>
      </c>
      <c r="B487" s="148" t="str">
        <f t="shared" ca="1" si="121"/>
        <v>999999999</v>
      </c>
      <c r="C487" s="148" t="str">
        <f t="shared" ca="1" si="122"/>
        <v>9999999</v>
      </c>
      <c r="D487" s="28">
        <v>0</v>
      </c>
      <c r="E487" s="586">
        <f t="shared" si="129"/>
        <v>0</v>
      </c>
      <c r="F487" s="586">
        <f t="shared" si="123"/>
        <v>1</v>
      </c>
      <c r="G487" s="344" t="str">
        <f t="shared" si="130"/>
        <v>csv</v>
      </c>
      <c r="H487" t="s">
        <v>308</v>
      </c>
      <c r="N487" s="56" t="s">
        <v>308</v>
      </c>
      <c r="O487" s="22" t="s">
        <v>308</v>
      </c>
      <c r="P487" s="56" t="s">
        <v>308</v>
      </c>
      <c r="Q487" s="61" t="s">
        <v>307</v>
      </c>
      <c r="R487" s="137">
        <f ca="1">IFERROR(_xlfn.XLOOKUP(T487, sortorder!P:P,sortorder!Q:Q),999)</f>
        <v>999</v>
      </c>
      <c r="S487" s="137">
        <f ca="1">IFERROR(_xlfn.XLOOKUP(T487, sortorder!P:P,sortorder!O:O),99)</f>
        <v>99</v>
      </c>
      <c r="T487" s="119" t="s">
        <v>80</v>
      </c>
      <c r="V487" s="142">
        <f ca="1">IFERROR(_xlfn.XLOOKUP(X487, sortorder!E:E,sortorder!D:D),99)</f>
        <v>99</v>
      </c>
      <c r="W487" s="142">
        <f t="shared" ca="1" si="124"/>
        <v>99</v>
      </c>
      <c r="X487" s="353" t="s">
        <v>2705</v>
      </c>
      <c r="Y487" s="132">
        <f t="shared" si="134"/>
        <v>0</v>
      </c>
      <c r="Z487" s="132">
        <f t="shared" si="134"/>
        <v>0</v>
      </c>
      <c r="AA487" s="132">
        <f t="shared" si="134"/>
        <v>0</v>
      </c>
      <c r="AB487" s="132">
        <f t="shared" si="134"/>
        <v>0</v>
      </c>
      <c r="AC487" s="132">
        <f t="shared" si="134"/>
        <v>0</v>
      </c>
      <c r="AD487" s="132">
        <f t="shared" si="134"/>
        <v>0</v>
      </c>
      <c r="AE487" s="132">
        <f t="shared" si="134"/>
        <v>1</v>
      </c>
      <c r="AF487" s="132">
        <f t="shared" si="134"/>
        <v>1</v>
      </c>
      <c r="AG487" s="132">
        <f t="shared" si="134"/>
        <v>0</v>
      </c>
      <c r="AI487" s="132" t="e">
        <f ca="1">_xlfn.XLOOKUP(I487,'api2.3'!B:B,'api2.3'!D:D,"")</f>
        <v>#NAME?</v>
      </c>
      <c r="AJ487" t="s">
        <v>84</v>
      </c>
      <c r="AK487" s="38" t="s">
        <v>84</v>
      </c>
      <c r="AL487" s="195" t="e">
        <f ca="1">_xlfn.XLOOKUP(AK487,sortorder!$I$15:$I$20,sortorder!$J$15:$J$20)</f>
        <v>#NAME?</v>
      </c>
      <c r="AM487" s="633" t="s">
        <v>416</v>
      </c>
      <c r="AN487" s="633" t="s">
        <v>416</v>
      </c>
      <c r="AO487" s="633" t="s">
        <v>417</v>
      </c>
      <c r="AP487" s="637">
        <v>1</v>
      </c>
      <c r="AQ487" t="s">
        <v>2942</v>
      </c>
      <c r="AR487" s="22" t="str">
        <f t="shared" si="125"/>
        <v>raw</v>
      </c>
      <c r="AS487" t="s">
        <v>43</v>
      </c>
      <c r="AT487" s="22" t="b">
        <f t="shared" si="126"/>
        <v>1</v>
      </c>
      <c r="AU487" s="633" t="s">
        <v>286</v>
      </c>
      <c r="AV487" s="633" t="s">
        <v>43</v>
      </c>
      <c r="AX487" s="596" t="s">
        <v>2142</v>
      </c>
      <c r="AY487" s="479" t="b">
        <v>1</v>
      </c>
      <c r="AZ487" s="22" t="s">
        <v>5629</v>
      </c>
      <c r="BB487">
        <v>3</v>
      </c>
      <c r="BC487" t="b">
        <v>0</v>
      </c>
      <c r="BD487" t="b">
        <v>0</v>
      </c>
      <c r="BE487" t="b">
        <v>0</v>
      </c>
      <c r="BG487" s="23" t="b">
        <f t="shared" si="135"/>
        <v>0</v>
      </c>
      <c r="BH487" s="54" t="str">
        <f>CONCATENATE(IF(AF487=1, EJ,IF(AG487=1, EJ_Supp,"")),VLOOKUP(T487,Q:BH,44,),VLOOKUP(AQ487,named_strings!A:B,2,))</f>
        <v>EJ: %pre-1960 (raw)</v>
      </c>
      <c r="BI487" t="s">
        <v>5606</v>
      </c>
      <c r="BJ487" t="s">
        <v>309</v>
      </c>
      <c r="BK487" t="s">
        <v>309</v>
      </c>
      <c r="BL487" s="714" t="s">
        <v>309</v>
      </c>
      <c r="BM487" s="561" t="s">
        <v>2798</v>
      </c>
      <c r="BN487" s="479" t="s">
        <v>2798</v>
      </c>
      <c r="BQ487" s="209">
        <v>999</v>
      </c>
      <c r="BT487" s="580" t="s">
        <v>310</v>
      </c>
      <c r="BU487" s="580" t="s">
        <v>308</v>
      </c>
    </row>
    <row r="488" spans="1:75">
      <c r="A488">
        <v>487</v>
      </c>
      <c r="B488" s="148" t="str">
        <f t="shared" ca="1" si="121"/>
        <v>999999999</v>
      </c>
      <c r="C488" s="148" t="str">
        <f t="shared" ca="1" si="122"/>
        <v>9999999</v>
      </c>
      <c r="D488" s="28">
        <v>0</v>
      </c>
      <c r="E488" s="586">
        <f t="shared" si="129"/>
        <v>0</v>
      </c>
      <c r="F488" s="586">
        <f t="shared" si="123"/>
        <v>1</v>
      </c>
      <c r="G488" s="344" t="str">
        <f t="shared" si="130"/>
        <v>csv</v>
      </c>
      <c r="H488" t="s">
        <v>333</v>
      </c>
      <c r="N488" s="56" t="s">
        <v>333</v>
      </c>
      <c r="O488" s="22" t="s">
        <v>333</v>
      </c>
      <c r="P488" s="56" t="s">
        <v>333</v>
      </c>
      <c r="Q488" s="61" t="s">
        <v>332</v>
      </c>
      <c r="R488" s="137">
        <f ca="1">IFERROR(_xlfn.XLOOKUP(T488, sortorder!P:P,sortorder!Q:Q),999)</f>
        <v>999</v>
      </c>
      <c r="S488" s="137">
        <f ca="1">IFERROR(_xlfn.XLOOKUP(T488, sortorder!P:P,sortorder!O:O),99)</f>
        <v>99</v>
      </c>
      <c r="T488" s="119" t="s">
        <v>255</v>
      </c>
      <c r="V488" s="142">
        <f ca="1">IFERROR(_xlfn.XLOOKUP(X488, sortorder!E:E,sortorder!D:D),99)</f>
        <v>99</v>
      </c>
      <c r="W488" s="142">
        <f t="shared" ca="1" si="124"/>
        <v>99</v>
      </c>
      <c r="X488" s="353" t="s">
        <v>2705</v>
      </c>
      <c r="Y488" s="132">
        <f t="shared" si="134"/>
        <v>0</v>
      </c>
      <c r="Z488" s="132">
        <f t="shared" si="134"/>
        <v>0</v>
      </c>
      <c r="AA488" s="132">
        <f t="shared" si="134"/>
        <v>0</v>
      </c>
      <c r="AB488" s="132">
        <f t="shared" si="134"/>
        <v>0</v>
      </c>
      <c r="AC488" s="132">
        <f t="shared" si="134"/>
        <v>0</v>
      </c>
      <c r="AD488" s="132">
        <f t="shared" si="134"/>
        <v>0</v>
      </c>
      <c r="AE488" s="132">
        <f t="shared" si="134"/>
        <v>1</v>
      </c>
      <c r="AF488" s="132">
        <f t="shared" si="134"/>
        <v>1</v>
      </c>
      <c r="AG488" s="132">
        <f t="shared" si="134"/>
        <v>0</v>
      </c>
      <c r="AI488" s="132" t="e">
        <f ca="1">_xlfn.XLOOKUP(I488,'api2.3'!B:B,'api2.3'!D:D,"")</f>
        <v>#NAME?</v>
      </c>
      <c r="AJ488" t="s">
        <v>84</v>
      </c>
      <c r="AK488" s="38" t="s">
        <v>84</v>
      </c>
      <c r="AL488" s="195" t="e">
        <f ca="1">_xlfn.XLOOKUP(AK488,sortorder!$I$15:$I$20,sortorder!$J$15:$J$20)</f>
        <v>#NAME?</v>
      </c>
      <c r="AM488" s="633" t="s">
        <v>416</v>
      </c>
      <c r="AN488" s="633" t="s">
        <v>416</v>
      </c>
      <c r="AO488" s="633" t="s">
        <v>417</v>
      </c>
      <c r="AP488" s="637">
        <v>1</v>
      </c>
      <c r="AQ488" t="s">
        <v>2942</v>
      </c>
      <c r="AR488" s="22" t="str">
        <f t="shared" si="125"/>
        <v>raw</v>
      </c>
      <c r="AS488" t="s">
        <v>43</v>
      </c>
      <c r="AT488" s="22" t="b">
        <f t="shared" si="126"/>
        <v>1</v>
      </c>
      <c r="AU488" s="633" t="s">
        <v>286</v>
      </c>
      <c r="AV488" s="633" t="s">
        <v>43</v>
      </c>
      <c r="AX488" s="596" t="s">
        <v>2142</v>
      </c>
      <c r="AY488" s="479" t="b">
        <v>1</v>
      </c>
      <c r="AZ488" s="22" t="s">
        <v>5629</v>
      </c>
      <c r="BB488">
        <v>3</v>
      </c>
      <c r="BC488" t="b">
        <v>0</v>
      </c>
      <c r="BD488" t="b">
        <v>0</v>
      </c>
      <c r="BE488" t="b">
        <v>0</v>
      </c>
      <c r="BG488" s="23" t="b">
        <f t="shared" si="135"/>
        <v>0</v>
      </c>
      <c r="BH488" s="54" t="str">
        <f>CONCATENATE(IF(AF488=1, EJ,IF(AG488=1, EJ_Supp,"")),VLOOKUP(T488,Q:BH,44,),VLOOKUP(AQ488,named_strings!A:B,2,))</f>
        <v>EJ: NPL (raw)</v>
      </c>
      <c r="BI488" t="s">
        <v>5619</v>
      </c>
      <c r="BJ488" t="s">
        <v>2742</v>
      </c>
      <c r="BK488" t="s">
        <v>2742</v>
      </c>
      <c r="BL488" s="714" t="s">
        <v>334</v>
      </c>
      <c r="BM488" s="561" t="s">
        <v>2798</v>
      </c>
      <c r="BN488" s="479" t="s">
        <v>2798</v>
      </c>
      <c r="BQ488" s="209">
        <v>999</v>
      </c>
      <c r="BT488" s="580" t="s">
        <v>335</v>
      </c>
      <c r="BU488" s="580" t="s">
        <v>333</v>
      </c>
    </row>
    <row r="489" spans="1:75">
      <c r="A489">
        <v>488</v>
      </c>
      <c r="B489" s="148" t="str">
        <f t="shared" ca="1" si="121"/>
        <v>999999999</v>
      </c>
      <c r="C489" s="148" t="str">
        <f t="shared" ca="1" si="122"/>
        <v>9999999</v>
      </c>
      <c r="D489" s="28">
        <v>0</v>
      </c>
      <c r="E489" s="586">
        <f t="shared" si="129"/>
        <v>0</v>
      </c>
      <c r="F489" s="586">
        <f t="shared" si="123"/>
        <v>1</v>
      </c>
      <c r="G489" s="344" t="str">
        <f t="shared" si="130"/>
        <v>csv</v>
      </c>
      <c r="H489" t="s">
        <v>341</v>
      </c>
      <c r="N489" s="56" t="s">
        <v>341</v>
      </c>
      <c r="O489" s="22" t="s">
        <v>341</v>
      </c>
      <c r="P489" s="56" t="s">
        <v>341</v>
      </c>
      <c r="Q489" s="61" t="s">
        <v>340</v>
      </c>
      <c r="R489" s="137">
        <f ca="1">IFERROR(_xlfn.XLOOKUP(T489, sortorder!P:P,sortorder!Q:Q),999)</f>
        <v>999</v>
      </c>
      <c r="S489" s="137">
        <f ca="1">IFERROR(_xlfn.XLOOKUP(T489, sortorder!P:P,sortorder!O:O),99)</f>
        <v>99</v>
      </c>
      <c r="T489" s="119" t="s">
        <v>265</v>
      </c>
      <c r="V489" s="142">
        <f ca="1">IFERROR(_xlfn.XLOOKUP(X489, sortorder!E:E,sortorder!D:D),99)</f>
        <v>99</v>
      </c>
      <c r="W489" s="142">
        <f t="shared" ca="1" si="124"/>
        <v>99</v>
      </c>
      <c r="X489" s="353" t="s">
        <v>2705</v>
      </c>
      <c r="Y489" s="132">
        <f t="shared" si="134"/>
        <v>0</v>
      </c>
      <c r="Z489" s="132">
        <f t="shared" si="134"/>
        <v>0</v>
      </c>
      <c r="AA489" s="132">
        <f t="shared" si="134"/>
        <v>0</v>
      </c>
      <c r="AB489" s="132">
        <f t="shared" si="134"/>
        <v>0</v>
      </c>
      <c r="AC489" s="132">
        <f t="shared" si="134"/>
        <v>0</v>
      </c>
      <c r="AD489" s="132">
        <f t="shared" si="134"/>
        <v>0</v>
      </c>
      <c r="AE489" s="132">
        <f t="shared" si="134"/>
        <v>1</v>
      </c>
      <c r="AF489" s="132">
        <f t="shared" si="134"/>
        <v>1</v>
      </c>
      <c r="AG489" s="132">
        <f t="shared" si="134"/>
        <v>0</v>
      </c>
      <c r="AI489" s="132" t="e">
        <f ca="1">_xlfn.XLOOKUP(I489,'api2.3'!B:B,'api2.3'!D:D,"")</f>
        <v>#NAME?</v>
      </c>
      <c r="AJ489" t="s">
        <v>84</v>
      </c>
      <c r="AK489" s="38" t="s">
        <v>84</v>
      </c>
      <c r="AL489" s="195" t="e">
        <f ca="1">_xlfn.XLOOKUP(AK489,sortorder!$I$15:$I$20,sortorder!$J$15:$J$20)</f>
        <v>#NAME?</v>
      </c>
      <c r="AM489" s="633" t="s">
        <v>416</v>
      </c>
      <c r="AN489" s="633" t="s">
        <v>416</v>
      </c>
      <c r="AO489" s="633" t="s">
        <v>417</v>
      </c>
      <c r="AP489" s="637">
        <v>1</v>
      </c>
      <c r="AQ489" t="s">
        <v>2942</v>
      </c>
      <c r="AR489" s="22" t="str">
        <f t="shared" si="125"/>
        <v>raw</v>
      </c>
      <c r="AS489" t="s">
        <v>43</v>
      </c>
      <c r="AT489" s="22" t="b">
        <f t="shared" si="126"/>
        <v>1</v>
      </c>
      <c r="AU489" s="633" t="s">
        <v>286</v>
      </c>
      <c r="AV489" s="633" t="s">
        <v>43</v>
      </c>
      <c r="AX489" s="596" t="s">
        <v>2142</v>
      </c>
      <c r="AY489" s="479" t="b">
        <v>1</v>
      </c>
      <c r="AZ489" s="22" t="s">
        <v>5629</v>
      </c>
      <c r="BB489">
        <v>3</v>
      </c>
      <c r="BC489" t="b">
        <v>0</v>
      </c>
      <c r="BD489" t="b">
        <v>0</v>
      </c>
      <c r="BE489" t="b">
        <v>0</v>
      </c>
      <c r="BG489" s="23" t="b">
        <f t="shared" si="135"/>
        <v>0</v>
      </c>
      <c r="BH489" s="54" t="str">
        <f>CONCATENATE(IF(AF489=1, EJ,IF(AG489=1, EJ_Supp,"")),VLOOKUP(T489,Q:BH,44,),VLOOKUP(AQ489,named_strings!A:B,2,))</f>
        <v>EJ: RMP (raw)</v>
      </c>
      <c r="BI489" t="s">
        <v>5609</v>
      </c>
      <c r="BJ489" t="s">
        <v>342</v>
      </c>
      <c r="BK489" t="s">
        <v>342</v>
      </c>
      <c r="BL489" s="714" t="s">
        <v>342</v>
      </c>
      <c r="BM489" s="561" t="s">
        <v>2798</v>
      </c>
      <c r="BN489" s="479" t="s">
        <v>2798</v>
      </c>
      <c r="BQ489" s="209">
        <v>999</v>
      </c>
      <c r="BT489" s="580" t="s">
        <v>343</v>
      </c>
      <c r="BU489" s="580" t="s">
        <v>341</v>
      </c>
    </row>
    <row r="490" spans="1:75">
      <c r="A490">
        <v>489</v>
      </c>
      <c r="B490" s="148" t="str">
        <f t="shared" ca="1" si="121"/>
        <v>999999999</v>
      </c>
      <c r="C490" s="148" t="str">
        <f t="shared" ca="1" si="122"/>
        <v>9999999</v>
      </c>
      <c r="D490" s="28">
        <v>0</v>
      </c>
      <c r="E490" s="586">
        <f t="shared" si="129"/>
        <v>0</v>
      </c>
      <c r="F490" s="586">
        <f t="shared" si="123"/>
        <v>1</v>
      </c>
      <c r="G490" s="344" t="str">
        <f t="shared" si="130"/>
        <v>csv</v>
      </c>
      <c r="H490" t="s">
        <v>349</v>
      </c>
      <c r="N490" s="56" t="s">
        <v>349</v>
      </c>
      <c r="O490" s="22" t="s">
        <v>349</v>
      </c>
      <c r="P490" s="56" t="s">
        <v>349</v>
      </c>
      <c r="Q490" s="61" t="s">
        <v>348</v>
      </c>
      <c r="R490" s="137">
        <f ca="1">IFERROR(_xlfn.XLOOKUP(T490, sortorder!P:P,sortorder!Q:Q),999)</f>
        <v>999</v>
      </c>
      <c r="S490" s="137">
        <f ca="1">IFERROR(_xlfn.XLOOKUP(T490, sortorder!P:P,sortorder!O:O),99)</f>
        <v>99</v>
      </c>
      <c r="T490" s="119" t="s">
        <v>95</v>
      </c>
      <c r="V490" s="142">
        <f ca="1">IFERROR(_xlfn.XLOOKUP(X490, sortorder!E:E,sortorder!D:D),99)</f>
        <v>99</v>
      </c>
      <c r="W490" s="142">
        <f t="shared" ca="1" si="124"/>
        <v>99</v>
      </c>
      <c r="X490" s="353" t="s">
        <v>2705</v>
      </c>
      <c r="Y490" s="132">
        <f t="shared" si="134"/>
        <v>0</v>
      </c>
      <c r="Z490" s="132">
        <f t="shared" si="134"/>
        <v>0</v>
      </c>
      <c r="AA490" s="132">
        <f t="shared" si="134"/>
        <v>0</v>
      </c>
      <c r="AB490" s="132">
        <f t="shared" si="134"/>
        <v>0</v>
      </c>
      <c r="AC490" s="132">
        <f t="shared" si="134"/>
        <v>0</v>
      </c>
      <c r="AD490" s="132">
        <f t="shared" si="134"/>
        <v>0</v>
      </c>
      <c r="AE490" s="132">
        <f t="shared" si="134"/>
        <v>1</v>
      </c>
      <c r="AF490" s="132">
        <f t="shared" si="134"/>
        <v>1</v>
      </c>
      <c r="AG490" s="132">
        <f t="shared" si="134"/>
        <v>0</v>
      </c>
      <c r="AI490" s="132" t="e">
        <f ca="1">_xlfn.XLOOKUP(I490,'api2.3'!B:B,'api2.3'!D:D,"")</f>
        <v>#NAME?</v>
      </c>
      <c r="AJ490" t="s">
        <v>84</v>
      </c>
      <c r="AK490" s="38" t="s">
        <v>84</v>
      </c>
      <c r="AL490" s="195" t="e">
        <f ca="1">_xlfn.XLOOKUP(AK490,sortorder!$I$15:$I$20,sortorder!$J$15:$J$20)</f>
        <v>#NAME?</v>
      </c>
      <c r="AM490" s="633" t="s">
        <v>416</v>
      </c>
      <c r="AN490" s="633" t="s">
        <v>416</v>
      </c>
      <c r="AO490" s="633" t="s">
        <v>417</v>
      </c>
      <c r="AP490" s="637">
        <v>1</v>
      </c>
      <c r="AQ490" t="s">
        <v>2942</v>
      </c>
      <c r="AR490" s="22" t="str">
        <f t="shared" si="125"/>
        <v>raw</v>
      </c>
      <c r="AS490" t="s">
        <v>43</v>
      </c>
      <c r="AT490" s="22" t="b">
        <f t="shared" si="126"/>
        <v>1</v>
      </c>
      <c r="AU490" s="633" t="s">
        <v>286</v>
      </c>
      <c r="AV490" s="633" t="s">
        <v>43</v>
      </c>
      <c r="AX490" s="596" t="s">
        <v>2142</v>
      </c>
      <c r="AY490" s="479" t="b">
        <v>1</v>
      </c>
      <c r="AZ490" s="22" t="s">
        <v>5629</v>
      </c>
      <c r="BB490">
        <v>3</v>
      </c>
      <c r="BC490" t="b">
        <v>0</v>
      </c>
      <c r="BD490" t="b">
        <v>0</v>
      </c>
      <c r="BE490" t="b">
        <v>0</v>
      </c>
      <c r="BG490" s="23" t="b">
        <f t="shared" si="135"/>
        <v>0</v>
      </c>
      <c r="BH490" s="54" t="str">
        <f>CONCATENATE(IF(AF490=1, EJ,IF(AG490=1, EJ_Supp,"")),VLOOKUP(T490,Q:BH,44,),VLOOKUP(AQ490,named_strings!A:B,2,))</f>
        <v>EJ: TSDF (raw)</v>
      </c>
      <c r="BI490" t="s">
        <v>5607</v>
      </c>
      <c r="BJ490" t="s">
        <v>350</v>
      </c>
      <c r="BK490" t="s">
        <v>350</v>
      </c>
      <c r="BL490" s="714" t="s">
        <v>350</v>
      </c>
      <c r="BM490" s="561" t="s">
        <v>2798</v>
      </c>
      <c r="BN490" s="479" t="s">
        <v>2798</v>
      </c>
      <c r="BQ490" s="209">
        <v>999</v>
      </c>
      <c r="BT490" s="580" t="s">
        <v>351</v>
      </c>
      <c r="BU490" s="580" t="s">
        <v>349</v>
      </c>
    </row>
    <row r="491" spans="1:75">
      <c r="A491">
        <v>490</v>
      </c>
      <c r="B491" s="148" t="str">
        <f t="shared" ca="1" si="121"/>
        <v>999999999</v>
      </c>
      <c r="C491" s="148" t="str">
        <f t="shared" ca="1" si="122"/>
        <v>9999999</v>
      </c>
      <c r="D491" s="28">
        <v>0</v>
      </c>
      <c r="E491" s="586">
        <f t="shared" si="129"/>
        <v>0</v>
      </c>
      <c r="F491" s="586">
        <f t="shared" si="123"/>
        <v>1</v>
      </c>
      <c r="G491" s="344" t="str">
        <f t="shared" si="130"/>
        <v>csv</v>
      </c>
      <c r="H491" t="s">
        <v>540</v>
      </c>
      <c r="L491" s="114"/>
      <c r="M491" s="184"/>
      <c r="N491" s="56" t="s">
        <v>540</v>
      </c>
      <c r="O491" s="22" t="s">
        <v>540</v>
      </c>
      <c r="P491" s="56" t="s">
        <v>540</v>
      </c>
      <c r="Q491" s="61" t="s">
        <v>539</v>
      </c>
      <c r="R491" s="137">
        <f ca="1">IFERROR(_xlfn.XLOOKUP(T491, sortorder!P:P,sortorder!Q:Q),999)</f>
        <v>999</v>
      </c>
      <c r="S491" s="137">
        <f ca="1">IFERROR(_xlfn.XLOOKUP(T491, sortorder!P:P,sortorder!O:O),99)</f>
        <v>99</v>
      </c>
      <c r="T491" s="119" t="s">
        <v>134</v>
      </c>
      <c r="V491" s="142">
        <f ca="1">IFERROR(_xlfn.XLOOKUP(X491, sortorder!E:E,sortorder!D:D),99)</f>
        <v>99</v>
      </c>
      <c r="W491" s="142">
        <f t="shared" ca="1" si="124"/>
        <v>99</v>
      </c>
      <c r="X491" s="353" t="s">
        <v>2705</v>
      </c>
      <c r="Y491" s="132">
        <f t="shared" si="134"/>
        <v>0</v>
      </c>
      <c r="Z491" s="132">
        <f t="shared" si="134"/>
        <v>0</v>
      </c>
      <c r="AA491" s="132">
        <f t="shared" si="134"/>
        <v>0</v>
      </c>
      <c r="AB491" s="132">
        <f t="shared" si="134"/>
        <v>0</v>
      </c>
      <c r="AC491" s="132">
        <f t="shared" si="134"/>
        <v>0</v>
      </c>
      <c r="AD491" s="132">
        <f t="shared" si="134"/>
        <v>0</v>
      </c>
      <c r="AE491" s="132">
        <f t="shared" si="134"/>
        <v>1</v>
      </c>
      <c r="AF491" s="132">
        <f t="shared" si="134"/>
        <v>1</v>
      </c>
      <c r="AG491" s="132">
        <f t="shared" si="134"/>
        <v>0</v>
      </c>
      <c r="AI491" s="132" t="e">
        <f ca="1">_xlfn.XLOOKUP(I491,'api2.3'!B:B,'api2.3'!D:D,"")</f>
        <v>#NAME?</v>
      </c>
      <c r="AJ491" t="s">
        <v>84</v>
      </c>
      <c r="AK491" s="38" t="s">
        <v>84</v>
      </c>
      <c r="AL491" s="195" t="e">
        <f ca="1">_xlfn.XLOOKUP(AK491,sortorder!$I$15:$I$20,sortorder!$J$15:$J$20)</f>
        <v>#NAME?</v>
      </c>
      <c r="AM491" s="633" t="s">
        <v>416</v>
      </c>
      <c r="AN491" s="633" t="s">
        <v>416</v>
      </c>
      <c r="AO491" s="633" t="s">
        <v>417</v>
      </c>
      <c r="AP491" s="637">
        <v>1</v>
      </c>
      <c r="AQ491" t="s">
        <v>2942</v>
      </c>
      <c r="AR491" s="22" t="str">
        <f t="shared" si="125"/>
        <v>raw</v>
      </c>
      <c r="AS491" t="s">
        <v>43</v>
      </c>
      <c r="AT491" s="22" t="b">
        <f t="shared" si="126"/>
        <v>1</v>
      </c>
      <c r="AU491" s="633" t="s">
        <v>286</v>
      </c>
      <c r="AV491" s="633" t="s">
        <v>43</v>
      </c>
      <c r="AX491" s="596" t="s">
        <v>2142</v>
      </c>
      <c r="AY491" s="479" t="b">
        <v>1</v>
      </c>
      <c r="AZ491" s="22" t="s">
        <v>5629</v>
      </c>
      <c r="BB491">
        <v>3</v>
      </c>
      <c r="BC491" t="b">
        <v>0</v>
      </c>
      <c r="BD491" t="b">
        <v>0</v>
      </c>
      <c r="BE491" t="b">
        <v>0</v>
      </c>
      <c r="BG491" s="23" t="b">
        <f t="shared" si="135"/>
        <v>0</v>
      </c>
      <c r="BH491" s="54" t="str">
        <f>CONCATENATE(IF(AF491=1, EJ,IF(AG491=1, EJ_Supp,"")),VLOOKUP(T491,Q:BH,44,),VLOOKUP(AQ491,named_strings!A:B,2,))</f>
        <v>EJ: UST (raw)</v>
      </c>
      <c r="BI491" t="s">
        <v>5608</v>
      </c>
      <c r="BJ491" t="s">
        <v>2744</v>
      </c>
      <c r="BK491" t="s">
        <v>2744</v>
      </c>
      <c r="BL491" s="714" t="s">
        <v>541</v>
      </c>
      <c r="BM491" s="561" t="s">
        <v>2798</v>
      </c>
      <c r="BN491" s="479">
        <v>0</v>
      </c>
      <c r="BQ491" s="209">
        <v>999</v>
      </c>
      <c r="BT491" s="580" t="s">
        <v>542</v>
      </c>
      <c r="BU491" s="580" t="s">
        <v>540</v>
      </c>
    </row>
    <row r="492" spans="1:75">
      <c r="A492">
        <v>491</v>
      </c>
      <c r="B492" s="148" t="str">
        <f t="shared" ca="1" si="121"/>
        <v>999999999</v>
      </c>
      <c r="C492" s="148" t="str">
        <f t="shared" ca="1" si="122"/>
        <v>9999999</v>
      </c>
      <c r="D492" s="28">
        <v>0</v>
      </c>
      <c r="E492" s="586">
        <f t="shared" si="129"/>
        <v>0</v>
      </c>
      <c r="F492" s="586">
        <f t="shared" si="123"/>
        <v>1</v>
      </c>
      <c r="G492" s="344" t="str">
        <f t="shared" si="130"/>
        <v>csv</v>
      </c>
      <c r="H492" t="s">
        <v>324</v>
      </c>
      <c r="N492" s="56" t="s">
        <v>324</v>
      </c>
      <c r="O492" s="22" t="s">
        <v>324</v>
      </c>
      <c r="P492" s="56" t="s">
        <v>324</v>
      </c>
      <c r="Q492" s="61" t="s">
        <v>323</v>
      </c>
      <c r="R492" s="137">
        <f ca="1">IFERROR(_xlfn.XLOOKUP(T492, sortorder!P:P,sortorder!Q:Q),999)</f>
        <v>999</v>
      </c>
      <c r="S492" s="137">
        <f ca="1">IFERROR(_xlfn.XLOOKUP(T492, sortorder!P:P,sortorder!O:O),99)</f>
        <v>99</v>
      </c>
      <c r="T492" s="119" t="s">
        <v>244</v>
      </c>
      <c r="V492" s="142">
        <f ca="1">IFERROR(_xlfn.XLOOKUP(X492, sortorder!E:E,sortorder!D:D),99)</f>
        <v>99</v>
      </c>
      <c r="W492" s="142">
        <f t="shared" ca="1" si="124"/>
        <v>99</v>
      </c>
      <c r="X492" s="353" t="s">
        <v>2705</v>
      </c>
      <c r="Y492" s="132">
        <f t="shared" ref="Y492:AG501" si="136">IF(ISERROR(SEARCH(Y$1,$Q492)),0,1)</f>
        <v>0</v>
      </c>
      <c r="Z492" s="132">
        <f t="shared" si="136"/>
        <v>0</v>
      </c>
      <c r="AA492" s="132">
        <f t="shared" si="136"/>
        <v>0</v>
      </c>
      <c r="AB492" s="132">
        <f t="shared" si="136"/>
        <v>0</v>
      </c>
      <c r="AC492" s="132">
        <f t="shared" si="136"/>
        <v>0</v>
      </c>
      <c r="AD492" s="132">
        <f t="shared" si="136"/>
        <v>0</v>
      </c>
      <c r="AE492" s="132">
        <f t="shared" si="136"/>
        <v>1</v>
      </c>
      <c r="AF492" s="132">
        <f t="shared" si="136"/>
        <v>1</v>
      </c>
      <c r="AG492" s="132">
        <f t="shared" si="136"/>
        <v>0</v>
      </c>
      <c r="AI492" s="132" t="e">
        <f ca="1">_xlfn.XLOOKUP(I492,'api2.3'!B:B,'api2.3'!D:D,"")</f>
        <v>#NAME?</v>
      </c>
      <c r="AJ492" t="s">
        <v>84</v>
      </c>
      <c r="AK492" s="38" t="s">
        <v>84</v>
      </c>
      <c r="AL492" s="195" t="e">
        <f ca="1">_xlfn.XLOOKUP(AK492,sortorder!$I$15:$I$20,sortorder!$J$15:$J$20)</f>
        <v>#NAME?</v>
      </c>
      <c r="AM492" s="633" t="s">
        <v>416</v>
      </c>
      <c r="AN492" s="633" t="s">
        <v>416</v>
      </c>
      <c r="AO492" s="633" t="s">
        <v>417</v>
      </c>
      <c r="AP492" s="637">
        <v>1</v>
      </c>
      <c r="AQ492" t="s">
        <v>2942</v>
      </c>
      <c r="AR492" s="22" t="str">
        <f t="shared" si="125"/>
        <v>raw</v>
      </c>
      <c r="AS492" t="s">
        <v>43</v>
      </c>
      <c r="AT492" s="22" t="b">
        <f t="shared" si="126"/>
        <v>1</v>
      </c>
      <c r="AU492" s="633" t="s">
        <v>286</v>
      </c>
      <c r="AV492" s="633" t="s">
        <v>43</v>
      </c>
      <c r="AX492" s="596" t="s">
        <v>2142</v>
      </c>
      <c r="AY492" s="479" t="b">
        <v>1</v>
      </c>
      <c r="AZ492" s="22" t="s">
        <v>5629</v>
      </c>
      <c r="BB492">
        <v>3</v>
      </c>
      <c r="BC492" t="b">
        <v>0</v>
      </c>
      <c r="BD492" t="b">
        <v>0</v>
      </c>
      <c r="BE492" t="b">
        <v>0</v>
      </c>
      <c r="BG492" s="23" t="b">
        <f t="shared" si="135"/>
        <v>0</v>
      </c>
      <c r="BH492" s="54" t="str">
        <f>CONCATENATE(IF(AF492=1, EJ,IF(AG492=1, EJ_Supp,"")),VLOOKUP(T492,Q:BH,44,),VLOOKUP(AQ492,named_strings!A:B,2,))</f>
        <v>EJ: NPDES (raw)</v>
      </c>
      <c r="BI492" t="s">
        <v>5612</v>
      </c>
      <c r="BJ492" t="s">
        <v>2745</v>
      </c>
      <c r="BK492" t="s">
        <v>2745</v>
      </c>
      <c r="BL492" s="714" t="s">
        <v>325</v>
      </c>
      <c r="BM492" s="561" t="s">
        <v>2798</v>
      </c>
      <c r="BN492" s="479" t="s">
        <v>2798</v>
      </c>
      <c r="BQ492" s="209">
        <v>999</v>
      </c>
      <c r="BT492" s="580" t="s">
        <v>326</v>
      </c>
      <c r="BU492" s="580" t="s">
        <v>324</v>
      </c>
    </row>
    <row r="493" spans="1:75">
      <c r="A493">
        <v>492</v>
      </c>
      <c r="B493" s="148" t="str">
        <f t="shared" ca="1" si="121"/>
        <v>999999999</v>
      </c>
      <c r="C493" s="148" t="str">
        <f t="shared" ca="1" si="122"/>
        <v>9999999</v>
      </c>
      <c r="D493" s="234">
        <v>0</v>
      </c>
      <c r="E493" s="586">
        <f t="shared" si="129"/>
        <v>0</v>
      </c>
      <c r="F493" s="586">
        <f t="shared" si="123"/>
        <v>1</v>
      </c>
      <c r="G493" s="344" t="str">
        <f t="shared" si="130"/>
        <v>csv</v>
      </c>
      <c r="H493" s="114" t="s">
        <v>5441</v>
      </c>
      <c r="I493" s="114"/>
      <c r="J493" s="184"/>
      <c r="K493" s="114"/>
      <c r="L493" s="114"/>
      <c r="M493" s="184"/>
      <c r="N493" s="184"/>
      <c r="O493" s="114" t="s">
        <v>5441</v>
      </c>
      <c r="P493" s="184"/>
      <c r="Q493" s="115" t="s">
        <v>5496</v>
      </c>
      <c r="R493" s="137">
        <f ca="1">IFERROR(_xlfn.XLOOKUP(T493, sortorder!P:P,sortorder!Q:Q),999)</f>
        <v>999</v>
      </c>
      <c r="S493" s="137">
        <f ca="1">IFERROR(_xlfn.XLOOKUP(T493, sortorder!P:P,sortorder!O:O),99)</f>
        <v>99</v>
      </c>
      <c r="T493" s="183" t="s">
        <v>5448</v>
      </c>
      <c r="U493" s="184"/>
      <c r="V493" s="142">
        <f ca="1">IFERROR(_xlfn.XLOOKUP(X493, sortorder!E:E,sortorder!D:D),99)</f>
        <v>99</v>
      </c>
      <c r="W493" s="142">
        <f t="shared" ca="1" si="124"/>
        <v>99</v>
      </c>
      <c r="X493" s="309" t="s">
        <v>2705</v>
      </c>
      <c r="Y493" s="132">
        <f t="shared" si="136"/>
        <v>0</v>
      </c>
      <c r="Z493" s="132">
        <f t="shared" si="136"/>
        <v>0</v>
      </c>
      <c r="AA493" s="132">
        <f t="shared" si="136"/>
        <v>0</v>
      </c>
      <c r="AB493" s="132">
        <f t="shared" si="136"/>
        <v>0</v>
      </c>
      <c r="AC493" s="132">
        <f t="shared" si="136"/>
        <v>0</v>
      </c>
      <c r="AD493" s="132">
        <f t="shared" si="136"/>
        <v>0</v>
      </c>
      <c r="AE493" s="132">
        <f t="shared" si="136"/>
        <v>1</v>
      </c>
      <c r="AF493" s="132">
        <f t="shared" si="136"/>
        <v>1</v>
      </c>
      <c r="AG493" s="132">
        <f t="shared" si="136"/>
        <v>0</v>
      </c>
      <c r="AH493" s="114"/>
      <c r="AI493" s="132" t="e">
        <f ca="1">_xlfn.XLOOKUP(I493,'api2.3'!B:B,'api2.3'!D:D,"")</f>
        <v>#NAME?</v>
      </c>
      <c r="AJ493" s="114" t="s">
        <v>84</v>
      </c>
      <c r="AK493" s="197" t="s">
        <v>84</v>
      </c>
      <c r="AL493" s="195" t="e">
        <f ca="1">_xlfn.XLOOKUP(AK493,sortorder!$I$15:$I$20,sortorder!$J$15:$J$20)</f>
        <v>#NAME?</v>
      </c>
      <c r="AM493" s="635" t="s">
        <v>416</v>
      </c>
      <c r="AN493" s="635" t="s">
        <v>416</v>
      </c>
      <c r="AO493" s="635" t="s">
        <v>417</v>
      </c>
      <c r="AP493" s="641">
        <v>1</v>
      </c>
      <c r="AQ493" s="114" t="s">
        <v>2942</v>
      </c>
      <c r="AR493" s="22" t="str">
        <f t="shared" si="125"/>
        <v>raw</v>
      </c>
      <c r="AS493" s="114" t="s">
        <v>43</v>
      </c>
      <c r="AT493" s="22" t="b">
        <f t="shared" si="126"/>
        <v>1</v>
      </c>
      <c r="AU493" s="635" t="s">
        <v>286</v>
      </c>
      <c r="AV493" s="635" t="s">
        <v>43</v>
      </c>
      <c r="AW493" s="114"/>
      <c r="AX493" s="596" t="s">
        <v>2142</v>
      </c>
      <c r="AY493" s="479" t="b">
        <v>1</v>
      </c>
      <c r="AZ493" s="22" t="s">
        <v>5629</v>
      </c>
      <c r="BA493" s="114"/>
      <c r="BB493" s="114">
        <v>3</v>
      </c>
      <c r="BC493" s="114" t="b">
        <v>0</v>
      </c>
      <c r="BD493" s="114" t="b">
        <v>0</v>
      </c>
      <c r="BE493" s="114" t="b">
        <v>0</v>
      </c>
      <c r="BF493" s="114"/>
      <c r="BG493" s="23" t="b">
        <f t="shared" si="135"/>
        <v>0</v>
      </c>
      <c r="BH493" s="54" t="str">
        <f>CONCATENATE(IF(AF493=1, EJ,IF(AG493=1, EJ_Supp,"")),VLOOKUP(T493,Q:BH,44,),VLOOKUP(AQ493,named_strings!A:B,2,))</f>
        <v>EJ: Drinking (raw)</v>
      </c>
      <c r="BI493" s="114" t="s">
        <v>5613</v>
      </c>
      <c r="BJ493" s="114" t="s">
        <v>5442</v>
      </c>
      <c r="BK493" s="114" t="s">
        <v>5442</v>
      </c>
      <c r="BL493" s="714" t="s">
        <v>5442</v>
      </c>
      <c r="BM493" s="561" t="s">
        <v>2798</v>
      </c>
      <c r="BN493" s="479" t="s">
        <v>2798</v>
      </c>
      <c r="BO493" s="184"/>
      <c r="BP493" s="184"/>
      <c r="BQ493" s="243">
        <v>999</v>
      </c>
      <c r="BR493" s="114"/>
      <c r="BS493" s="582"/>
      <c r="BT493" s="582"/>
      <c r="BU493" s="582"/>
      <c r="BV493" s="582"/>
      <c r="BW493" s="582"/>
    </row>
    <row r="494" spans="1:75" hidden="1">
      <c r="A494">
        <v>493</v>
      </c>
      <c r="B494" s="148" t="str">
        <f t="shared" ca="1" si="121"/>
        <v>999999999</v>
      </c>
      <c r="C494" s="148" t="str">
        <f t="shared" ca="1" si="122"/>
        <v>9999999</v>
      </c>
      <c r="D494" s="28">
        <v>0</v>
      </c>
      <c r="E494" s="586">
        <f t="shared" si="129"/>
        <v>0</v>
      </c>
      <c r="F494" s="586">
        <f t="shared" si="123"/>
        <v>1</v>
      </c>
      <c r="G494" s="344" t="str">
        <f t="shared" si="130"/>
        <v>csv</v>
      </c>
      <c r="H494" t="s">
        <v>992</v>
      </c>
      <c r="L494" s="114"/>
      <c r="M494" s="184"/>
      <c r="N494" s="56" t="s">
        <v>992</v>
      </c>
      <c r="O494" s="118" t="s">
        <v>992</v>
      </c>
      <c r="P494" s="56" t="s">
        <v>992</v>
      </c>
      <c r="Q494" s="61" t="s">
        <v>2949</v>
      </c>
      <c r="R494" s="137">
        <f ca="1">IFERROR(_xlfn.XLOOKUP(T494, sortorder!P:P,sortorder!Q:Q),999)</f>
        <v>999</v>
      </c>
      <c r="S494" s="137">
        <f ca="1">IFERROR(_xlfn.XLOOKUP(T494, sortorder!P:P,sortorder!O:O),99)</f>
        <v>99</v>
      </c>
      <c r="T494" s="119" t="s">
        <v>181</v>
      </c>
      <c r="V494" s="142">
        <f ca="1">IFERROR(_xlfn.XLOOKUP(X494, sortorder!E:E,sortorder!D:D),99)</f>
        <v>99</v>
      </c>
      <c r="W494" s="142">
        <f t="shared" ca="1" si="124"/>
        <v>99</v>
      </c>
      <c r="X494" s="353" t="s">
        <v>2706</v>
      </c>
      <c r="Y494" s="132">
        <f t="shared" si="136"/>
        <v>0</v>
      </c>
      <c r="Z494" s="132">
        <f t="shared" si="136"/>
        <v>1</v>
      </c>
      <c r="AA494" s="132">
        <f t="shared" si="136"/>
        <v>0</v>
      </c>
      <c r="AB494" s="132">
        <f t="shared" si="136"/>
        <v>0</v>
      </c>
      <c r="AC494" s="132">
        <f t="shared" si="136"/>
        <v>0</v>
      </c>
      <c r="AD494" s="132">
        <f t="shared" si="136"/>
        <v>0</v>
      </c>
      <c r="AE494" s="132">
        <f t="shared" si="136"/>
        <v>1</v>
      </c>
      <c r="AF494" s="132">
        <f t="shared" si="136"/>
        <v>1</v>
      </c>
      <c r="AG494" s="132">
        <f t="shared" si="136"/>
        <v>0</v>
      </c>
      <c r="AI494" s="132" t="e">
        <f ca="1">_xlfn.XLOOKUP(I494,'api2.3'!B:B,'api2.3'!D:D,"")</f>
        <v>#NAME?</v>
      </c>
      <c r="AJ494" t="s">
        <v>84</v>
      </c>
      <c r="AK494" s="38" t="s">
        <v>84</v>
      </c>
      <c r="AL494" s="195" t="e">
        <f ca="1">_xlfn.XLOOKUP(AK494,sortorder!$I$15:$I$20,sortorder!$J$15:$J$20)</f>
        <v>#NAME?</v>
      </c>
      <c r="AM494" s="633" t="s">
        <v>1742</v>
      </c>
      <c r="AN494" s="633" t="s">
        <v>1742</v>
      </c>
      <c r="AO494" s="633" t="s">
        <v>1743</v>
      </c>
      <c r="AP494" s="637">
        <v>3</v>
      </c>
      <c r="AQ494" t="s">
        <v>2941</v>
      </c>
      <c r="AR494" s="22" t="str">
        <f t="shared" si="125"/>
        <v>raw</v>
      </c>
      <c r="AS494" t="s">
        <v>43</v>
      </c>
      <c r="AT494" s="22" t="b">
        <f t="shared" si="126"/>
        <v>1</v>
      </c>
      <c r="AU494" s="633" t="s">
        <v>286</v>
      </c>
      <c r="AV494" s="633" t="s">
        <v>43</v>
      </c>
      <c r="AX494" s="596" t="s">
        <v>2142</v>
      </c>
      <c r="AY494" s="479" t="b">
        <v>1</v>
      </c>
      <c r="AZ494" t="s">
        <v>5629</v>
      </c>
      <c r="BB494">
        <v>3</v>
      </c>
      <c r="BC494" t="b">
        <v>0</v>
      </c>
      <c r="BD494" t="b">
        <v>0</v>
      </c>
      <c r="BE494" t="b">
        <v>0</v>
      </c>
      <c r="BG494" s="23" t="b">
        <f t="shared" si="135"/>
        <v>1</v>
      </c>
      <c r="BH494" s="54" t="str">
        <f>CONCATENATE(IF(AF494=1, EJ,IF(AG494=1, EJ_Supp,"")),VLOOKUP(T494,Q:BH,44,),VLOOKUP(AQ494,named_strings!A:B,2,))</f>
        <v>EJ: PM2.5 (state raw)</v>
      </c>
      <c r="BI494" s="1" t="s">
        <v>5209</v>
      </c>
      <c r="BJ494" s="37" t="s">
        <v>2741</v>
      </c>
      <c r="BK494" s="37" t="s">
        <v>2741</v>
      </c>
      <c r="BL494" s="714" t="e">
        <v>#N/A</v>
      </c>
      <c r="BM494" s="561" t="s">
        <v>2798</v>
      </c>
      <c r="BN494" s="479" t="s">
        <v>2798</v>
      </c>
      <c r="BQ494" s="209">
        <v>999</v>
      </c>
      <c r="BT494" s="580" t="s">
        <v>318</v>
      </c>
      <c r="BU494" s="580" t="s">
        <v>992</v>
      </c>
    </row>
    <row r="495" spans="1:75" hidden="1">
      <c r="A495">
        <v>494</v>
      </c>
      <c r="B495" s="148" t="str">
        <f t="shared" ca="1" si="121"/>
        <v>999999999</v>
      </c>
      <c r="C495" s="148" t="str">
        <f t="shared" ca="1" si="122"/>
        <v>9999999</v>
      </c>
      <c r="D495" s="28">
        <v>0</v>
      </c>
      <c r="E495" s="586">
        <f t="shared" si="129"/>
        <v>0</v>
      </c>
      <c r="F495" s="586">
        <f t="shared" si="123"/>
        <v>1</v>
      </c>
      <c r="G495" s="344" t="str">
        <f t="shared" si="130"/>
        <v>csv</v>
      </c>
      <c r="H495" t="s">
        <v>607</v>
      </c>
      <c r="N495" s="56" t="s">
        <v>607</v>
      </c>
      <c r="O495" s="118" t="s">
        <v>607</v>
      </c>
      <c r="P495" s="56" t="s">
        <v>607</v>
      </c>
      <c r="Q495" s="61" t="s">
        <v>2950</v>
      </c>
      <c r="R495" s="137">
        <f ca="1">IFERROR(_xlfn.XLOOKUP(T495, sortorder!P:P,sortorder!Q:Q),999)</f>
        <v>999</v>
      </c>
      <c r="S495" s="137">
        <f ca="1">IFERROR(_xlfn.XLOOKUP(T495, sortorder!P:P,sortorder!O:O),99)</f>
        <v>99</v>
      </c>
      <c r="T495" s="119" t="s">
        <v>144</v>
      </c>
      <c r="V495" s="142">
        <f ca="1">IFERROR(_xlfn.XLOOKUP(X495, sortorder!E:E,sortorder!D:D),99)</f>
        <v>99</v>
      </c>
      <c r="W495" s="142">
        <f t="shared" ca="1" si="124"/>
        <v>99</v>
      </c>
      <c r="X495" s="353" t="s">
        <v>2706</v>
      </c>
      <c r="Y495" s="132">
        <f t="shared" si="136"/>
        <v>0</v>
      </c>
      <c r="Z495" s="132">
        <f t="shared" si="136"/>
        <v>1</v>
      </c>
      <c r="AA495" s="132">
        <f t="shared" si="136"/>
        <v>0</v>
      </c>
      <c r="AB495" s="132">
        <f t="shared" si="136"/>
        <v>0</v>
      </c>
      <c r="AC495" s="132">
        <f t="shared" si="136"/>
        <v>0</v>
      </c>
      <c r="AD495" s="132">
        <f t="shared" si="136"/>
        <v>0</v>
      </c>
      <c r="AE495" s="132">
        <f t="shared" si="136"/>
        <v>1</v>
      </c>
      <c r="AF495" s="132">
        <f t="shared" si="136"/>
        <v>1</v>
      </c>
      <c r="AG495" s="132">
        <f t="shared" si="136"/>
        <v>0</v>
      </c>
      <c r="AI495" s="132" t="e">
        <f ca="1">_xlfn.XLOOKUP(I495,'api2.3'!B:B,'api2.3'!D:D,"")</f>
        <v>#NAME?</v>
      </c>
      <c r="AJ495" t="s">
        <v>84</v>
      </c>
      <c r="AK495" s="38" t="s">
        <v>84</v>
      </c>
      <c r="AL495" s="195" t="e">
        <f ca="1">_xlfn.XLOOKUP(AK495,sortorder!$I$15:$I$20,sortorder!$J$15:$J$20)</f>
        <v>#NAME?</v>
      </c>
      <c r="AM495" s="633" t="s">
        <v>1742</v>
      </c>
      <c r="AN495" s="633" t="s">
        <v>1742</v>
      </c>
      <c r="AO495" s="633" t="s">
        <v>1743</v>
      </c>
      <c r="AP495" s="637">
        <v>3</v>
      </c>
      <c r="AQ495" t="s">
        <v>2941</v>
      </c>
      <c r="AR495" s="22" t="str">
        <f t="shared" si="125"/>
        <v>raw</v>
      </c>
      <c r="AS495" t="s">
        <v>43</v>
      </c>
      <c r="AT495" s="22" t="b">
        <f t="shared" si="126"/>
        <v>1</v>
      </c>
      <c r="AU495" s="633" t="s">
        <v>286</v>
      </c>
      <c r="AV495" s="633" t="s">
        <v>43</v>
      </c>
      <c r="AX495" s="596" t="s">
        <v>2142</v>
      </c>
      <c r="AY495" s="479" t="b">
        <v>1</v>
      </c>
      <c r="AZ495" t="s">
        <v>5629</v>
      </c>
      <c r="BB495">
        <v>3</v>
      </c>
      <c r="BC495" t="b">
        <v>0</v>
      </c>
      <c r="BD495" t="b">
        <v>0</v>
      </c>
      <c r="BE495" t="b">
        <v>0</v>
      </c>
      <c r="BG495" s="23" t="b">
        <f t="shared" si="135"/>
        <v>1</v>
      </c>
      <c r="BH495" s="54" t="str">
        <f>CONCATENATE(IF(AF495=1, EJ,IF(AG495=1, EJ_Supp,"")),VLOOKUP(T495,Q:BH,44,),VLOOKUP(AQ495,named_strings!A:B,2,))</f>
        <v>EJ: Ozone (state raw)</v>
      </c>
      <c r="BI495" s="1" t="s">
        <v>5210</v>
      </c>
      <c r="BJ495" s="37" t="s">
        <v>2739</v>
      </c>
      <c r="BK495" s="37" t="s">
        <v>2739</v>
      </c>
      <c r="BL495" s="714" t="e">
        <v>#N/A</v>
      </c>
      <c r="BM495" s="561" t="s">
        <v>2798</v>
      </c>
      <c r="BN495" s="479" t="s">
        <v>2798</v>
      </c>
      <c r="BQ495" s="209">
        <v>999</v>
      </c>
      <c r="BT495" s="580" t="s">
        <v>299</v>
      </c>
      <c r="BU495" s="580" t="s">
        <v>607</v>
      </c>
    </row>
    <row r="496" spans="1:75" hidden="1">
      <c r="A496">
        <v>495</v>
      </c>
      <c r="B496" s="148" t="str">
        <f t="shared" ca="1" si="121"/>
        <v>999999999</v>
      </c>
      <c r="C496" s="148" t="str">
        <f t="shared" ca="1" si="122"/>
        <v>9999999</v>
      </c>
      <c r="D496" s="234">
        <v>0</v>
      </c>
      <c r="E496" s="586">
        <f t="shared" si="129"/>
        <v>0</v>
      </c>
      <c r="F496" s="586">
        <f t="shared" si="123"/>
        <v>1</v>
      </c>
      <c r="G496" s="344" t="str">
        <f t="shared" si="130"/>
        <v>csv</v>
      </c>
      <c r="H496" s="114" t="s">
        <v>5569</v>
      </c>
      <c r="I496" s="114"/>
      <c r="J496" s="184"/>
      <c r="K496" s="114"/>
      <c r="L496" s="114"/>
      <c r="M496" s="184"/>
      <c r="N496" s="184"/>
      <c r="O496" s="114" t="s">
        <v>5569</v>
      </c>
      <c r="P496" s="184"/>
      <c r="Q496" s="115" t="s">
        <v>5570</v>
      </c>
      <c r="R496" s="137">
        <f ca="1">IFERROR(_xlfn.XLOOKUP(T496, sortorder!P:P,sortorder!Q:Q),999)</f>
        <v>999</v>
      </c>
      <c r="S496" s="137">
        <f ca="1">IFERROR(_xlfn.XLOOKUP(T496, sortorder!P:P,sortorder!O:O),99)</f>
        <v>99</v>
      </c>
      <c r="T496" s="183" t="s">
        <v>5452</v>
      </c>
      <c r="U496" s="184"/>
      <c r="V496" s="142">
        <f ca="1">IFERROR(_xlfn.XLOOKUP(X496, sortorder!E:E,sortorder!D:D),99)</f>
        <v>99</v>
      </c>
      <c r="W496" s="142">
        <f t="shared" ca="1" si="124"/>
        <v>99</v>
      </c>
      <c r="X496" s="309" t="s">
        <v>2706</v>
      </c>
      <c r="Y496" s="132">
        <f t="shared" si="136"/>
        <v>0</v>
      </c>
      <c r="Z496" s="132">
        <f t="shared" si="136"/>
        <v>1</v>
      </c>
      <c r="AA496" s="132">
        <f t="shared" si="136"/>
        <v>0</v>
      </c>
      <c r="AB496" s="132">
        <f t="shared" si="136"/>
        <v>0</v>
      </c>
      <c r="AC496" s="132">
        <f t="shared" si="136"/>
        <v>0</v>
      </c>
      <c r="AD496" s="132">
        <f t="shared" si="136"/>
        <v>0</v>
      </c>
      <c r="AE496" s="132">
        <f t="shared" si="136"/>
        <v>1</v>
      </c>
      <c r="AF496" s="132">
        <f t="shared" si="136"/>
        <v>1</v>
      </c>
      <c r="AG496" s="132">
        <f t="shared" si="136"/>
        <v>0</v>
      </c>
      <c r="AH496" s="114"/>
      <c r="AI496" s="132" t="e">
        <f ca="1">_xlfn.XLOOKUP(I496,'api2.3'!B:B,'api2.3'!D:D,"")</f>
        <v>#NAME?</v>
      </c>
      <c r="AJ496" s="114" t="s">
        <v>84</v>
      </c>
      <c r="AK496" s="197" t="s">
        <v>84</v>
      </c>
      <c r="AL496" s="195" t="e">
        <f ca="1">_xlfn.XLOOKUP(AK496,sortorder!$I$15:$I$20,sortorder!$J$15:$J$20)</f>
        <v>#NAME?</v>
      </c>
      <c r="AM496" s="635" t="s">
        <v>1742</v>
      </c>
      <c r="AN496" s="635" t="s">
        <v>1742</v>
      </c>
      <c r="AO496" s="635" t="s">
        <v>1743</v>
      </c>
      <c r="AP496" s="641">
        <v>3</v>
      </c>
      <c r="AQ496" s="114" t="s">
        <v>2941</v>
      </c>
      <c r="AR496" s="22" t="str">
        <f t="shared" si="125"/>
        <v>raw</v>
      </c>
      <c r="AS496" s="114" t="s">
        <v>43</v>
      </c>
      <c r="AT496" s="22" t="b">
        <f t="shared" si="126"/>
        <v>1</v>
      </c>
      <c r="AU496" s="635" t="s">
        <v>286</v>
      </c>
      <c r="AV496" s="635" t="s">
        <v>43</v>
      </c>
      <c r="AW496" s="114"/>
      <c r="AX496" s="596" t="s">
        <v>2142</v>
      </c>
      <c r="AY496" s="479" t="b">
        <v>1</v>
      </c>
      <c r="AZ496" t="s">
        <v>5629</v>
      </c>
      <c r="BA496" s="114"/>
      <c r="BB496" s="114">
        <v>3</v>
      </c>
      <c r="BC496" s="114" t="b">
        <v>0</v>
      </c>
      <c r="BD496" s="114" t="b">
        <v>0</v>
      </c>
      <c r="BE496" s="114" t="b">
        <v>0</v>
      </c>
      <c r="BF496" s="114"/>
      <c r="BG496" s="23" t="b">
        <f t="shared" si="135"/>
        <v>1</v>
      </c>
      <c r="BH496" s="54" t="str">
        <f>CONCATENATE(IF(AF496=1, EJ,IF(AG496=1, EJ_Supp,"")),VLOOKUP(T496,Q:BH,44,),VLOOKUP(AQ496,named_strings!A:B,2,))</f>
        <v>EJ: NO2 (state raw)</v>
      </c>
      <c r="BI496" s="117" t="s">
        <v>5571</v>
      </c>
      <c r="BJ496" s="114" t="s">
        <v>5572</v>
      </c>
      <c r="BK496" s="114" t="s">
        <v>5572</v>
      </c>
      <c r="BL496" s="714" t="e">
        <v>#N/A</v>
      </c>
      <c r="BM496" s="561" t="s">
        <v>2798</v>
      </c>
      <c r="BN496" s="479" t="s">
        <v>2798</v>
      </c>
      <c r="BO496" s="184"/>
      <c r="BP496" s="184"/>
      <c r="BQ496" s="243">
        <v>999</v>
      </c>
      <c r="BR496" s="114"/>
      <c r="BS496" s="582"/>
      <c r="BT496" s="582"/>
      <c r="BU496" s="582"/>
      <c r="BV496" s="582"/>
      <c r="BW496" s="582"/>
    </row>
    <row r="497" spans="1:75" hidden="1">
      <c r="A497">
        <v>496</v>
      </c>
      <c r="B497" s="148" t="str">
        <f t="shared" ca="1" si="121"/>
        <v>999999999</v>
      </c>
      <c r="C497" s="148" t="str">
        <f t="shared" ca="1" si="122"/>
        <v>9999999</v>
      </c>
      <c r="D497" s="28">
        <v>0</v>
      </c>
      <c r="E497" s="586">
        <f t="shared" si="129"/>
        <v>0</v>
      </c>
      <c r="F497" s="586">
        <f t="shared" si="123"/>
        <v>1</v>
      </c>
      <c r="G497" s="344" t="str">
        <f t="shared" si="130"/>
        <v>csv</v>
      </c>
      <c r="H497" t="s">
        <v>602</v>
      </c>
      <c r="N497" s="56" t="s">
        <v>602</v>
      </c>
      <c r="O497" s="118" t="s">
        <v>602</v>
      </c>
      <c r="P497" s="56" t="s">
        <v>602</v>
      </c>
      <c r="Q497" s="61" t="s">
        <v>2953</v>
      </c>
      <c r="R497" s="137">
        <f ca="1">IFERROR(_xlfn.XLOOKUP(T497, sortorder!P:P,sortorder!Q:Q),999)</f>
        <v>999</v>
      </c>
      <c r="S497" s="137">
        <f ca="1">IFERROR(_xlfn.XLOOKUP(T497, sortorder!P:P,sortorder!O:O),99)</f>
        <v>99</v>
      </c>
      <c r="T497" s="119" t="s">
        <v>196</v>
      </c>
      <c r="V497" s="142">
        <f ca="1">IFERROR(_xlfn.XLOOKUP(X497, sortorder!E:E,sortorder!D:D),99)</f>
        <v>99</v>
      </c>
      <c r="W497" s="142">
        <f t="shared" ca="1" si="124"/>
        <v>99</v>
      </c>
      <c r="X497" s="353" t="s">
        <v>2706</v>
      </c>
      <c r="Y497" s="132">
        <f t="shared" si="136"/>
        <v>0</v>
      </c>
      <c r="Z497" s="132">
        <f t="shared" si="136"/>
        <v>1</v>
      </c>
      <c r="AA497" s="132">
        <f t="shared" si="136"/>
        <v>0</v>
      </c>
      <c r="AB497" s="132">
        <f t="shared" si="136"/>
        <v>0</v>
      </c>
      <c r="AC497" s="132">
        <f t="shared" si="136"/>
        <v>0</v>
      </c>
      <c r="AD497" s="132">
        <f t="shared" si="136"/>
        <v>0</v>
      </c>
      <c r="AE497" s="132">
        <f t="shared" si="136"/>
        <v>1</v>
      </c>
      <c r="AF497" s="132">
        <f t="shared" si="136"/>
        <v>1</v>
      </c>
      <c r="AG497" s="132">
        <f t="shared" si="136"/>
        <v>0</v>
      </c>
      <c r="AI497" s="132" t="e">
        <f ca="1">_xlfn.XLOOKUP(I497,'api2.3'!B:B,'api2.3'!D:D,"")</f>
        <v>#NAME?</v>
      </c>
      <c r="AJ497" t="s">
        <v>84</v>
      </c>
      <c r="AK497" s="38" t="s">
        <v>84</v>
      </c>
      <c r="AL497" s="195" t="e">
        <f ca="1">_xlfn.XLOOKUP(AK497,sortorder!$I$15:$I$20,sortorder!$J$15:$J$20)</f>
        <v>#NAME?</v>
      </c>
      <c r="AM497" s="633" t="s">
        <v>1742</v>
      </c>
      <c r="AN497" s="633" t="s">
        <v>1742</v>
      </c>
      <c r="AO497" s="633" t="s">
        <v>1743</v>
      </c>
      <c r="AP497" s="637">
        <v>3</v>
      </c>
      <c r="AQ497" t="s">
        <v>2941</v>
      </c>
      <c r="AR497" s="22" t="str">
        <f t="shared" si="125"/>
        <v>raw</v>
      </c>
      <c r="AS497" t="s">
        <v>43</v>
      </c>
      <c r="AT497" s="22" t="b">
        <f t="shared" si="126"/>
        <v>1</v>
      </c>
      <c r="AU497" s="633" t="s">
        <v>286</v>
      </c>
      <c r="AV497" s="633" t="s">
        <v>43</v>
      </c>
      <c r="AX497" s="596" t="s">
        <v>2142</v>
      </c>
      <c r="AY497" s="479" t="b">
        <v>1</v>
      </c>
      <c r="AZ497" t="s">
        <v>5629</v>
      </c>
      <c r="BB497">
        <v>3</v>
      </c>
      <c r="BC497" t="b">
        <v>0</v>
      </c>
      <c r="BD497" t="b">
        <v>0</v>
      </c>
      <c r="BE497" t="b">
        <v>0</v>
      </c>
      <c r="BG497" s="23" t="b">
        <f t="shared" si="135"/>
        <v>1</v>
      </c>
      <c r="BH497" s="54" t="str">
        <f>CONCATENATE(IF(AF497=1, EJ,IF(AG497=1, EJ_Supp,"")),VLOOKUP(T497,Q:BH,44,),VLOOKUP(AQ497,named_strings!A:B,2,))</f>
        <v>EJ: Diesel PM (state raw)</v>
      </c>
      <c r="BI497" s="1" t="s">
        <v>5213</v>
      </c>
      <c r="BJ497" s="37" t="s">
        <v>603</v>
      </c>
      <c r="BK497" s="37" t="s">
        <v>603</v>
      </c>
      <c r="BL497" s="714" t="e">
        <v>#N/A</v>
      </c>
      <c r="BM497" s="561" t="s">
        <v>2798</v>
      </c>
      <c r="BN497" s="479" t="s">
        <v>2798</v>
      </c>
      <c r="BQ497" s="209">
        <v>999</v>
      </c>
      <c r="BT497" s="580" t="s">
        <v>290</v>
      </c>
      <c r="BU497" s="580" t="s">
        <v>602</v>
      </c>
    </row>
    <row r="498" spans="1:75" hidden="1">
      <c r="A498">
        <v>497</v>
      </c>
      <c r="B498" s="148" t="str">
        <f t="shared" ca="1" si="121"/>
        <v>999999999</v>
      </c>
      <c r="C498" s="148" t="str">
        <f t="shared" ca="1" si="122"/>
        <v>9999999</v>
      </c>
      <c r="D498" s="28">
        <v>0</v>
      </c>
      <c r="E498" s="586">
        <f t="shared" si="129"/>
        <v>0</v>
      </c>
      <c r="F498" s="586">
        <f t="shared" si="123"/>
        <v>1</v>
      </c>
      <c r="G498" s="344" t="str">
        <f t="shared" si="130"/>
        <v>csv</v>
      </c>
      <c r="H498" t="s">
        <v>910</v>
      </c>
      <c r="N498" s="56" t="s">
        <v>910</v>
      </c>
      <c r="O498" s="118" t="s">
        <v>910</v>
      </c>
      <c r="P498" s="56" t="s">
        <v>910</v>
      </c>
      <c r="Q498" s="61" t="s">
        <v>2961</v>
      </c>
      <c r="R498" s="137">
        <f ca="1">IFERROR(_xlfn.XLOOKUP(T498, sortorder!P:P,sortorder!Q:Q),999)</f>
        <v>999</v>
      </c>
      <c r="S498" s="137">
        <f ca="1">IFERROR(_xlfn.XLOOKUP(T498, sortorder!P:P,sortorder!O:O),99)</f>
        <v>99</v>
      </c>
      <c r="T498" s="119" t="s">
        <v>1716</v>
      </c>
      <c r="V498" s="142">
        <f ca="1">IFERROR(_xlfn.XLOOKUP(X498, sortorder!E:E,sortorder!D:D),99)</f>
        <v>99</v>
      </c>
      <c r="W498" s="142">
        <f t="shared" ca="1" si="124"/>
        <v>99</v>
      </c>
      <c r="X498" s="353" t="s">
        <v>2706</v>
      </c>
      <c r="Y498" s="132">
        <f t="shared" si="136"/>
        <v>0</v>
      </c>
      <c r="Z498" s="132">
        <f t="shared" si="136"/>
        <v>1</v>
      </c>
      <c r="AA498" s="132">
        <f t="shared" si="136"/>
        <v>0</v>
      </c>
      <c r="AB498" s="132">
        <f t="shared" si="136"/>
        <v>0</v>
      </c>
      <c r="AC498" s="132">
        <f t="shared" si="136"/>
        <v>0</v>
      </c>
      <c r="AD498" s="132">
        <f t="shared" si="136"/>
        <v>0</v>
      </c>
      <c r="AE498" s="132">
        <f t="shared" si="136"/>
        <v>1</v>
      </c>
      <c r="AF498" s="132">
        <f t="shared" si="136"/>
        <v>1</v>
      </c>
      <c r="AG498" s="132">
        <f t="shared" si="136"/>
        <v>0</v>
      </c>
      <c r="AI498" s="132" t="e">
        <f ca="1">_xlfn.XLOOKUP(I498,'api2.3'!B:B,'api2.3'!D:D,"")</f>
        <v>#NAME?</v>
      </c>
      <c r="AJ498" t="s">
        <v>84</v>
      </c>
      <c r="AK498" s="38" t="s">
        <v>84</v>
      </c>
      <c r="AL498" s="195" t="e">
        <f ca="1">_xlfn.XLOOKUP(AK498,sortorder!$I$15:$I$20,sortorder!$J$15:$J$20)</f>
        <v>#NAME?</v>
      </c>
      <c r="AM498" s="633" t="s">
        <v>1742</v>
      </c>
      <c r="AN498" s="633" t="s">
        <v>1742</v>
      </c>
      <c r="AO498" s="633" t="s">
        <v>1743</v>
      </c>
      <c r="AP498" s="637">
        <v>3</v>
      </c>
      <c r="AQ498" t="s">
        <v>2941</v>
      </c>
      <c r="AR498" s="22" t="str">
        <f t="shared" si="125"/>
        <v>raw</v>
      </c>
      <c r="AS498" t="s">
        <v>43</v>
      </c>
      <c r="AT498" s="22" t="b">
        <f t="shared" si="126"/>
        <v>1</v>
      </c>
      <c r="AU498" s="633" t="s">
        <v>286</v>
      </c>
      <c r="AV498" s="633" t="s">
        <v>43</v>
      </c>
      <c r="AX498" s="596" t="s">
        <v>2142</v>
      </c>
      <c r="AY498" s="479" t="b">
        <v>1</v>
      </c>
      <c r="AZ498" t="s">
        <v>5629</v>
      </c>
      <c r="BB498">
        <v>3</v>
      </c>
      <c r="BC498" t="b">
        <v>0</v>
      </c>
      <c r="BD498" t="b">
        <v>0</v>
      </c>
      <c r="BE498" t="b">
        <v>0</v>
      </c>
      <c r="BG498" s="23" t="b">
        <f t="shared" si="135"/>
        <v>1</v>
      </c>
      <c r="BH498" s="54" t="str">
        <f>CONCATENATE(IF(AF498=1, EJ,IF(AG498=1, EJ_Supp,"")),VLOOKUP(T498,Q:BH,44,),VLOOKUP(AQ498,named_strings!A:B,2,))</f>
        <v>EJ: Toxic Releases to Air (state raw)</v>
      </c>
      <c r="BI498" s="1" t="s">
        <v>5217</v>
      </c>
      <c r="BJ498" s="37" t="s">
        <v>911</v>
      </c>
      <c r="BK498" s="37" t="s">
        <v>911</v>
      </c>
      <c r="BL498" s="714" t="e">
        <v>#N/A</v>
      </c>
      <c r="BM498" s="561" t="s">
        <v>2798</v>
      </c>
      <c r="BN498" s="479" t="s">
        <v>2798</v>
      </c>
      <c r="BQ498" s="209">
        <v>999</v>
      </c>
      <c r="BT498" s="580" t="s">
        <v>525</v>
      </c>
      <c r="BU498" s="580" t="s">
        <v>910</v>
      </c>
    </row>
    <row r="499" spans="1:75">
      <c r="A499">
        <v>498</v>
      </c>
      <c r="B499" s="148" t="str">
        <f t="shared" ca="1" si="121"/>
        <v>999999999</v>
      </c>
      <c r="C499" s="148" t="str">
        <f t="shared" ca="1" si="122"/>
        <v>9999999</v>
      </c>
      <c r="D499" s="28">
        <v>0</v>
      </c>
      <c r="E499" s="586">
        <f t="shared" si="129"/>
        <v>0</v>
      </c>
      <c r="F499" s="586">
        <f t="shared" si="123"/>
        <v>1</v>
      </c>
      <c r="G499" s="344" t="str">
        <f t="shared" si="130"/>
        <v>csv</v>
      </c>
      <c r="H499" t="s">
        <v>996</v>
      </c>
      <c r="I499" s="114"/>
      <c r="J499" s="184"/>
      <c r="L499" s="114"/>
      <c r="M499" s="184"/>
      <c r="N499" s="56" t="s">
        <v>996</v>
      </c>
      <c r="O499" s="118" t="s">
        <v>996</v>
      </c>
      <c r="P499" s="56" t="s">
        <v>996</v>
      </c>
      <c r="Q499" s="61" t="s">
        <v>2955</v>
      </c>
      <c r="R499" s="137">
        <f ca="1">IFERROR(_xlfn.XLOOKUP(T499, sortorder!P:P,sortorder!Q:Q),999)</f>
        <v>999</v>
      </c>
      <c r="S499" s="137">
        <f ca="1">IFERROR(_xlfn.XLOOKUP(T499, sortorder!P:P,sortorder!O:O),99)</f>
        <v>99</v>
      </c>
      <c r="T499" s="119" t="s">
        <v>306</v>
      </c>
      <c r="V499" s="142">
        <f ca="1">IFERROR(_xlfn.XLOOKUP(X499, sortorder!E:E,sortorder!D:D),99)</f>
        <v>99</v>
      </c>
      <c r="W499" s="142">
        <f t="shared" ca="1" si="124"/>
        <v>99</v>
      </c>
      <c r="X499" s="353" t="s">
        <v>2706</v>
      </c>
      <c r="Y499" s="132">
        <f t="shared" si="136"/>
        <v>0</v>
      </c>
      <c r="Z499" s="132">
        <f t="shared" si="136"/>
        <v>1</v>
      </c>
      <c r="AA499" s="132">
        <f t="shared" si="136"/>
        <v>0</v>
      </c>
      <c r="AB499" s="132">
        <f t="shared" si="136"/>
        <v>0</v>
      </c>
      <c r="AC499" s="132">
        <f t="shared" si="136"/>
        <v>0</v>
      </c>
      <c r="AD499" s="132">
        <f t="shared" si="136"/>
        <v>0</v>
      </c>
      <c r="AE499" s="132">
        <f t="shared" si="136"/>
        <v>1</v>
      </c>
      <c r="AF499" s="132">
        <f t="shared" si="136"/>
        <v>1</v>
      </c>
      <c r="AG499" s="132">
        <f t="shared" si="136"/>
        <v>0</v>
      </c>
      <c r="AI499" s="132" t="e">
        <f ca="1">_xlfn.XLOOKUP(I499,'api2.3'!B:B,'api2.3'!D:D,"")</f>
        <v>#NAME?</v>
      </c>
      <c r="AJ499" t="s">
        <v>84</v>
      </c>
      <c r="AK499" s="38" t="s">
        <v>84</v>
      </c>
      <c r="AL499" s="195" t="e">
        <f ca="1">_xlfn.XLOOKUP(AK499,sortorder!$I$15:$I$20,sortorder!$J$15:$J$20)</f>
        <v>#NAME?</v>
      </c>
      <c r="AM499" s="633" t="s">
        <v>1742</v>
      </c>
      <c r="AN499" s="633" t="s">
        <v>1742</v>
      </c>
      <c r="AO499" s="633" t="s">
        <v>1743</v>
      </c>
      <c r="AP499" s="637">
        <v>3</v>
      </c>
      <c r="AQ499" t="s">
        <v>2941</v>
      </c>
      <c r="AR499" s="22" t="str">
        <f t="shared" si="125"/>
        <v>raw</v>
      </c>
      <c r="AS499" t="s">
        <v>43</v>
      </c>
      <c r="AT499" s="22" t="b">
        <f t="shared" si="126"/>
        <v>1</v>
      </c>
      <c r="AU499" s="633" t="s">
        <v>286</v>
      </c>
      <c r="AV499" s="633" t="s">
        <v>43</v>
      </c>
      <c r="AX499" s="596" t="s">
        <v>2142</v>
      </c>
      <c r="AY499" s="479" t="b">
        <v>1</v>
      </c>
      <c r="AZ499" t="s">
        <v>5629</v>
      </c>
      <c r="BB499">
        <v>3</v>
      </c>
      <c r="BC499" t="b">
        <v>0</v>
      </c>
      <c r="BD499" t="b">
        <v>0</v>
      </c>
      <c r="BE499" t="b">
        <v>0</v>
      </c>
      <c r="BG499" s="23" t="b">
        <f t="shared" si="135"/>
        <v>0</v>
      </c>
      <c r="BH499" s="54" t="str">
        <f>CONCATENATE(IF(AF499=1, EJ,IF(AG499=1, EJ_Supp,"")),VLOOKUP(T499,Q:BH,44,),VLOOKUP(AQ499,named_strings!A:B,2,))</f>
        <v>EJ: Traffic (state raw)</v>
      </c>
      <c r="BI499" s="1" t="s">
        <v>5620</v>
      </c>
      <c r="BJ499" s="37" t="s">
        <v>2751</v>
      </c>
      <c r="BK499" s="37" t="s">
        <v>2751</v>
      </c>
      <c r="BL499" s="714" t="e">
        <v>#N/A</v>
      </c>
      <c r="BM499" s="561" t="s">
        <v>2798</v>
      </c>
      <c r="BN499" s="479" t="s">
        <v>2798</v>
      </c>
      <c r="BQ499" s="209">
        <v>999</v>
      </c>
      <c r="BT499" s="580" t="s">
        <v>533</v>
      </c>
      <c r="BU499" s="580" t="s">
        <v>996</v>
      </c>
    </row>
    <row r="500" spans="1:75">
      <c r="A500">
        <v>499</v>
      </c>
      <c r="B500" s="148" t="str">
        <f t="shared" ca="1" si="121"/>
        <v>999999999</v>
      </c>
      <c r="C500" s="148" t="str">
        <f t="shared" ca="1" si="122"/>
        <v>9999999</v>
      </c>
      <c r="D500" s="28">
        <v>0</v>
      </c>
      <c r="E500" s="586">
        <f t="shared" si="129"/>
        <v>0</v>
      </c>
      <c r="F500" s="586">
        <f t="shared" si="123"/>
        <v>1</v>
      </c>
      <c r="G500" s="344" t="str">
        <f t="shared" si="130"/>
        <v>csv</v>
      </c>
      <c r="H500" t="s">
        <v>890</v>
      </c>
      <c r="N500" s="56" t="s">
        <v>890</v>
      </c>
      <c r="O500" s="118" t="s">
        <v>890</v>
      </c>
      <c r="P500" s="56" t="s">
        <v>890</v>
      </c>
      <c r="Q500" s="61" t="s">
        <v>2954</v>
      </c>
      <c r="R500" s="137">
        <f ca="1">IFERROR(_xlfn.XLOOKUP(T500, sortorder!P:P,sortorder!Q:Q),999)</f>
        <v>999</v>
      </c>
      <c r="S500" s="137">
        <f ca="1">IFERROR(_xlfn.XLOOKUP(T500, sortorder!P:P,sortorder!O:O),99)</f>
        <v>99</v>
      </c>
      <c r="T500" s="119" t="s">
        <v>80</v>
      </c>
      <c r="V500" s="142">
        <f ca="1">IFERROR(_xlfn.XLOOKUP(X500, sortorder!E:E,sortorder!D:D),99)</f>
        <v>99</v>
      </c>
      <c r="W500" s="142">
        <f t="shared" ca="1" si="124"/>
        <v>99</v>
      </c>
      <c r="X500" s="353" t="s">
        <v>2706</v>
      </c>
      <c r="Y500" s="132">
        <f t="shared" si="136"/>
        <v>0</v>
      </c>
      <c r="Z500" s="132">
        <f t="shared" si="136"/>
        <v>1</v>
      </c>
      <c r="AA500" s="132">
        <f t="shared" si="136"/>
        <v>0</v>
      </c>
      <c r="AB500" s="132">
        <f t="shared" si="136"/>
        <v>0</v>
      </c>
      <c r="AC500" s="132">
        <f t="shared" si="136"/>
        <v>0</v>
      </c>
      <c r="AD500" s="132">
        <f t="shared" si="136"/>
        <v>0</v>
      </c>
      <c r="AE500" s="132">
        <f t="shared" si="136"/>
        <v>1</v>
      </c>
      <c r="AF500" s="132">
        <f t="shared" si="136"/>
        <v>1</v>
      </c>
      <c r="AG500" s="132">
        <f t="shared" si="136"/>
        <v>0</v>
      </c>
      <c r="AI500" s="132" t="e">
        <f ca="1">_xlfn.XLOOKUP(I500,'api2.3'!B:B,'api2.3'!D:D,"")</f>
        <v>#NAME?</v>
      </c>
      <c r="AJ500" t="s">
        <v>84</v>
      </c>
      <c r="AK500" s="38" t="s">
        <v>84</v>
      </c>
      <c r="AL500" s="195" t="e">
        <f ca="1">_xlfn.XLOOKUP(AK500,sortorder!$I$15:$I$20,sortorder!$J$15:$J$20)</f>
        <v>#NAME?</v>
      </c>
      <c r="AM500" s="633" t="s">
        <v>1742</v>
      </c>
      <c r="AN500" s="633" t="s">
        <v>1742</v>
      </c>
      <c r="AO500" s="633" t="s">
        <v>1743</v>
      </c>
      <c r="AP500" s="637">
        <v>3</v>
      </c>
      <c r="AQ500" t="s">
        <v>2941</v>
      </c>
      <c r="AR500" s="22" t="str">
        <f t="shared" si="125"/>
        <v>raw</v>
      </c>
      <c r="AS500" t="s">
        <v>43</v>
      </c>
      <c r="AT500" s="22" t="b">
        <f t="shared" si="126"/>
        <v>1</v>
      </c>
      <c r="AU500" s="633" t="s">
        <v>286</v>
      </c>
      <c r="AV500" s="633" t="s">
        <v>43</v>
      </c>
      <c r="AX500" s="596" t="s">
        <v>2142</v>
      </c>
      <c r="AY500" s="479" t="b">
        <v>1</v>
      </c>
      <c r="AZ500" t="s">
        <v>5629</v>
      </c>
      <c r="BB500">
        <v>3</v>
      </c>
      <c r="BC500" t="b">
        <v>0</v>
      </c>
      <c r="BD500" t="b">
        <v>0</v>
      </c>
      <c r="BE500" t="b">
        <v>0</v>
      </c>
      <c r="BG500" s="23" t="b">
        <f t="shared" si="135"/>
        <v>0</v>
      </c>
      <c r="BH500" s="54" t="str">
        <f>CONCATENATE(IF(AF500=1, EJ,IF(AG500=1, EJ_Supp,"")),VLOOKUP(T500,Q:BH,44,),VLOOKUP(AQ500,named_strings!A:B,2,))</f>
        <v>EJ: %pre-1960 (state raw)</v>
      </c>
      <c r="BI500" s="1" t="s">
        <v>5214</v>
      </c>
      <c r="BJ500" s="37" t="s">
        <v>891</v>
      </c>
      <c r="BK500" s="37" t="s">
        <v>891</v>
      </c>
      <c r="BL500" s="714" t="e">
        <v>#N/A</v>
      </c>
      <c r="BM500" s="561" t="s">
        <v>2798</v>
      </c>
      <c r="BN500" s="479">
        <v>0</v>
      </c>
      <c r="BQ500" s="209">
        <v>999</v>
      </c>
      <c r="BT500" s="580" t="s">
        <v>310</v>
      </c>
      <c r="BU500" s="580" t="s">
        <v>890</v>
      </c>
    </row>
    <row r="501" spans="1:75" hidden="1">
      <c r="A501">
        <v>500</v>
      </c>
      <c r="B501" s="148" t="str">
        <f t="shared" ca="1" si="121"/>
        <v>999999999</v>
      </c>
      <c r="C501" s="148" t="str">
        <f t="shared" ca="1" si="122"/>
        <v>9999999</v>
      </c>
      <c r="D501" s="28">
        <v>0</v>
      </c>
      <c r="E501" s="586">
        <f t="shared" si="129"/>
        <v>0</v>
      </c>
      <c r="F501" s="586">
        <f t="shared" si="123"/>
        <v>1</v>
      </c>
      <c r="G501" s="344" t="str">
        <f t="shared" si="130"/>
        <v>csv</v>
      </c>
      <c r="H501" t="s">
        <v>903</v>
      </c>
      <c r="N501" s="56" t="s">
        <v>903</v>
      </c>
      <c r="O501" s="118" t="s">
        <v>903</v>
      </c>
      <c r="P501" s="56" t="s">
        <v>903</v>
      </c>
      <c r="Q501" s="61" t="s">
        <v>2956</v>
      </c>
      <c r="R501" s="137">
        <f ca="1">IFERROR(_xlfn.XLOOKUP(T501, sortorder!P:P,sortorder!Q:Q),999)</f>
        <v>999</v>
      </c>
      <c r="S501" s="137">
        <f ca="1">IFERROR(_xlfn.XLOOKUP(T501, sortorder!P:P,sortorder!O:O),99)</f>
        <v>99</v>
      </c>
      <c r="T501" s="119" t="s">
        <v>255</v>
      </c>
      <c r="V501" s="142">
        <f ca="1">IFERROR(_xlfn.XLOOKUP(X501, sortorder!E:E,sortorder!D:D),99)</f>
        <v>99</v>
      </c>
      <c r="W501" s="142">
        <f t="shared" ca="1" si="124"/>
        <v>99</v>
      </c>
      <c r="X501" s="353" t="s">
        <v>2706</v>
      </c>
      <c r="Y501" s="132">
        <f t="shared" si="136"/>
        <v>0</v>
      </c>
      <c r="Z501" s="132">
        <f t="shared" si="136"/>
        <v>1</v>
      </c>
      <c r="AA501" s="132">
        <f t="shared" si="136"/>
        <v>0</v>
      </c>
      <c r="AB501" s="132">
        <f t="shared" si="136"/>
        <v>0</v>
      </c>
      <c r="AC501" s="132">
        <f t="shared" si="136"/>
        <v>0</v>
      </c>
      <c r="AD501" s="132">
        <f t="shared" si="136"/>
        <v>0</v>
      </c>
      <c r="AE501" s="132">
        <f t="shared" si="136"/>
        <v>1</v>
      </c>
      <c r="AF501" s="132">
        <f t="shared" si="136"/>
        <v>1</v>
      </c>
      <c r="AG501" s="132">
        <f t="shared" si="136"/>
        <v>0</v>
      </c>
      <c r="AI501" s="132" t="e">
        <f ca="1">_xlfn.XLOOKUP(I501,'api2.3'!B:B,'api2.3'!D:D,"")</f>
        <v>#NAME?</v>
      </c>
      <c r="AJ501" t="s">
        <v>84</v>
      </c>
      <c r="AK501" s="38" t="s">
        <v>84</v>
      </c>
      <c r="AL501" s="195" t="e">
        <f ca="1">_xlfn.XLOOKUP(AK501,sortorder!$I$15:$I$20,sortorder!$J$15:$J$20)</f>
        <v>#NAME?</v>
      </c>
      <c r="AM501" s="633" t="s">
        <v>1742</v>
      </c>
      <c r="AN501" s="633" t="s">
        <v>1742</v>
      </c>
      <c r="AO501" s="633" t="s">
        <v>1743</v>
      </c>
      <c r="AP501" s="637">
        <v>3</v>
      </c>
      <c r="AQ501" t="s">
        <v>2941</v>
      </c>
      <c r="AR501" s="22" t="str">
        <f t="shared" si="125"/>
        <v>raw</v>
      </c>
      <c r="AS501" t="s">
        <v>43</v>
      </c>
      <c r="AT501" s="22" t="b">
        <f t="shared" si="126"/>
        <v>1</v>
      </c>
      <c r="AU501" s="633" t="s">
        <v>286</v>
      </c>
      <c r="AV501" s="633" t="s">
        <v>43</v>
      </c>
      <c r="AX501" s="596" t="s">
        <v>2142</v>
      </c>
      <c r="AY501" s="479" t="b">
        <v>1</v>
      </c>
      <c r="AZ501" t="s">
        <v>5629</v>
      </c>
      <c r="BB501">
        <v>3</v>
      </c>
      <c r="BC501" t="b">
        <v>0</v>
      </c>
      <c r="BD501" t="b">
        <v>0</v>
      </c>
      <c r="BE501" t="b">
        <v>0</v>
      </c>
      <c r="BG501" s="23" t="b">
        <f t="shared" si="135"/>
        <v>1</v>
      </c>
      <c r="BH501" s="54" t="str">
        <f>CONCATENATE(IF(AF501=1, EJ,IF(AG501=1, EJ_Supp,"")),VLOOKUP(T501,Q:BH,44,),VLOOKUP(AQ501,named_strings!A:B,2,))</f>
        <v>EJ: NPL (state raw)</v>
      </c>
      <c r="BI501" s="1" t="s">
        <v>5616</v>
      </c>
      <c r="BJ501" s="37" t="s">
        <v>2749</v>
      </c>
      <c r="BK501" s="37" t="s">
        <v>2749</v>
      </c>
      <c r="BL501" s="714" t="e">
        <v>#N/A</v>
      </c>
      <c r="BM501" s="561" t="s">
        <v>2798</v>
      </c>
      <c r="BN501" s="479" t="s">
        <v>2798</v>
      </c>
      <c r="BQ501" s="209">
        <v>999</v>
      </c>
      <c r="BT501" s="580" t="s">
        <v>335</v>
      </c>
      <c r="BU501" s="580" t="s">
        <v>903</v>
      </c>
    </row>
    <row r="502" spans="1:75" hidden="1">
      <c r="A502">
        <v>501</v>
      </c>
      <c r="B502" s="148" t="str">
        <f t="shared" ca="1" si="121"/>
        <v>999999999</v>
      </c>
      <c r="C502" s="148" t="str">
        <f t="shared" ca="1" si="122"/>
        <v>9999999</v>
      </c>
      <c r="D502" s="28">
        <v>0</v>
      </c>
      <c r="E502" s="586">
        <f t="shared" si="129"/>
        <v>0</v>
      </c>
      <c r="F502" s="586">
        <f t="shared" si="123"/>
        <v>1</v>
      </c>
      <c r="G502" s="344" t="str">
        <f t="shared" si="130"/>
        <v>csv</v>
      </c>
      <c r="H502" t="s">
        <v>906</v>
      </c>
      <c r="N502" s="56" t="s">
        <v>906</v>
      </c>
      <c r="O502" s="118" t="s">
        <v>906</v>
      </c>
      <c r="P502" s="56" t="s">
        <v>906</v>
      </c>
      <c r="Q502" s="61" t="s">
        <v>2957</v>
      </c>
      <c r="R502" s="137">
        <f ca="1">IFERROR(_xlfn.XLOOKUP(T502, sortorder!P:P,sortorder!Q:Q),999)</f>
        <v>999</v>
      </c>
      <c r="S502" s="137">
        <f ca="1">IFERROR(_xlfn.XLOOKUP(T502, sortorder!P:P,sortorder!O:O),99)</f>
        <v>99</v>
      </c>
      <c r="T502" s="119" t="s">
        <v>265</v>
      </c>
      <c r="V502" s="142">
        <f ca="1">IFERROR(_xlfn.XLOOKUP(X502, sortorder!E:E,sortorder!D:D),99)</f>
        <v>99</v>
      </c>
      <c r="W502" s="142">
        <f t="shared" ca="1" si="124"/>
        <v>99</v>
      </c>
      <c r="X502" s="353" t="s">
        <v>2706</v>
      </c>
      <c r="Y502" s="132">
        <f t="shared" ref="Y502:AG511" si="137">IF(ISERROR(SEARCH(Y$1,$Q502)),0,1)</f>
        <v>0</v>
      </c>
      <c r="Z502" s="132">
        <f t="shared" si="137"/>
        <v>1</v>
      </c>
      <c r="AA502" s="132">
        <f t="shared" si="137"/>
        <v>0</v>
      </c>
      <c r="AB502" s="132">
        <f t="shared" si="137"/>
        <v>0</v>
      </c>
      <c r="AC502" s="132">
        <f t="shared" si="137"/>
        <v>0</v>
      </c>
      <c r="AD502" s="132">
        <f t="shared" si="137"/>
        <v>0</v>
      </c>
      <c r="AE502" s="132">
        <f t="shared" si="137"/>
        <v>1</v>
      </c>
      <c r="AF502" s="132">
        <f t="shared" si="137"/>
        <v>1</v>
      </c>
      <c r="AG502" s="132">
        <f t="shared" si="137"/>
        <v>0</v>
      </c>
      <c r="AI502" s="132" t="e">
        <f ca="1">_xlfn.XLOOKUP(I502,'api2.3'!B:B,'api2.3'!D:D,"")</f>
        <v>#NAME?</v>
      </c>
      <c r="AJ502" t="s">
        <v>84</v>
      </c>
      <c r="AK502" s="38" t="s">
        <v>84</v>
      </c>
      <c r="AL502" s="195" t="e">
        <f ca="1">_xlfn.XLOOKUP(AK502,sortorder!$I$15:$I$20,sortorder!$J$15:$J$20)</f>
        <v>#NAME?</v>
      </c>
      <c r="AM502" s="633" t="s">
        <v>1742</v>
      </c>
      <c r="AN502" s="633" t="s">
        <v>1742</v>
      </c>
      <c r="AO502" s="633" t="s">
        <v>1743</v>
      </c>
      <c r="AP502" s="637">
        <v>3</v>
      </c>
      <c r="AQ502" t="s">
        <v>2941</v>
      </c>
      <c r="AR502" s="22" t="str">
        <f t="shared" si="125"/>
        <v>raw</v>
      </c>
      <c r="AS502" t="s">
        <v>43</v>
      </c>
      <c r="AT502" s="22" t="b">
        <f t="shared" si="126"/>
        <v>1</v>
      </c>
      <c r="AU502" s="633" t="s">
        <v>286</v>
      </c>
      <c r="AV502" s="633" t="s">
        <v>43</v>
      </c>
      <c r="AX502" s="596" t="s">
        <v>2142</v>
      </c>
      <c r="AY502" s="479" t="b">
        <v>1</v>
      </c>
      <c r="AZ502" t="s">
        <v>5629</v>
      </c>
      <c r="BB502">
        <v>3</v>
      </c>
      <c r="BC502" t="b">
        <v>0</v>
      </c>
      <c r="BD502" t="b">
        <v>0</v>
      </c>
      <c r="BE502" t="b">
        <v>0</v>
      </c>
      <c r="BG502" s="23" t="b">
        <f t="shared" si="135"/>
        <v>1</v>
      </c>
      <c r="BH502" s="54" t="str">
        <f>CONCATENATE(IF(AF502=1, EJ,IF(AG502=1, EJ_Supp,"")),VLOOKUP(T502,Q:BH,44,),VLOOKUP(AQ502,named_strings!A:B,2,))</f>
        <v>EJ: RMP (state raw)</v>
      </c>
      <c r="BI502" s="1" t="s">
        <v>5617</v>
      </c>
      <c r="BJ502" s="37" t="s">
        <v>2747</v>
      </c>
      <c r="BK502" s="37" t="s">
        <v>2747</v>
      </c>
      <c r="BL502" s="714" t="e">
        <v>#N/A</v>
      </c>
      <c r="BM502" s="561" t="s">
        <v>2798</v>
      </c>
      <c r="BN502" s="479" t="s">
        <v>2798</v>
      </c>
      <c r="BQ502" s="209">
        <v>999</v>
      </c>
      <c r="BT502" s="580" t="s">
        <v>343</v>
      </c>
      <c r="BU502" s="580" t="s">
        <v>906</v>
      </c>
    </row>
    <row r="503" spans="1:75" hidden="1">
      <c r="A503">
        <v>502</v>
      </c>
      <c r="B503" s="148" t="str">
        <f t="shared" ca="1" si="121"/>
        <v>999999999</v>
      </c>
      <c r="C503" s="148" t="str">
        <f t="shared" ca="1" si="122"/>
        <v>9999999</v>
      </c>
      <c r="D503" s="28">
        <v>0</v>
      </c>
      <c r="E503" s="586">
        <f t="shared" si="129"/>
        <v>0</v>
      </c>
      <c r="F503" s="586">
        <f t="shared" si="123"/>
        <v>1</v>
      </c>
      <c r="G503" s="344" t="str">
        <f t="shared" si="130"/>
        <v>csv</v>
      </c>
      <c r="H503" t="s">
        <v>883</v>
      </c>
      <c r="N503" s="56" t="s">
        <v>883</v>
      </c>
      <c r="O503" s="118" t="s">
        <v>883</v>
      </c>
      <c r="P503" s="56" t="s">
        <v>883</v>
      </c>
      <c r="Q503" s="61" t="s">
        <v>2958</v>
      </c>
      <c r="R503" s="137">
        <f ca="1">IFERROR(_xlfn.XLOOKUP(T503, sortorder!P:P,sortorder!Q:Q),999)</f>
        <v>999</v>
      </c>
      <c r="S503" s="137">
        <f ca="1">IFERROR(_xlfn.XLOOKUP(T503, sortorder!P:P,sortorder!O:O),99)</f>
        <v>99</v>
      </c>
      <c r="T503" s="119" t="s">
        <v>95</v>
      </c>
      <c r="V503" s="142">
        <f ca="1">IFERROR(_xlfn.XLOOKUP(X503, sortorder!E:E,sortorder!D:D),99)</f>
        <v>99</v>
      </c>
      <c r="W503" s="142">
        <f t="shared" ca="1" si="124"/>
        <v>99</v>
      </c>
      <c r="X503" s="353" t="s">
        <v>2706</v>
      </c>
      <c r="Y503" s="132">
        <f t="shared" si="137"/>
        <v>0</v>
      </c>
      <c r="Z503" s="132">
        <f t="shared" si="137"/>
        <v>1</v>
      </c>
      <c r="AA503" s="132">
        <f t="shared" si="137"/>
        <v>0</v>
      </c>
      <c r="AB503" s="132">
        <f t="shared" si="137"/>
        <v>0</v>
      </c>
      <c r="AC503" s="132">
        <f t="shared" si="137"/>
        <v>0</v>
      </c>
      <c r="AD503" s="132">
        <f t="shared" si="137"/>
        <v>0</v>
      </c>
      <c r="AE503" s="132">
        <f t="shared" si="137"/>
        <v>1</v>
      </c>
      <c r="AF503" s="132">
        <f t="shared" si="137"/>
        <v>1</v>
      </c>
      <c r="AG503" s="132">
        <f t="shared" si="137"/>
        <v>0</v>
      </c>
      <c r="AI503" s="132" t="e">
        <f ca="1">_xlfn.XLOOKUP(I503,'api2.3'!B:B,'api2.3'!D:D,"")</f>
        <v>#NAME?</v>
      </c>
      <c r="AJ503" t="s">
        <v>84</v>
      </c>
      <c r="AK503" s="38" t="s">
        <v>84</v>
      </c>
      <c r="AL503" s="195" t="e">
        <f ca="1">_xlfn.XLOOKUP(AK503,sortorder!$I$15:$I$20,sortorder!$J$15:$J$20)</f>
        <v>#NAME?</v>
      </c>
      <c r="AM503" s="633" t="s">
        <v>1742</v>
      </c>
      <c r="AN503" s="633" t="s">
        <v>1742</v>
      </c>
      <c r="AO503" s="633" t="s">
        <v>1743</v>
      </c>
      <c r="AP503" s="637">
        <v>3</v>
      </c>
      <c r="AQ503" t="s">
        <v>2941</v>
      </c>
      <c r="AR503" s="22" t="str">
        <f t="shared" si="125"/>
        <v>raw</v>
      </c>
      <c r="AS503" t="s">
        <v>43</v>
      </c>
      <c r="AT503" s="22" t="b">
        <f t="shared" si="126"/>
        <v>1</v>
      </c>
      <c r="AU503" s="633" t="s">
        <v>286</v>
      </c>
      <c r="AV503" s="633" t="s">
        <v>43</v>
      </c>
      <c r="AX503" s="596" t="s">
        <v>2142</v>
      </c>
      <c r="AY503" s="479" t="b">
        <v>1</v>
      </c>
      <c r="AZ503" t="s">
        <v>5629</v>
      </c>
      <c r="BB503">
        <v>3</v>
      </c>
      <c r="BC503" t="b">
        <v>0</v>
      </c>
      <c r="BD503" t="b">
        <v>0</v>
      </c>
      <c r="BE503" t="b">
        <v>0</v>
      </c>
      <c r="BG503" s="23" t="b">
        <f t="shared" si="135"/>
        <v>1</v>
      </c>
      <c r="BH503" s="54" t="str">
        <f>CONCATENATE(IF(AF503=1, EJ,IF(AG503=1, EJ_Supp,"")),VLOOKUP(T503,Q:BH,44,),VLOOKUP(AQ503,named_strings!A:B,2,))</f>
        <v>EJ: TSDF (state raw)</v>
      </c>
      <c r="BI503" s="1" t="s">
        <v>5215</v>
      </c>
      <c r="BJ503" s="37" t="s">
        <v>884</v>
      </c>
      <c r="BK503" s="37" t="s">
        <v>884</v>
      </c>
      <c r="BL503" s="714" t="e">
        <v>#N/A</v>
      </c>
      <c r="BM503" s="561" t="s">
        <v>2798</v>
      </c>
      <c r="BN503" s="479" t="s">
        <v>2798</v>
      </c>
      <c r="BQ503" s="209">
        <v>999</v>
      </c>
      <c r="BT503" s="580" t="s">
        <v>351</v>
      </c>
      <c r="BU503" s="580" t="s">
        <v>883</v>
      </c>
    </row>
    <row r="504" spans="1:75" hidden="1">
      <c r="A504">
        <v>503</v>
      </c>
      <c r="B504" s="148" t="str">
        <f t="shared" ca="1" si="121"/>
        <v>999999999</v>
      </c>
      <c r="C504" s="148" t="str">
        <f t="shared" ca="1" si="122"/>
        <v>9999999</v>
      </c>
      <c r="D504" s="28">
        <v>0</v>
      </c>
      <c r="E504" s="586">
        <f t="shared" si="129"/>
        <v>0</v>
      </c>
      <c r="F504" s="586">
        <f t="shared" si="123"/>
        <v>1</v>
      </c>
      <c r="G504" s="344" t="str">
        <f t="shared" si="130"/>
        <v>csv</v>
      </c>
      <c r="H504" t="s">
        <v>997</v>
      </c>
      <c r="L504" s="114"/>
      <c r="M504" s="184"/>
      <c r="N504" s="56" t="s">
        <v>997</v>
      </c>
      <c r="O504" s="118" t="s">
        <v>997</v>
      </c>
      <c r="P504" s="56" t="s">
        <v>997</v>
      </c>
      <c r="Q504" s="61" t="s">
        <v>2960</v>
      </c>
      <c r="R504" s="137">
        <f ca="1">IFERROR(_xlfn.XLOOKUP(T504, sortorder!P:P,sortorder!Q:Q),999)</f>
        <v>999</v>
      </c>
      <c r="S504" s="137">
        <f ca="1">IFERROR(_xlfn.XLOOKUP(T504, sortorder!P:P,sortorder!O:O),99)</f>
        <v>99</v>
      </c>
      <c r="T504" s="119" t="s">
        <v>134</v>
      </c>
      <c r="V504" s="142">
        <f ca="1">IFERROR(_xlfn.XLOOKUP(X504, sortorder!E:E,sortorder!D:D),99)</f>
        <v>99</v>
      </c>
      <c r="W504" s="142">
        <f t="shared" ca="1" si="124"/>
        <v>99</v>
      </c>
      <c r="X504" s="353" t="s">
        <v>2706</v>
      </c>
      <c r="Y504" s="132">
        <f t="shared" si="137"/>
        <v>0</v>
      </c>
      <c r="Z504" s="132">
        <f t="shared" si="137"/>
        <v>1</v>
      </c>
      <c r="AA504" s="132">
        <f t="shared" si="137"/>
        <v>0</v>
      </c>
      <c r="AB504" s="132">
        <f t="shared" si="137"/>
        <v>0</v>
      </c>
      <c r="AC504" s="132">
        <f t="shared" si="137"/>
        <v>0</v>
      </c>
      <c r="AD504" s="132">
        <f t="shared" si="137"/>
        <v>0</v>
      </c>
      <c r="AE504" s="132">
        <f t="shared" si="137"/>
        <v>1</v>
      </c>
      <c r="AF504" s="132">
        <f t="shared" si="137"/>
        <v>1</v>
      </c>
      <c r="AG504" s="132">
        <f t="shared" si="137"/>
        <v>0</v>
      </c>
      <c r="AI504" s="132" t="e">
        <f ca="1">_xlfn.XLOOKUP(I504,'api2.3'!B:B,'api2.3'!D:D,"")</f>
        <v>#NAME?</v>
      </c>
      <c r="AJ504" t="s">
        <v>84</v>
      </c>
      <c r="AK504" s="38" t="s">
        <v>84</v>
      </c>
      <c r="AL504" s="195" t="e">
        <f ca="1">_xlfn.XLOOKUP(AK504,sortorder!$I$15:$I$20,sortorder!$J$15:$J$20)</f>
        <v>#NAME?</v>
      </c>
      <c r="AM504" s="633" t="s">
        <v>1742</v>
      </c>
      <c r="AN504" s="633" t="s">
        <v>1742</v>
      </c>
      <c r="AO504" s="633" t="s">
        <v>1743</v>
      </c>
      <c r="AP504" s="637">
        <v>3</v>
      </c>
      <c r="AQ504" t="s">
        <v>2941</v>
      </c>
      <c r="AR504" s="22" t="str">
        <f t="shared" si="125"/>
        <v>raw</v>
      </c>
      <c r="AS504" t="s">
        <v>43</v>
      </c>
      <c r="AT504" s="22" t="b">
        <f t="shared" si="126"/>
        <v>1</v>
      </c>
      <c r="AU504" s="633" t="s">
        <v>286</v>
      </c>
      <c r="AV504" s="633" t="s">
        <v>43</v>
      </c>
      <c r="AX504" s="596" t="s">
        <v>2142</v>
      </c>
      <c r="AY504" s="479" t="b">
        <v>1</v>
      </c>
      <c r="AZ504" t="s">
        <v>5629</v>
      </c>
      <c r="BB504">
        <v>3</v>
      </c>
      <c r="BC504" t="b">
        <v>0</v>
      </c>
      <c r="BD504" t="b">
        <v>0</v>
      </c>
      <c r="BE504" t="b">
        <v>0</v>
      </c>
      <c r="BG504" s="23" t="b">
        <f t="shared" si="135"/>
        <v>1</v>
      </c>
      <c r="BH504" s="54" t="str">
        <f>CONCATENATE(IF(AF504=1, EJ,IF(AG504=1, EJ_Supp,"")),VLOOKUP(T504,Q:BH,44,),VLOOKUP(AQ504,named_strings!A:B,2,))</f>
        <v>EJ: UST (state raw)</v>
      </c>
      <c r="BI504" s="1" t="s">
        <v>5618</v>
      </c>
      <c r="BJ504" s="37" t="s">
        <v>2753</v>
      </c>
      <c r="BK504" s="37" t="s">
        <v>2753</v>
      </c>
      <c r="BL504" s="714" t="e">
        <v>#N/A</v>
      </c>
      <c r="BM504" s="561" t="s">
        <v>2798</v>
      </c>
      <c r="BN504" s="479">
        <v>0</v>
      </c>
      <c r="BQ504" s="209">
        <v>999</v>
      </c>
      <c r="BT504" s="580" t="s">
        <v>542</v>
      </c>
      <c r="BU504" s="580" t="s">
        <v>997</v>
      </c>
    </row>
    <row r="505" spans="1:75">
      <c r="A505">
        <v>504</v>
      </c>
      <c r="B505" s="148" t="str">
        <f t="shared" ca="1" si="121"/>
        <v>999999999</v>
      </c>
      <c r="C505" s="148" t="str">
        <f t="shared" ca="1" si="122"/>
        <v>9999999</v>
      </c>
      <c r="D505" s="28">
        <v>0</v>
      </c>
      <c r="E505" s="586">
        <f t="shared" si="129"/>
        <v>0</v>
      </c>
      <c r="F505" s="586">
        <f t="shared" si="123"/>
        <v>1</v>
      </c>
      <c r="G505" s="344" t="str">
        <f t="shared" si="130"/>
        <v>csv</v>
      </c>
      <c r="H505" t="s">
        <v>900</v>
      </c>
      <c r="N505" s="56" t="s">
        <v>900</v>
      </c>
      <c r="O505" s="118" t="s">
        <v>900</v>
      </c>
      <c r="P505" s="56" t="s">
        <v>900</v>
      </c>
      <c r="Q505" s="61" t="s">
        <v>2959</v>
      </c>
      <c r="R505" s="137">
        <f ca="1">IFERROR(_xlfn.XLOOKUP(T505, sortorder!P:P,sortorder!Q:Q),999)</f>
        <v>999</v>
      </c>
      <c r="S505" s="137">
        <f ca="1">IFERROR(_xlfn.XLOOKUP(T505, sortorder!P:P,sortorder!O:O),99)</f>
        <v>99</v>
      </c>
      <c r="T505" s="119" t="s">
        <v>244</v>
      </c>
      <c r="V505" s="142">
        <f ca="1">IFERROR(_xlfn.XLOOKUP(X505, sortorder!E:E,sortorder!D:D),99)</f>
        <v>99</v>
      </c>
      <c r="W505" s="142">
        <f t="shared" ca="1" si="124"/>
        <v>99</v>
      </c>
      <c r="X505" s="353" t="s">
        <v>2706</v>
      </c>
      <c r="Y505" s="132">
        <f t="shared" si="137"/>
        <v>0</v>
      </c>
      <c r="Z505" s="132">
        <f t="shared" si="137"/>
        <v>1</v>
      </c>
      <c r="AA505" s="132">
        <f t="shared" si="137"/>
        <v>0</v>
      </c>
      <c r="AB505" s="132">
        <f t="shared" si="137"/>
        <v>0</v>
      </c>
      <c r="AC505" s="132">
        <f t="shared" si="137"/>
        <v>0</v>
      </c>
      <c r="AD505" s="132">
        <f t="shared" si="137"/>
        <v>0</v>
      </c>
      <c r="AE505" s="132">
        <f t="shared" si="137"/>
        <v>1</v>
      </c>
      <c r="AF505" s="132">
        <f t="shared" si="137"/>
        <v>1</v>
      </c>
      <c r="AG505" s="132">
        <f t="shared" si="137"/>
        <v>0</v>
      </c>
      <c r="AI505" s="132" t="e">
        <f ca="1">_xlfn.XLOOKUP(I505,'api2.3'!B:B,'api2.3'!D:D,"")</f>
        <v>#NAME?</v>
      </c>
      <c r="AJ505" t="s">
        <v>84</v>
      </c>
      <c r="AK505" s="38" t="s">
        <v>84</v>
      </c>
      <c r="AL505" s="195" t="e">
        <f ca="1">_xlfn.XLOOKUP(AK505,sortorder!$I$15:$I$20,sortorder!$J$15:$J$20)</f>
        <v>#NAME?</v>
      </c>
      <c r="AM505" s="633" t="s">
        <v>1742</v>
      </c>
      <c r="AN505" s="633" t="s">
        <v>1742</v>
      </c>
      <c r="AO505" s="633" t="s">
        <v>1743</v>
      </c>
      <c r="AP505" s="637">
        <v>3</v>
      </c>
      <c r="AQ505" t="s">
        <v>2941</v>
      </c>
      <c r="AR505" s="22" t="str">
        <f t="shared" si="125"/>
        <v>raw</v>
      </c>
      <c r="AS505" t="s">
        <v>43</v>
      </c>
      <c r="AT505" s="22" t="b">
        <f t="shared" si="126"/>
        <v>1</v>
      </c>
      <c r="AU505" s="633" t="s">
        <v>286</v>
      </c>
      <c r="AV505" s="633" t="s">
        <v>43</v>
      </c>
      <c r="AX505" s="596" t="s">
        <v>2142</v>
      </c>
      <c r="AY505" s="479" t="b">
        <v>1</v>
      </c>
      <c r="AZ505" t="s">
        <v>5629</v>
      </c>
      <c r="BB505">
        <v>3</v>
      </c>
      <c r="BC505" t="b">
        <v>0</v>
      </c>
      <c r="BD505" t="b">
        <v>0</v>
      </c>
      <c r="BE505" t="b">
        <v>0</v>
      </c>
      <c r="BG505" s="23" t="b">
        <f t="shared" si="135"/>
        <v>0</v>
      </c>
      <c r="BH505" s="54" t="str">
        <f>CONCATENATE(IF(AF505=1, EJ,IF(AG505=1, EJ_Supp,"")),VLOOKUP(T505,Q:BH,44,),VLOOKUP(AQ505,named_strings!A:B,2,))</f>
        <v>EJ: NPDES (state raw)</v>
      </c>
      <c r="BI505" s="1" t="s">
        <v>5216</v>
      </c>
      <c r="BJ505" s="37" t="s">
        <v>2755</v>
      </c>
      <c r="BK505" s="37" t="s">
        <v>2755</v>
      </c>
      <c r="BL505" s="714" t="e">
        <v>#N/A</v>
      </c>
      <c r="BM505" s="561" t="s">
        <v>2798</v>
      </c>
      <c r="BN505" s="479" t="s">
        <v>2798</v>
      </c>
      <c r="BQ505" s="209">
        <v>999</v>
      </c>
      <c r="BT505" s="580" t="s">
        <v>326</v>
      </c>
      <c r="BU505" s="580" t="s">
        <v>900</v>
      </c>
    </row>
    <row r="506" spans="1:75" hidden="1">
      <c r="A506">
        <v>505</v>
      </c>
      <c r="B506" s="148" t="str">
        <f t="shared" ca="1" si="121"/>
        <v>999999999</v>
      </c>
      <c r="C506" s="148" t="str">
        <f t="shared" ca="1" si="122"/>
        <v>9999999</v>
      </c>
      <c r="D506" s="234">
        <v>0</v>
      </c>
      <c r="E506" s="586">
        <f t="shared" si="129"/>
        <v>0</v>
      </c>
      <c r="F506" s="586">
        <f t="shared" si="123"/>
        <v>1</v>
      </c>
      <c r="G506" s="344" t="str">
        <f t="shared" si="130"/>
        <v>csv</v>
      </c>
      <c r="H506" s="114" t="s">
        <v>5500</v>
      </c>
      <c r="I506" s="114"/>
      <c r="J506" s="184"/>
      <c r="K506" s="114"/>
      <c r="L506" s="114"/>
      <c r="M506" s="184"/>
      <c r="N506" s="184"/>
      <c r="O506" s="114" t="s">
        <v>5500</v>
      </c>
      <c r="P506" s="184"/>
      <c r="Q506" s="115" t="s">
        <v>5501</v>
      </c>
      <c r="R506" s="137">
        <f ca="1">IFERROR(_xlfn.XLOOKUP(T506, sortorder!P:P,sortorder!Q:Q),999)</f>
        <v>999</v>
      </c>
      <c r="S506" s="137">
        <f ca="1">IFERROR(_xlfn.XLOOKUP(T506, sortorder!P:P,sortorder!O:O),99)</f>
        <v>99</v>
      </c>
      <c r="T506" s="183" t="s">
        <v>5448</v>
      </c>
      <c r="U506" s="184"/>
      <c r="V506" s="142">
        <f ca="1">IFERROR(_xlfn.XLOOKUP(X506, sortorder!E:E,sortorder!D:D),99)</f>
        <v>99</v>
      </c>
      <c r="W506" s="142">
        <f t="shared" ca="1" si="124"/>
        <v>99</v>
      </c>
      <c r="X506" s="309" t="s">
        <v>2706</v>
      </c>
      <c r="Y506" s="132">
        <f t="shared" si="137"/>
        <v>0</v>
      </c>
      <c r="Z506" s="132">
        <f t="shared" si="137"/>
        <v>1</v>
      </c>
      <c r="AA506" s="132">
        <f t="shared" si="137"/>
        <v>0</v>
      </c>
      <c r="AB506" s="132">
        <f t="shared" si="137"/>
        <v>0</v>
      </c>
      <c r="AC506" s="132">
        <f t="shared" si="137"/>
        <v>0</v>
      </c>
      <c r="AD506" s="132">
        <f t="shared" si="137"/>
        <v>0</v>
      </c>
      <c r="AE506" s="132">
        <f t="shared" si="137"/>
        <v>1</v>
      </c>
      <c r="AF506" s="132">
        <f t="shared" si="137"/>
        <v>1</v>
      </c>
      <c r="AG506" s="132">
        <f t="shared" si="137"/>
        <v>0</v>
      </c>
      <c r="AH506" s="114"/>
      <c r="AI506" s="132" t="e">
        <f ca="1">_xlfn.XLOOKUP(I506,'api2.3'!B:B,'api2.3'!D:D,"")</f>
        <v>#NAME?</v>
      </c>
      <c r="AJ506" s="114" t="s">
        <v>84</v>
      </c>
      <c r="AK506" s="197" t="s">
        <v>84</v>
      </c>
      <c r="AL506" s="195" t="e">
        <f ca="1">_xlfn.XLOOKUP(AK506,sortorder!$I$15:$I$20,sortorder!$J$15:$J$20)</f>
        <v>#NAME?</v>
      </c>
      <c r="AM506" s="635" t="s">
        <v>1742</v>
      </c>
      <c r="AN506" s="635" t="s">
        <v>1742</v>
      </c>
      <c r="AO506" s="635" t="s">
        <v>1743</v>
      </c>
      <c r="AP506" s="641">
        <v>3</v>
      </c>
      <c r="AQ506" s="114" t="s">
        <v>2941</v>
      </c>
      <c r="AR506" s="22" t="str">
        <f t="shared" si="125"/>
        <v>raw</v>
      </c>
      <c r="AS506" s="114" t="s">
        <v>43</v>
      </c>
      <c r="AT506" s="22" t="b">
        <f t="shared" si="126"/>
        <v>1</v>
      </c>
      <c r="AU506" s="635" t="s">
        <v>286</v>
      </c>
      <c r="AV506" s="635" t="s">
        <v>43</v>
      </c>
      <c r="AW506" s="114"/>
      <c r="AX506" s="596" t="s">
        <v>2142</v>
      </c>
      <c r="AY506" s="479" t="b">
        <v>1</v>
      </c>
      <c r="AZ506" t="s">
        <v>5629</v>
      </c>
      <c r="BA506" s="114"/>
      <c r="BB506" s="114">
        <v>3</v>
      </c>
      <c r="BC506" s="114" t="b">
        <v>0</v>
      </c>
      <c r="BD506" s="114" t="b">
        <v>0</v>
      </c>
      <c r="BE506" s="114" t="b">
        <v>0</v>
      </c>
      <c r="BF506" s="114"/>
      <c r="BG506" s="23" t="b">
        <f t="shared" si="135"/>
        <v>1</v>
      </c>
      <c r="BH506" s="54" t="str">
        <f>CONCATENATE(IF(AF506=1, EJ,IF(AG506=1, EJ_Supp,"")),VLOOKUP(T506,Q:BH,44,),VLOOKUP(AQ506,named_strings!A:B,2,))</f>
        <v>EJ: Drinking (state raw)</v>
      </c>
      <c r="BI506" s="117" t="s">
        <v>5502</v>
      </c>
      <c r="BJ506" s="114" t="s">
        <v>5503</v>
      </c>
      <c r="BK506" s="114" t="s">
        <v>5503</v>
      </c>
      <c r="BL506" s="714" t="e">
        <v>#N/A</v>
      </c>
      <c r="BM506" s="561" t="s">
        <v>2798</v>
      </c>
      <c r="BN506" s="479" t="s">
        <v>2798</v>
      </c>
      <c r="BO506" s="184"/>
      <c r="BP506" s="184"/>
      <c r="BQ506" s="243">
        <v>999</v>
      </c>
      <c r="BR506" s="114"/>
      <c r="BS506" s="582"/>
      <c r="BT506" s="582"/>
      <c r="BU506" s="582"/>
      <c r="BV506" s="582"/>
      <c r="BW506" s="582"/>
    </row>
    <row r="507" spans="1:75" hidden="1">
      <c r="A507">
        <v>506</v>
      </c>
      <c r="B507" s="148" t="str">
        <f t="shared" ca="1" si="121"/>
        <v>999999057</v>
      </c>
      <c r="C507" s="148" t="str">
        <f t="shared" ca="1" si="122"/>
        <v>9999999</v>
      </c>
      <c r="D507" s="28">
        <v>1</v>
      </c>
      <c r="E507" s="586">
        <f t="shared" si="129"/>
        <v>0</v>
      </c>
      <c r="F507" s="586">
        <f t="shared" si="123"/>
        <v>1</v>
      </c>
      <c r="G507" s="344" t="str">
        <f t="shared" si="130"/>
        <v>api</v>
      </c>
      <c r="H507" t="s">
        <v>1426</v>
      </c>
      <c r="I507" s="114" t="s">
        <v>1426</v>
      </c>
      <c r="N507" s="56" t="s">
        <v>1427</v>
      </c>
      <c r="O507" s="22" t="s">
        <v>1427</v>
      </c>
      <c r="P507" s="56" t="s">
        <v>1427</v>
      </c>
      <c r="Q507" s="61" t="s">
        <v>1425</v>
      </c>
      <c r="R507" s="137">
        <f ca="1">IFERROR(_xlfn.XLOOKUP(T507, sortorder!P:P,sortorder!Q:Q),999)</f>
        <v>999</v>
      </c>
      <c r="S507" s="137">
        <f ca="1">IFERROR(_xlfn.XLOOKUP(T507, sortorder!P:P,sortorder!O:O),99)</f>
        <v>99</v>
      </c>
      <c r="T507" s="119" t="s">
        <v>181</v>
      </c>
      <c r="U507" s="56" t="s">
        <v>315</v>
      </c>
      <c r="V507" s="142">
        <f ca="1">IFERROR(_xlfn.XLOOKUP(X507, sortorder!E:E,sortorder!D:D),99)</f>
        <v>99</v>
      </c>
      <c r="W507" s="142">
        <f t="shared" ca="1" si="124"/>
        <v>99</v>
      </c>
      <c r="X507" s="21" t="s">
        <v>1376</v>
      </c>
      <c r="Y507" s="132">
        <f t="shared" si="137"/>
        <v>0</v>
      </c>
      <c r="Z507" s="132">
        <f t="shared" si="137"/>
        <v>0</v>
      </c>
      <c r="AA507" s="132">
        <f t="shared" si="137"/>
        <v>1</v>
      </c>
      <c r="AB507" s="132">
        <f t="shared" si="137"/>
        <v>0</v>
      </c>
      <c r="AC507" s="132">
        <f t="shared" si="137"/>
        <v>0</v>
      </c>
      <c r="AD507" s="132">
        <f t="shared" si="137"/>
        <v>0</v>
      </c>
      <c r="AE507" s="132">
        <f t="shared" si="137"/>
        <v>1</v>
      </c>
      <c r="AF507" s="132">
        <f t="shared" si="137"/>
        <v>1</v>
      </c>
      <c r="AG507" s="132">
        <f t="shared" si="137"/>
        <v>0</v>
      </c>
      <c r="AH507" t="s">
        <v>1051</v>
      </c>
      <c r="AI507" s="132" t="e">
        <f ca="1">_xlfn.XLOOKUP(I507,'api2.3'!B:B,'api2.3'!D:D,"")</f>
        <v>#NAME?</v>
      </c>
      <c r="AJ507" t="s">
        <v>84</v>
      </c>
      <c r="AK507" s="38" t="s">
        <v>84</v>
      </c>
      <c r="AL507" s="195" t="e">
        <f ca="1">_xlfn.XLOOKUP(AK507,sortorder!$I$15:$I$20,sortorder!$J$15:$J$20)</f>
        <v>#NAME?</v>
      </c>
      <c r="AM507" s="633" t="s">
        <v>416</v>
      </c>
      <c r="AN507" s="633" t="s">
        <v>416</v>
      </c>
      <c r="AO507" s="633" t="s">
        <v>417</v>
      </c>
      <c r="AP507" s="637">
        <v>1</v>
      </c>
      <c r="AQ507" t="s">
        <v>1076</v>
      </c>
      <c r="AR507" s="22" t="str">
        <f t="shared" si="125"/>
        <v>pctile</v>
      </c>
      <c r="AS507" t="s">
        <v>1086</v>
      </c>
      <c r="AT507" s="22" t="b">
        <f t="shared" si="126"/>
        <v>1</v>
      </c>
      <c r="AU507" s="633" t="s">
        <v>1077</v>
      </c>
      <c r="AV507" s="633" t="s">
        <v>1086</v>
      </c>
      <c r="AX507" s="596" t="s">
        <v>2798</v>
      </c>
      <c r="AY507" s="479" t="b">
        <v>0</v>
      </c>
      <c r="AZ507" t="s">
        <v>1078</v>
      </c>
      <c r="BA507">
        <v>2</v>
      </c>
      <c r="BB507">
        <v>0</v>
      </c>
      <c r="BC507" t="b">
        <v>0</v>
      </c>
      <c r="BD507" t="b">
        <v>0</v>
      </c>
      <c r="BE507" t="b">
        <v>0</v>
      </c>
      <c r="BG507" s="23" t="b">
        <f t="shared" ref="BG507" si="138">BH507=BI507</f>
        <v>1</v>
      </c>
      <c r="BH507" s="707" t="str">
        <f>CONCATENATE(IF(AF507=1, EJ,IF(AG507=1, EJ_Supp,"")),VLOOKUP(T507,Q:BH,44,),IF(AQ507="uspctile", US_ile,IF(AQ507="statepctile", State_ile,"")))</f>
        <v>EJ: PM2.5 (US%ile)</v>
      </c>
      <c r="BI507" t="s">
        <v>1428</v>
      </c>
      <c r="BJ507" t="s">
        <v>1429</v>
      </c>
      <c r="BK507" t="s">
        <v>1429</v>
      </c>
      <c r="BL507" s="714" t="s">
        <v>1430</v>
      </c>
      <c r="BM507" s="561" t="s">
        <v>2798</v>
      </c>
      <c r="BN507" s="479" t="s">
        <v>1431</v>
      </c>
      <c r="BO507" s="56" t="s">
        <v>1433</v>
      </c>
      <c r="BP507" s="56" t="s">
        <v>1432</v>
      </c>
      <c r="BQ507" s="364">
        <v>57</v>
      </c>
      <c r="BS507" s="580" t="s">
        <v>117</v>
      </c>
      <c r="BT507" s="580" t="s">
        <v>1187</v>
      </c>
      <c r="BU507" s="580" t="s">
        <v>1427</v>
      </c>
      <c r="BV507" s="580" t="s">
        <v>404</v>
      </c>
    </row>
    <row r="508" spans="1:75" hidden="1">
      <c r="A508">
        <v>507</v>
      </c>
      <c r="B508" s="148" t="str">
        <f t="shared" ca="1" si="121"/>
        <v>999999058</v>
      </c>
      <c r="C508" s="148" t="str">
        <f t="shared" ca="1" si="122"/>
        <v>9999999</v>
      </c>
      <c r="D508" s="28">
        <v>1</v>
      </c>
      <c r="E508" s="586">
        <f t="shared" si="129"/>
        <v>0</v>
      </c>
      <c r="F508" s="586">
        <f t="shared" si="123"/>
        <v>1</v>
      </c>
      <c r="G508" s="344" t="str">
        <f t="shared" si="130"/>
        <v>api</v>
      </c>
      <c r="H508" t="s">
        <v>1417</v>
      </c>
      <c r="I508" s="114" t="s">
        <v>1417</v>
      </c>
      <c r="N508" s="56" t="s">
        <v>1418</v>
      </c>
      <c r="O508" s="22" t="s">
        <v>1418</v>
      </c>
      <c r="P508" s="56" t="s">
        <v>1418</v>
      </c>
      <c r="Q508" s="61" t="s">
        <v>1416</v>
      </c>
      <c r="R508" s="137">
        <f ca="1">IFERROR(_xlfn.XLOOKUP(T508, sortorder!P:P,sortorder!Q:Q),999)</f>
        <v>999</v>
      </c>
      <c r="S508" s="137">
        <f ca="1">IFERROR(_xlfn.XLOOKUP(T508, sortorder!P:P,sortorder!O:O),99)</f>
        <v>99</v>
      </c>
      <c r="T508" s="119" t="s">
        <v>144</v>
      </c>
      <c r="U508" s="56" t="s">
        <v>296</v>
      </c>
      <c r="V508" s="142">
        <f ca="1">IFERROR(_xlfn.XLOOKUP(X508, sortorder!E:E,sortorder!D:D),99)</f>
        <v>99</v>
      </c>
      <c r="W508" s="142">
        <f t="shared" ca="1" si="124"/>
        <v>99</v>
      </c>
      <c r="X508" s="21" t="s">
        <v>1376</v>
      </c>
      <c r="Y508" s="132">
        <f t="shared" si="137"/>
        <v>0</v>
      </c>
      <c r="Z508" s="132">
        <f t="shared" si="137"/>
        <v>0</v>
      </c>
      <c r="AA508" s="132">
        <f t="shared" si="137"/>
        <v>1</v>
      </c>
      <c r="AB508" s="132">
        <f t="shared" si="137"/>
        <v>0</v>
      </c>
      <c r="AC508" s="132">
        <f t="shared" si="137"/>
        <v>0</v>
      </c>
      <c r="AD508" s="132">
        <f t="shared" si="137"/>
        <v>0</v>
      </c>
      <c r="AE508" s="132">
        <f t="shared" si="137"/>
        <v>1</v>
      </c>
      <c r="AF508" s="132">
        <f t="shared" si="137"/>
        <v>1</v>
      </c>
      <c r="AG508" s="132">
        <f t="shared" si="137"/>
        <v>0</v>
      </c>
      <c r="AH508" t="s">
        <v>1051</v>
      </c>
      <c r="AI508" s="132" t="e">
        <f ca="1">_xlfn.XLOOKUP(I508,'api2.3'!B:B,'api2.3'!D:D,"")</f>
        <v>#NAME?</v>
      </c>
      <c r="AJ508" t="s">
        <v>84</v>
      </c>
      <c r="AK508" s="38" t="s">
        <v>84</v>
      </c>
      <c r="AL508" s="195" t="e">
        <f ca="1">_xlfn.XLOOKUP(AK508,sortorder!$I$15:$I$20,sortorder!$J$15:$J$20)</f>
        <v>#NAME?</v>
      </c>
      <c r="AM508" s="633" t="s">
        <v>416</v>
      </c>
      <c r="AN508" s="633" t="s">
        <v>416</v>
      </c>
      <c r="AO508" s="633" t="s">
        <v>417</v>
      </c>
      <c r="AP508" s="637">
        <v>1</v>
      </c>
      <c r="AQ508" t="s">
        <v>1076</v>
      </c>
      <c r="AR508" s="22" t="str">
        <f t="shared" si="125"/>
        <v>pctile</v>
      </c>
      <c r="AS508" t="s">
        <v>1086</v>
      </c>
      <c r="AT508" s="22" t="b">
        <f t="shared" si="126"/>
        <v>1</v>
      </c>
      <c r="AU508" s="633" t="s">
        <v>1077</v>
      </c>
      <c r="AV508" s="633" t="s">
        <v>1086</v>
      </c>
      <c r="AX508" s="596" t="s">
        <v>2798</v>
      </c>
      <c r="AY508" s="479" t="b">
        <v>0</v>
      </c>
      <c r="AZ508" t="s">
        <v>1078</v>
      </c>
      <c r="BA508">
        <v>2</v>
      </c>
      <c r="BB508">
        <v>0</v>
      </c>
      <c r="BC508" t="b">
        <v>0</v>
      </c>
      <c r="BD508" t="b">
        <v>0</v>
      </c>
      <c r="BE508" t="b">
        <v>0</v>
      </c>
      <c r="BG508" s="23" t="b">
        <f t="shared" si="132"/>
        <v>1</v>
      </c>
      <c r="BH508" s="707" t="str">
        <f>CONCATENATE(IF(AF508=1, EJ,IF(AG508=1, EJ_Supp,"")),VLOOKUP(T508,Q:BH,44,),IF(AQ508="uspctile", US_ile,IF(AQ508="statepctile", State_ile,"")))</f>
        <v>EJ: Ozone (US%ile)</v>
      </c>
      <c r="BI508" t="s">
        <v>1419</v>
      </c>
      <c r="BJ508" t="s">
        <v>1420</v>
      </c>
      <c r="BK508" t="s">
        <v>1420</v>
      </c>
      <c r="BL508" s="714" t="s">
        <v>1421</v>
      </c>
      <c r="BM508" s="561" t="s">
        <v>2798</v>
      </c>
      <c r="BN508" s="479" t="s">
        <v>1422</v>
      </c>
      <c r="BO508" s="56" t="s">
        <v>1424</v>
      </c>
      <c r="BP508" s="56" t="s">
        <v>1423</v>
      </c>
      <c r="BQ508" s="364">
        <v>58</v>
      </c>
      <c r="BS508" s="580" t="s">
        <v>1043</v>
      </c>
      <c r="BT508" s="580" t="s">
        <v>982</v>
      </c>
      <c r="BU508" s="580" t="s">
        <v>1418</v>
      </c>
      <c r="BV508" s="580" t="s">
        <v>404</v>
      </c>
    </row>
    <row r="509" spans="1:75" hidden="1">
      <c r="A509">
        <v>508</v>
      </c>
      <c r="B509" s="148" t="str">
        <f t="shared" ca="1" si="121"/>
        <v>999999059</v>
      </c>
      <c r="C509" s="148" t="str">
        <f t="shared" ca="1" si="122"/>
        <v>9999999</v>
      </c>
      <c r="D509" s="234">
        <v>1</v>
      </c>
      <c r="E509" s="586">
        <f t="shared" si="129"/>
        <v>0</v>
      </c>
      <c r="F509" s="586">
        <f t="shared" si="123"/>
        <v>1</v>
      </c>
      <c r="G509" s="344" t="str">
        <f t="shared" si="130"/>
        <v>csv</v>
      </c>
      <c r="H509" s="114" t="s">
        <v>5582</v>
      </c>
      <c r="I509" s="114" t="s">
        <v>5581</v>
      </c>
      <c r="J509" s="184"/>
      <c r="K509" s="114"/>
      <c r="L509" s="114"/>
      <c r="M509" s="184"/>
      <c r="N509" s="184"/>
      <c r="O509" s="114" t="s">
        <v>5582</v>
      </c>
      <c r="P509" s="184"/>
      <c r="Q509" s="115" t="s">
        <v>5583</v>
      </c>
      <c r="R509" s="137">
        <f ca="1">IFERROR(_xlfn.XLOOKUP(T509, sortorder!P:P,sortorder!Q:Q),999)</f>
        <v>999</v>
      </c>
      <c r="S509" s="137">
        <f ca="1">IFERROR(_xlfn.XLOOKUP(T509, sortorder!P:P,sortorder!O:O),99)</f>
        <v>99</v>
      </c>
      <c r="T509" s="183" t="s">
        <v>5452</v>
      </c>
      <c r="U509" s="184"/>
      <c r="V509" s="142">
        <f ca="1">IFERROR(_xlfn.XLOOKUP(X509, sortorder!E:E,sortorder!D:D),99)</f>
        <v>99</v>
      </c>
      <c r="W509" s="142">
        <f t="shared" ca="1" si="124"/>
        <v>99</v>
      </c>
      <c r="X509" s="185" t="s">
        <v>1376</v>
      </c>
      <c r="Y509" s="132">
        <f t="shared" si="137"/>
        <v>0</v>
      </c>
      <c r="Z509" s="132">
        <f t="shared" si="137"/>
        <v>0</v>
      </c>
      <c r="AA509" s="132">
        <f t="shared" si="137"/>
        <v>1</v>
      </c>
      <c r="AB509" s="132">
        <f t="shared" si="137"/>
        <v>0</v>
      </c>
      <c r="AC509" s="132">
        <f t="shared" si="137"/>
        <v>0</v>
      </c>
      <c r="AD509" s="132">
        <f t="shared" si="137"/>
        <v>0</v>
      </c>
      <c r="AE509" s="132">
        <f t="shared" si="137"/>
        <v>1</v>
      </c>
      <c r="AF509" s="132">
        <f t="shared" si="137"/>
        <v>1</v>
      </c>
      <c r="AG509" s="132">
        <f t="shared" si="137"/>
        <v>0</v>
      </c>
      <c r="AH509" s="114" t="s">
        <v>1051</v>
      </c>
      <c r="AI509" s="132" t="e">
        <f ca="1">_xlfn.XLOOKUP(I509,'api2.3'!B:B,'api2.3'!D:D,"")</f>
        <v>#NAME?</v>
      </c>
      <c r="AJ509" s="114" t="s">
        <v>84</v>
      </c>
      <c r="AK509" s="197" t="s">
        <v>84</v>
      </c>
      <c r="AL509" s="195" t="e">
        <f ca="1">_xlfn.XLOOKUP(AK509,sortorder!$I$15:$I$20,sortorder!$J$15:$J$20)</f>
        <v>#NAME?</v>
      </c>
      <c r="AM509" s="635" t="s">
        <v>416</v>
      </c>
      <c r="AN509" s="635" t="s">
        <v>416</v>
      </c>
      <c r="AO509" s="635" t="s">
        <v>417</v>
      </c>
      <c r="AP509" s="641">
        <v>1</v>
      </c>
      <c r="AQ509" s="114" t="s">
        <v>1076</v>
      </c>
      <c r="AR509" s="22" t="str">
        <f t="shared" si="125"/>
        <v>pctile</v>
      </c>
      <c r="AS509" s="114" t="s">
        <v>1086</v>
      </c>
      <c r="AT509" s="22" t="b">
        <f t="shared" si="126"/>
        <v>1</v>
      </c>
      <c r="AU509" s="635" t="s">
        <v>1077</v>
      </c>
      <c r="AV509" s="635" t="s">
        <v>1086</v>
      </c>
      <c r="AW509" s="114"/>
      <c r="AX509" s="596" t="s">
        <v>2798</v>
      </c>
      <c r="AY509" s="479" t="b">
        <v>0</v>
      </c>
      <c r="AZ509" s="219" t="s">
        <v>1078</v>
      </c>
      <c r="BA509" s="114">
        <v>2</v>
      </c>
      <c r="BB509" s="114">
        <v>0</v>
      </c>
      <c r="BC509" s="114" t="b">
        <v>0</v>
      </c>
      <c r="BD509" s="114" t="b">
        <v>0</v>
      </c>
      <c r="BE509" s="114" t="b">
        <v>0</v>
      </c>
      <c r="BF509" s="114"/>
      <c r="BG509" s="23" t="b">
        <f t="shared" si="132"/>
        <v>1</v>
      </c>
      <c r="BH509" s="707" t="str">
        <f>CONCATENATE(IF(AF509=1, EJ,IF(AG509=1, EJ_Supp,"")),VLOOKUP(T509,Q:BH,44,),IF(AQ509="uspctile", US_ile,IF(AQ509="statepctile", State_ile,"")))</f>
        <v>EJ: NO2 (US%ile)</v>
      </c>
      <c r="BI509" s="114" t="s">
        <v>5584</v>
      </c>
      <c r="BJ509" s="114" t="s">
        <v>5585</v>
      </c>
      <c r="BK509" s="114" t="s">
        <v>5585</v>
      </c>
      <c r="BL509" s="714" t="s">
        <v>7447</v>
      </c>
      <c r="BM509" s="561" t="s">
        <v>2798</v>
      </c>
      <c r="BN509" s="479" t="s">
        <v>6592</v>
      </c>
      <c r="BO509" s="184"/>
      <c r="BP509" s="184"/>
      <c r="BQ509" s="369">
        <v>59</v>
      </c>
      <c r="BR509" s="114"/>
      <c r="BS509" s="582"/>
      <c r="BT509" s="582"/>
      <c r="BU509" s="582"/>
      <c r="BV509" s="582"/>
      <c r="BW509" s="582"/>
    </row>
    <row r="510" spans="1:75" hidden="1">
      <c r="A510">
        <v>509</v>
      </c>
      <c r="B510" s="148" t="str">
        <f t="shared" ca="1" si="121"/>
        <v>999999060</v>
      </c>
      <c r="C510" s="148" t="str">
        <f t="shared" ca="1" si="122"/>
        <v>9999999</v>
      </c>
      <c r="D510" s="28">
        <v>1</v>
      </c>
      <c r="E510" s="586">
        <f t="shared" si="129"/>
        <v>0</v>
      </c>
      <c r="F510" s="586">
        <f t="shared" si="123"/>
        <v>1</v>
      </c>
      <c r="G510" s="344" t="str">
        <f t="shared" si="130"/>
        <v>api</v>
      </c>
      <c r="H510" t="s">
        <v>1382</v>
      </c>
      <c r="I510" t="s">
        <v>1382</v>
      </c>
      <c r="N510" s="56" t="s">
        <v>1383</v>
      </c>
      <c r="O510" s="22" t="s">
        <v>1383</v>
      </c>
      <c r="P510" s="56" t="s">
        <v>1383</v>
      </c>
      <c r="Q510" s="61" t="s">
        <v>1381</v>
      </c>
      <c r="R510" s="137">
        <f ca="1">IFERROR(_xlfn.XLOOKUP(T510, sortorder!P:P,sortorder!Q:Q),999)</f>
        <v>999</v>
      </c>
      <c r="S510" s="137">
        <f ca="1">IFERROR(_xlfn.XLOOKUP(T510, sortorder!P:P,sortorder!O:O),99)</f>
        <v>99</v>
      </c>
      <c r="T510" s="119" t="s">
        <v>196</v>
      </c>
      <c r="U510" s="56" t="s">
        <v>287</v>
      </c>
      <c r="V510" s="142">
        <f ca="1">IFERROR(_xlfn.XLOOKUP(X510, sortorder!E:E,sortorder!D:D),99)</f>
        <v>99</v>
      </c>
      <c r="W510" s="142">
        <f t="shared" ca="1" si="124"/>
        <v>99</v>
      </c>
      <c r="X510" s="21" t="s">
        <v>1376</v>
      </c>
      <c r="Y510" s="132">
        <f t="shared" si="137"/>
        <v>0</v>
      </c>
      <c r="Z510" s="132">
        <f t="shared" si="137"/>
        <v>0</v>
      </c>
      <c r="AA510" s="132">
        <f t="shared" si="137"/>
        <v>1</v>
      </c>
      <c r="AB510" s="132">
        <f t="shared" si="137"/>
        <v>0</v>
      </c>
      <c r="AC510" s="132">
        <f t="shared" si="137"/>
        <v>0</v>
      </c>
      <c r="AD510" s="132">
        <f t="shared" si="137"/>
        <v>0</v>
      </c>
      <c r="AE510" s="132">
        <f t="shared" si="137"/>
        <v>1</v>
      </c>
      <c r="AF510" s="132">
        <f t="shared" si="137"/>
        <v>1</v>
      </c>
      <c r="AG510" s="132">
        <f t="shared" si="137"/>
        <v>0</v>
      </c>
      <c r="AH510" t="s">
        <v>1051</v>
      </c>
      <c r="AI510" s="132" t="e">
        <f ca="1">_xlfn.XLOOKUP(I510,'api2.3'!B:B,'api2.3'!D:D,"")</f>
        <v>#NAME?</v>
      </c>
      <c r="AJ510" t="s">
        <v>84</v>
      </c>
      <c r="AK510" s="38" t="s">
        <v>84</v>
      </c>
      <c r="AL510" s="195" t="e">
        <f ca="1">_xlfn.XLOOKUP(AK510,sortorder!$I$15:$I$20,sortorder!$J$15:$J$20)</f>
        <v>#NAME?</v>
      </c>
      <c r="AM510" s="633" t="s">
        <v>416</v>
      </c>
      <c r="AN510" s="633" t="s">
        <v>416</v>
      </c>
      <c r="AO510" s="633" t="s">
        <v>417</v>
      </c>
      <c r="AP510" s="637">
        <v>1</v>
      </c>
      <c r="AQ510" t="s">
        <v>1076</v>
      </c>
      <c r="AR510" s="22" t="str">
        <f t="shared" si="125"/>
        <v>pctile</v>
      </c>
      <c r="AS510" t="s">
        <v>1086</v>
      </c>
      <c r="AT510" s="22" t="b">
        <f t="shared" si="126"/>
        <v>1</v>
      </c>
      <c r="AU510" s="633" t="s">
        <v>1077</v>
      </c>
      <c r="AV510" s="633" t="s">
        <v>1086</v>
      </c>
      <c r="AX510" s="596" t="s">
        <v>2798</v>
      </c>
      <c r="AY510" s="479" t="b">
        <v>0</v>
      </c>
      <c r="AZ510" t="s">
        <v>1078</v>
      </c>
      <c r="BA510">
        <v>2</v>
      </c>
      <c r="BB510">
        <v>0</v>
      </c>
      <c r="BC510" t="b">
        <v>0</v>
      </c>
      <c r="BD510" t="b">
        <v>0</v>
      </c>
      <c r="BE510" t="b">
        <v>0</v>
      </c>
      <c r="BG510" s="23" t="b">
        <f t="shared" si="132"/>
        <v>1</v>
      </c>
      <c r="BH510" s="707" t="str">
        <f>CONCATENATE(IF(AF510=1, EJ,IF(AG510=1, EJ_Supp,"")),VLOOKUP(T510,Q:BH,44,),IF(AQ510="uspctile", US_ile,IF(AQ510="statepctile", State_ile,"")))</f>
        <v>EJ: Diesel PM (US%ile)</v>
      </c>
      <c r="BI510" t="s">
        <v>1384</v>
      </c>
      <c r="BJ510" t="s">
        <v>4803</v>
      </c>
      <c r="BK510" t="s">
        <v>4803</v>
      </c>
      <c r="BL510" s="714" t="s">
        <v>5266</v>
      </c>
      <c r="BM510" s="561" t="s">
        <v>2798</v>
      </c>
      <c r="BN510" s="479" t="s">
        <v>1385</v>
      </c>
      <c r="BO510" s="56" t="s">
        <v>1387</v>
      </c>
      <c r="BP510" s="56" t="s">
        <v>1386</v>
      </c>
      <c r="BQ510" s="364">
        <v>60</v>
      </c>
      <c r="BS510" s="580" t="s">
        <v>86</v>
      </c>
      <c r="BT510" s="580" t="s">
        <v>1141</v>
      </c>
      <c r="BU510" s="580" t="s">
        <v>1383</v>
      </c>
      <c r="BV510" s="580" t="s">
        <v>404</v>
      </c>
    </row>
    <row r="511" spans="1:75">
      <c r="A511">
        <v>510</v>
      </c>
      <c r="B511" s="148" t="str">
        <f t="shared" ca="1" si="121"/>
        <v>999999061</v>
      </c>
      <c r="C511" s="148" t="str">
        <f t="shared" ca="1" si="122"/>
        <v>9999999</v>
      </c>
      <c r="D511" s="28">
        <v>1</v>
      </c>
      <c r="E511" s="586">
        <f t="shared" si="129"/>
        <v>0</v>
      </c>
      <c r="F511" s="586">
        <f t="shared" si="123"/>
        <v>1</v>
      </c>
      <c r="G511" s="344" t="str">
        <f t="shared" si="130"/>
        <v>api</v>
      </c>
      <c r="H511" t="s">
        <v>1453</v>
      </c>
      <c r="I511" t="s">
        <v>1453</v>
      </c>
      <c r="L511" s="114"/>
      <c r="M511" s="184"/>
      <c r="N511" s="56" t="s">
        <v>1454</v>
      </c>
      <c r="O511" s="22" t="s">
        <v>1454</v>
      </c>
      <c r="P511" s="56" t="s">
        <v>1454</v>
      </c>
      <c r="Q511" s="61" t="s">
        <v>1452</v>
      </c>
      <c r="R511" s="137">
        <f ca="1">IFERROR(_xlfn.XLOOKUP(T511, sortorder!P:P,sortorder!Q:Q),999)</f>
        <v>999</v>
      </c>
      <c r="S511" s="137">
        <f ca="1">IFERROR(_xlfn.XLOOKUP(T511, sortorder!P:P,sortorder!O:O),99)</f>
        <v>99</v>
      </c>
      <c r="T511" s="119" t="s">
        <v>1716</v>
      </c>
      <c r="U511" s="56" t="s">
        <v>2948</v>
      </c>
      <c r="V511" s="142">
        <f ca="1">IFERROR(_xlfn.XLOOKUP(X511, sortorder!E:E,sortorder!D:D),99)</f>
        <v>99</v>
      </c>
      <c r="W511" s="142">
        <f t="shared" ca="1" si="124"/>
        <v>99</v>
      </c>
      <c r="X511" s="21" t="s">
        <v>1376</v>
      </c>
      <c r="Y511" s="132">
        <f t="shared" si="137"/>
        <v>0</v>
      </c>
      <c r="Z511" s="132">
        <f t="shared" si="137"/>
        <v>0</v>
      </c>
      <c r="AA511" s="132">
        <f t="shared" si="137"/>
        <v>1</v>
      </c>
      <c r="AB511" s="132">
        <f t="shared" si="137"/>
        <v>0</v>
      </c>
      <c r="AC511" s="132">
        <f t="shared" si="137"/>
        <v>0</v>
      </c>
      <c r="AD511" s="132">
        <f t="shared" si="137"/>
        <v>0</v>
      </c>
      <c r="AE511" s="132">
        <f t="shared" si="137"/>
        <v>1</v>
      </c>
      <c r="AF511" s="132">
        <f t="shared" si="137"/>
        <v>1</v>
      </c>
      <c r="AG511" s="132">
        <f t="shared" si="137"/>
        <v>0</v>
      </c>
      <c r="AH511" t="s">
        <v>1051</v>
      </c>
      <c r="AI511" s="132" t="e">
        <f ca="1">_xlfn.XLOOKUP(I511,'api2.3'!B:B,'api2.3'!D:D,"")</f>
        <v>#NAME?</v>
      </c>
      <c r="AJ511" t="s">
        <v>84</v>
      </c>
      <c r="AK511" s="38" t="s">
        <v>84</v>
      </c>
      <c r="AL511" s="195" t="e">
        <f ca="1">_xlfn.XLOOKUP(AK511,sortorder!$I$15:$I$20,sortorder!$J$15:$J$20)</f>
        <v>#NAME?</v>
      </c>
      <c r="AM511" s="633" t="s">
        <v>416</v>
      </c>
      <c r="AN511" s="633" t="s">
        <v>416</v>
      </c>
      <c r="AO511" s="633" t="s">
        <v>417</v>
      </c>
      <c r="AP511" s="637">
        <v>1</v>
      </c>
      <c r="AQ511" t="s">
        <v>1076</v>
      </c>
      <c r="AR511" s="22" t="str">
        <f t="shared" si="125"/>
        <v>pctile</v>
      </c>
      <c r="AS511" t="s">
        <v>1086</v>
      </c>
      <c r="AT511" s="22" t="b">
        <f t="shared" si="126"/>
        <v>1</v>
      </c>
      <c r="AU511" s="633" t="s">
        <v>1077</v>
      </c>
      <c r="AV511" s="633" t="s">
        <v>1086</v>
      </c>
      <c r="AX511" s="596" t="s">
        <v>2798</v>
      </c>
      <c r="AY511" s="479" t="b">
        <v>0</v>
      </c>
      <c r="AZ511" t="s">
        <v>1078</v>
      </c>
      <c r="BA511">
        <v>2</v>
      </c>
      <c r="BB511">
        <v>0</v>
      </c>
      <c r="BC511" t="b">
        <v>0</v>
      </c>
      <c r="BD511" t="b">
        <v>0</v>
      </c>
      <c r="BE511" t="b">
        <v>0</v>
      </c>
      <c r="BG511" s="23" t="b">
        <f t="shared" si="132"/>
        <v>0</v>
      </c>
      <c r="BH511" s="707" t="str">
        <f>CONCATENATE(IF(AF511=1, EJ,IF(AG511=1, EJ_Supp,"")),VLOOKUP(T511,Q:BH,44,),IF(AQ511="uspctile", US_ile,IF(AQ511="statepctile", State_ile,"")))</f>
        <v>EJ: Toxic Releases to Air (US%ile)</v>
      </c>
      <c r="BI511" t="s">
        <v>5227</v>
      </c>
      <c r="BJ511" t="s">
        <v>4809</v>
      </c>
      <c r="BK511" t="s">
        <v>4809</v>
      </c>
      <c r="BL511" s="714" t="s">
        <v>1455</v>
      </c>
      <c r="BM511" s="561" t="s">
        <v>2798</v>
      </c>
      <c r="BN511" s="479" t="s">
        <v>1456</v>
      </c>
      <c r="BO511" s="56" t="s">
        <v>1457</v>
      </c>
      <c r="BP511" s="56" t="s">
        <v>5228</v>
      </c>
      <c r="BQ511" s="364">
        <v>61</v>
      </c>
      <c r="BS511" s="580" t="s">
        <v>86</v>
      </c>
      <c r="BT511" s="580" t="s">
        <v>1143</v>
      </c>
      <c r="BU511" s="580" t="s">
        <v>1454</v>
      </c>
      <c r="BV511" s="580" t="s">
        <v>404</v>
      </c>
    </row>
    <row r="512" spans="1:75" hidden="1">
      <c r="A512">
        <v>511</v>
      </c>
      <c r="B512" s="148" t="str">
        <f t="shared" ca="1" si="121"/>
        <v>999999062</v>
      </c>
      <c r="C512" s="148" t="str">
        <f t="shared" ca="1" si="122"/>
        <v>9999999</v>
      </c>
      <c r="D512" s="28">
        <v>1</v>
      </c>
      <c r="E512" s="586">
        <f t="shared" si="129"/>
        <v>0</v>
      </c>
      <c r="F512" s="586">
        <f t="shared" si="123"/>
        <v>1</v>
      </c>
      <c r="G512" s="344" t="str">
        <f t="shared" si="130"/>
        <v>api</v>
      </c>
      <c r="H512" t="s">
        <v>1459</v>
      </c>
      <c r="I512" t="s">
        <v>1459</v>
      </c>
      <c r="N512" s="56" t="s">
        <v>1460</v>
      </c>
      <c r="O512" s="22" t="s">
        <v>1460</v>
      </c>
      <c r="P512" s="56" t="s">
        <v>1460</v>
      </c>
      <c r="Q512" s="61" t="s">
        <v>1458</v>
      </c>
      <c r="R512" s="137">
        <f ca="1">IFERROR(_xlfn.XLOOKUP(T512, sortorder!P:P,sortorder!Q:Q),999)</f>
        <v>999</v>
      </c>
      <c r="S512" s="137">
        <f ca="1">IFERROR(_xlfn.XLOOKUP(T512, sortorder!P:P,sortorder!O:O),99)</f>
        <v>99</v>
      </c>
      <c r="T512" s="119" t="s">
        <v>306</v>
      </c>
      <c r="U512" s="56" t="s">
        <v>530</v>
      </c>
      <c r="V512" s="142">
        <f ca="1">IFERROR(_xlfn.XLOOKUP(X512, sortorder!E:E,sortorder!D:D),99)</f>
        <v>99</v>
      </c>
      <c r="W512" s="142">
        <f t="shared" ca="1" si="124"/>
        <v>99</v>
      </c>
      <c r="X512" s="21" t="s">
        <v>1376</v>
      </c>
      <c r="Y512" s="132">
        <f t="shared" ref="Y512:AG521" si="139">IF(ISERROR(SEARCH(Y$1,$Q512)),0,1)</f>
        <v>0</v>
      </c>
      <c r="Z512" s="132">
        <f t="shared" si="139"/>
        <v>0</v>
      </c>
      <c r="AA512" s="132">
        <f t="shared" si="139"/>
        <v>1</v>
      </c>
      <c r="AB512" s="132">
        <f t="shared" si="139"/>
        <v>0</v>
      </c>
      <c r="AC512" s="132">
        <f t="shared" si="139"/>
        <v>0</v>
      </c>
      <c r="AD512" s="132">
        <f t="shared" si="139"/>
        <v>0</v>
      </c>
      <c r="AE512" s="132">
        <f t="shared" si="139"/>
        <v>1</v>
      </c>
      <c r="AF512" s="132">
        <f t="shared" si="139"/>
        <v>1</v>
      </c>
      <c r="AG512" s="132">
        <f t="shared" si="139"/>
        <v>0</v>
      </c>
      <c r="AH512" t="s">
        <v>1051</v>
      </c>
      <c r="AI512" s="132" t="e">
        <f ca="1">_xlfn.XLOOKUP(I512,'api2.3'!B:B,'api2.3'!D:D,"")</f>
        <v>#NAME?</v>
      </c>
      <c r="AJ512" t="s">
        <v>84</v>
      </c>
      <c r="AK512" s="38" t="s">
        <v>84</v>
      </c>
      <c r="AL512" s="195" t="e">
        <f ca="1">_xlfn.XLOOKUP(AK512,sortorder!$I$15:$I$20,sortorder!$J$15:$J$20)</f>
        <v>#NAME?</v>
      </c>
      <c r="AM512" s="633" t="s">
        <v>416</v>
      </c>
      <c r="AN512" s="633" t="s">
        <v>416</v>
      </c>
      <c r="AO512" s="633" t="s">
        <v>417</v>
      </c>
      <c r="AP512" s="637">
        <v>1</v>
      </c>
      <c r="AQ512" t="s">
        <v>1076</v>
      </c>
      <c r="AR512" s="22" t="str">
        <f t="shared" si="125"/>
        <v>pctile</v>
      </c>
      <c r="AS512" t="s">
        <v>1086</v>
      </c>
      <c r="AT512" s="22" t="b">
        <f t="shared" si="126"/>
        <v>1</v>
      </c>
      <c r="AU512" s="633" t="s">
        <v>1077</v>
      </c>
      <c r="AV512" s="633" t="s">
        <v>1086</v>
      </c>
      <c r="AX512" s="596" t="s">
        <v>2798</v>
      </c>
      <c r="AY512" s="479" t="b">
        <v>0</v>
      </c>
      <c r="AZ512" t="s">
        <v>1078</v>
      </c>
      <c r="BA512">
        <v>2</v>
      </c>
      <c r="BB512">
        <v>0</v>
      </c>
      <c r="BC512" t="b">
        <v>0</v>
      </c>
      <c r="BD512" t="b">
        <v>0</v>
      </c>
      <c r="BE512" t="b">
        <v>0</v>
      </c>
      <c r="BG512" s="23" t="b">
        <f t="shared" si="132"/>
        <v>1</v>
      </c>
      <c r="BH512" s="707" t="str">
        <f>CONCATENATE(IF(AF512=1, EJ,IF(AG512=1, EJ_Supp,"")),VLOOKUP(T512,Q:BH,44,),IF(AQ512="uspctile", US_ile,IF(AQ512="statepctile", State_ile,"")))</f>
        <v>EJ: Traffic (US%ile)</v>
      </c>
      <c r="BI512" t="s">
        <v>1461</v>
      </c>
      <c r="BJ512" t="s">
        <v>1462</v>
      </c>
      <c r="BK512" t="s">
        <v>1462</v>
      </c>
      <c r="BL512" s="714" t="s">
        <v>1463</v>
      </c>
      <c r="BM512" s="561" t="s">
        <v>2798</v>
      </c>
      <c r="BN512" s="479" t="s">
        <v>1464</v>
      </c>
      <c r="BO512" s="56" t="s">
        <v>1467</v>
      </c>
      <c r="BP512" s="56" t="s">
        <v>1465</v>
      </c>
      <c r="BQ512" s="364">
        <v>62</v>
      </c>
      <c r="BS512" s="580" t="s">
        <v>145</v>
      </c>
      <c r="BT512" s="580" t="s">
        <v>1468</v>
      </c>
      <c r="BU512" s="580" t="s">
        <v>1460</v>
      </c>
      <c r="BV512" s="580" t="s">
        <v>404</v>
      </c>
    </row>
    <row r="513" spans="1:75" hidden="1">
      <c r="A513">
        <v>512</v>
      </c>
      <c r="B513" s="148" t="str">
        <f t="shared" ca="1" si="121"/>
        <v>999999063</v>
      </c>
      <c r="C513" s="148" t="str">
        <f t="shared" ca="1" si="122"/>
        <v>9999999</v>
      </c>
      <c r="D513" s="28">
        <v>1</v>
      </c>
      <c r="E513" s="586">
        <f t="shared" si="129"/>
        <v>0</v>
      </c>
      <c r="F513" s="586">
        <f t="shared" si="123"/>
        <v>1</v>
      </c>
      <c r="G513" s="344" t="str">
        <f t="shared" si="130"/>
        <v>api</v>
      </c>
      <c r="H513" t="s">
        <v>1389</v>
      </c>
      <c r="I513" s="114" t="s">
        <v>1389</v>
      </c>
      <c r="N513" s="56" t="s">
        <v>1390</v>
      </c>
      <c r="O513" s="22" t="s">
        <v>1390</v>
      </c>
      <c r="P513" s="56" t="s">
        <v>1390</v>
      </c>
      <c r="Q513" s="61" t="s">
        <v>1388</v>
      </c>
      <c r="R513" s="137">
        <f ca="1">IFERROR(_xlfn.XLOOKUP(T513, sortorder!P:P,sortorder!Q:Q),999)</f>
        <v>999</v>
      </c>
      <c r="S513" s="137">
        <f ca="1">IFERROR(_xlfn.XLOOKUP(T513, sortorder!P:P,sortorder!O:O),99)</f>
        <v>99</v>
      </c>
      <c r="T513" s="119" t="s">
        <v>80</v>
      </c>
      <c r="U513" s="56" t="s">
        <v>307</v>
      </c>
      <c r="V513" s="142">
        <f ca="1">IFERROR(_xlfn.XLOOKUP(X513, sortorder!E:E,sortorder!D:D),99)</f>
        <v>99</v>
      </c>
      <c r="W513" s="142">
        <f t="shared" ca="1" si="124"/>
        <v>99</v>
      </c>
      <c r="X513" s="21" t="s">
        <v>1376</v>
      </c>
      <c r="Y513" s="132">
        <f t="shared" si="139"/>
        <v>0</v>
      </c>
      <c r="Z513" s="132">
        <f t="shared" si="139"/>
        <v>0</v>
      </c>
      <c r="AA513" s="132">
        <f t="shared" si="139"/>
        <v>1</v>
      </c>
      <c r="AB513" s="132">
        <f t="shared" si="139"/>
        <v>0</v>
      </c>
      <c r="AC513" s="132">
        <f t="shared" si="139"/>
        <v>0</v>
      </c>
      <c r="AD513" s="132">
        <f t="shared" si="139"/>
        <v>0</v>
      </c>
      <c r="AE513" s="132">
        <f t="shared" si="139"/>
        <v>1</v>
      </c>
      <c r="AF513" s="132">
        <f t="shared" si="139"/>
        <v>1</v>
      </c>
      <c r="AG513" s="132">
        <f t="shared" si="139"/>
        <v>0</v>
      </c>
      <c r="AH513" t="s">
        <v>1051</v>
      </c>
      <c r="AI513" s="132" t="e">
        <f ca="1">_xlfn.XLOOKUP(I513,'api2.3'!B:B,'api2.3'!D:D,"")</f>
        <v>#NAME?</v>
      </c>
      <c r="AJ513" t="s">
        <v>84</v>
      </c>
      <c r="AK513" s="38" t="s">
        <v>84</v>
      </c>
      <c r="AL513" s="195" t="e">
        <f ca="1">_xlfn.XLOOKUP(AK513,sortorder!$I$15:$I$20,sortorder!$J$15:$J$20)</f>
        <v>#NAME?</v>
      </c>
      <c r="AM513" s="633" t="s">
        <v>416</v>
      </c>
      <c r="AN513" s="633" t="s">
        <v>416</v>
      </c>
      <c r="AO513" s="633" t="s">
        <v>417</v>
      </c>
      <c r="AP513" s="637">
        <v>1</v>
      </c>
      <c r="AQ513" t="s">
        <v>1076</v>
      </c>
      <c r="AR513" s="22" t="str">
        <f t="shared" si="125"/>
        <v>pctile</v>
      </c>
      <c r="AS513" t="s">
        <v>1086</v>
      </c>
      <c r="AT513" s="22" t="b">
        <f t="shared" si="126"/>
        <v>1</v>
      </c>
      <c r="AU513" s="633" t="s">
        <v>1077</v>
      </c>
      <c r="AV513" s="633" t="s">
        <v>1086</v>
      </c>
      <c r="AX513" s="596" t="s">
        <v>2798</v>
      </c>
      <c r="AY513" s="479" t="b">
        <v>0</v>
      </c>
      <c r="AZ513" t="s">
        <v>1078</v>
      </c>
      <c r="BA513">
        <v>2</v>
      </c>
      <c r="BB513">
        <v>0</v>
      </c>
      <c r="BC513" t="b">
        <v>0</v>
      </c>
      <c r="BD513" t="b">
        <v>0</v>
      </c>
      <c r="BE513" t="b">
        <v>0</v>
      </c>
      <c r="BG513" s="23" t="b">
        <f t="shared" si="132"/>
        <v>1</v>
      </c>
      <c r="BH513" s="707" t="str">
        <f>CONCATENATE(IF(AF513=1, EJ,IF(AG513=1, EJ_Supp,"")),VLOOKUP(T513,Q:BH,44,),IF(AQ513="uspctile", US_ile,IF(AQ513="statepctile", State_ile,"")))</f>
        <v>EJ: %pre-1960 (US%ile)</v>
      </c>
      <c r="BI513" t="s">
        <v>4982</v>
      </c>
      <c r="BJ513" t="s">
        <v>1391</v>
      </c>
      <c r="BK513" t="s">
        <v>1391</v>
      </c>
      <c r="BL513" s="714" t="s">
        <v>1392</v>
      </c>
      <c r="BM513" s="561" t="s">
        <v>2798</v>
      </c>
      <c r="BN513" s="479" t="s">
        <v>1393</v>
      </c>
      <c r="BO513" s="56" t="s">
        <v>1396</v>
      </c>
      <c r="BP513" s="56" t="s">
        <v>1394</v>
      </c>
      <c r="BQ513" s="364">
        <v>63</v>
      </c>
      <c r="BS513" s="580" t="s">
        <v>988</v>
      </c>
      <c r="BT513" s="580" t="s">
        <v>1397</v>
      </c>
      <c r="BU513" s="580" t="s">
        <v>1390</v>
      </c>
      <c r="BV513" s="580" t="s">
        <v>404</v>
      </c>
    </row>
    <row r="514" spans="1:75" hidden="1">
      <c r="A514">
        <v>513</v>
      </c>
      <c r="B514" s="148" t="str">
        <f t="shared" ref="B514:B577" ca="1" si="140">IFERROR(TEXT(AL514,"00"),"99")&amp;IFERROR(TEXT(W514,"00"),"99")&amp;IFERROR(TEXT(S514,"00"),"99")&amp;IFERROR(TEXT(BQ514,"000"),"999")</f>
        <v>999999064</v>
      </c>
      <c r="C514" s="148" t="str">
        <f t="shared" ref="C514:C577" ca="1" si="141">IFERROR(TEXT(AL514,"00"),"99")&amp;IFERROR(TEXT(V514,"00"),"99")&amp;IFERROR(TEXT(R514,"000"),"999")</f>
        <v>9999999</v>
      </c>
      <c r="D514" s="28">
        <v>1</v>
      </c>
      <c r="E514" s="586">
        <f t="shared" si="129"/>
        <v>0</v>
      </c>
      <c r="F514" s="586">
        <f t="shared" ref="F514:F577" si="142">IF(NOT(ISBLANK(O514)),1,0)</f>
        <v>1</v>
      </c>
      <c r="G514" s="344" t="str">
        <f t="shared" si="130"/>
        <v>api</v>
      </c>
      <c r="H514" t="s">
        <v>1408</v>
      </c>
      <c r="I514" t="s">
        <v>1408</v>
      </c>
      <c r="N514" s="56" t="s">
        <v>1409</v>
      </c>
      <c r="O514" s="22" t="s">
        <v>1409</v>
      </c>
      <c r="P514" s="56" t="s">
        <v>1409</v>
      </c>
      <c r="Q514" s="61" t="s">
        <v>1407</v>
      </c>
      <c r="R514" s="137">
        <f ca="1">IFERROR(_xlfn.XLOOKUP(T514, sortorder!P:P,sortorder!Q:Q),999)</f>
        <v>999</v>
      </c>
      <c r="S514" s="137">
        <f ca="1">IFERROR(_xlfn.XLOOKUP(T514, sortorder!P:P,sortorder!O:O),99)</f>
        <v>99</v>
      </c>
      <c r="T514" s="119" t="s">
        <v>255</v>
      </c>
      <c r="U514" s="56" t="s">
        <v>332</v>
      </c>
      <c r="V514" s="142">
        <f ca="1">IFERROR(_xlfn.XLOOKUP(X514, sortorder!E:E,sortorder!D:D),99)</f>
        <v>99</v>
      </c>
      <c r="W514" s="142">
        <f t="shared" ref="W514:W577" ca="1" si="143">V514</f>
        <v>99</v>
      </c>
      <c r="X514" s="21" t="s">
        <v>1376</v>
      </c>
      <c r="Y514" s="132">
        <f t="shared" si="139"/>
        <v>0</v>
      </c>
      <c r="Z514" s="132">
        <f t="shared" si="139"/>
        <v>0</v>
      </c>
      <c r="AA514" s="132">
        <f t="shared" si="139"/>
        <v>1</v>
      </c>
      <c r="AB514" s="132">
        <f t="shared" si="139"/>
        <v>0</v>
      </c>
      <c r="AC514" s="132">
        <f t="shared" si="139"/>
        <v>0</v>
      </c>
      <c r="AD514" s="132">
        <f t="shared" si="139"/>
        <v>0</v>
      </c>
      <c r="AE514" s="132">
        <f t="shared" si="139"/>
        <v>1</v>
      </c>
      <c r="AF514" s="132">
        <f t="shared" si="139"/>
        <v>1</v>
      </c>
      <c r="AG514" s="132">
        <f t="shared" si="139"/>
        <v>0</v>
      </c>
      <c r="AH514" t="s">
        <v>1051</v>
      </c>
      <c r="AI514" s="132" t="e">
        <f ca="1">_xlfn.XLOOKUP(I514,'api2.3'!B:B,'api2.3'!D:D,"")</f>
        <v>#NAME?</v>
      </c>
      <c r="AJ514" t="s">
        <v>84</v>
      </c>
      <c r="AK514" s="38" t="s">
        <v>84</v>
      </c>
      <c r="AL514" s="195" t="e">
        <f ca="1">_xlfn.XLOOKUP(AK514,sortorder!$I$15:$I$20,sortorder!$J$15:$J$20)</f>
        <v>#NAME?</v>
      </c>
      <c r="AM514" s="633" t="s">
        <v>416</v>
      </c>
      <c r="AN514" s="633" t="s">
        <v>416</v>
      </c>
      <c r="AO514" s="633" t="s">
        <v>417</v>
      </c>
      <c r="AP514" s="637">
        <v>1</v>
      </c>
      <c r="AQ514" t="s">
        <v>1076</v>
      </c>
      <c r="AR514" s="22" t="str">
        <f t="shared" ref="AR514:AR577" si="144">IF(AA514=1,"pctile",IF(Y514=1,"ratio",IF(AC514=1,"avg","raw")))</f>
        <v>pctile</v>
      </c>
      <c r="AS514" t="s">
        <v>1086</v>
      </c>
      <c r="AT514" s="22" t="b">
        <f t="shared" ref="AT514:AT577" si="145">AR514=AS514</f>
        <v>1</v>
      </c>
      <c r="AU514" s="633" t="s">
        <v>1077</v>
      </c>
      <c r="AV514" s="633" t="s">
        <v>1086</v>
      </c>
      <c r="AX514" s="596" t="s">
        <v>2798</v>
      </c>
      <c r="AY514" s="479" t="b">
        <v>0</v>
      </c>
      <c r="AZ514" t="s">
        <v>1078</v>
      </c>
      <c r="BA514">
        <v>2</v>
      </c>
      <c r="BB514">
        <v>0</v>
      </c>
      <c r="BC514" t="b">
        <v>0</v>
      </c>
      <c r="BD514" t="b">
        <v>0</v>
      </c>
      <c r="BE514" t="b">
        <v>0</v>
      </c>
      <c r="BG514" s="23" t="b">
        <f t="shared" si="132"/>
        <v>1</v>
      </c>
      <c r="BH514" s="707" t="str">
        <f>CONCATENATE(IF(AF514=1, EJ,IF(AG514=1, EJ_Supp,"")),VLOOKUP(T514,Q:BH,44,),IF(AQ514="uspctile", US_ile,IF(AQ514="statepctile", State_ile,"")))</f>
        <v>EJ: NPL (US%ile)</v>
      </c>
      <c r="BI514" t="s">
        <v>1410</v>
      </c>
      <c r="BJ514" t="s">
        <v>1411</v>
      </c>
      <c r="BK514" t="s">
        <v>1411</v>
      </c>
      <c r="BL514" s="714" t="s">
        <v>1412</v>
      </c>
      <c r="BM514" s="561" t="s">
        <v>2798</v>
      </c>
      <c r="BN514" s="479" t="s">
        <v>1413</v>
      </c>
      <c r="BO514" s="56" t="s">
        <v>1415</v>
      </c>
      <c r="BP514" s="56" t="s">
        <v>1414</v>
      </c>
      <c r="BQ514" s="364">
        <v>64</v>
      </c>
      <c r="BS514" s="580" t="s">
        <v>245</v>
      </c>
      <c r="BT514" s="580" t="s">
        <v>49</v>
      </c>
      <c r="BU514" s="580" t="s">
        <v>1409</v>
      </c>
      <c r="BV514" s="580" t="s">
        <v>404</v>
      </c>
    </row>
    <row r="515" spans="1:75" hidden="1">
      <c r="A515">
        <v>514</v>
      </c>
      <c r="B515" s="148" t="str">
        <f t="shared" ca="1" si="140"/>
        <v>999999065</v>
      </c>
      <c r="C515" s="148" t="str">
        <f t="shared" ca="1" si="141"/>
        <v>9999999</v>
      </c>
      <c r="D515" s="28">
        <v>1</v>
      </c>
      <c r="E515" s="586">
        <f t="shared" si="129"/>
        <v>0</v>
      </c>
      <c r="F515" s="586">
        <f t="shared" si="142"/>
        <v>1</v>
      </c>
      <c r="G515" s="344" t="str">
        <f t="shared" si="130"/>
        <v>api</v>
      </c>
      <c r="H515" t="s">
        <v>1443</v>
      </c>
      <c r="I515" t="s">
        <v>1443</v>
      </c>
      <c r="N515" s="56" t="s">
        <v>1444</v>
      </c>
      <c r="O515" s="22" t="s">
        <v>1444</v>
      </c>
      <c r="P515" s="56" t="s">
        <v>1444</v>
      </c>
      <c r="Q515" s="61" t="s">
        <v>1442</v>
      </c>
      <c r="R515" s="137">
        <f ca="1">IFERROR(_xlfn.XLOOKUP(T515, sortorder!P:P,sortorder!Q:Q),999)</f>
        <v>999</v>
      </c>
      <c r="S515" s="137">
        <f ca="1">IFERROR(_xlfn.XLOOKUP(T515, sortorder!P:P,sortorder!O:O),99)</f>
        <v>99</v>
      </c>
      <c r="T515" s="119" t="s">
        <v>265</v>
      </c>
      <c r="U515" s="56" t="s">
        <v>340</v>
      </c>
      <c r="V515" s="142">
        <f ca="1">IFERROR(_xlfn.XLOOKUP(X515, sortorder!E:E,sortorder!D:D),99)</f>
        <v>99</v>
      </c>
      <c r="W515" s="142">
        <f t="shared" ca="1" si="143"/>
        <v>99</v>
      </c>
      <c r="X515" s="21" t="s">
        <v>1376</v>
      </c>
      <c r="Y515" s="132">
        <f t="shared" si="139"/>
        <v>0</v>
      </c>
      <c r="Z515" s="132">
        <f t="shared" si="139"/>
        <v>0</v>
      </c>
      <c r="AA515" s="132">
        <f t="shared" si="139"/>
        <v>1</v>
      </c>
      <c r="AB515" s="132">
        <f t="shared" si="139"/>
        <v>0</v>
      </c>
      <c r="AC515" s="132">
        <f t="shared" si="139"/>
        <v>0</v>
      </c>
      <c r="AD515" s="132">
        <f t="shared" si="139"/>
        <v>0</v>
      </c>
      <c r="AE515" s="132">
        <f t="shared" si="139"/>
        <v>1</v>
      </c>
      <c r="AF515" s="132">
        <f t="shared" si="139"/>
        <v>1</v>
      </c>
      <c r="AG515" s="132">
        <f t="shared" si="139"/>
        <v>0</v>
      </c>
      <c r="AH515" t="s">
        <v>1051</v>
      </c>
      <c r="AI515" s="132" t="e">
        <f ca="1">_xlfn.XLOOKUP(I515,'api2.3'!B:B,'api2.3'!D:D,"")</f>
        <v>#NAME?</v>
      </c>
      <c r="AJ515" t="s">
        <v>84</v>
      </c>
      <c r="AK515" s="38" t="s">
        <v>84</v>
      </c>
      <c r="AL515" s="195" t="e">
        <f ca="1">_xlfn.XLOOKUP(AK515,sortorder!$I$15:$I$20,sortorder!$J$15:$J$20)</f>
        <v>#NAME?</v>
      </c>
      <c r="AM515" s="633" t="s">
        <v>416</v>
      </c>
      <c r="AN515" s="633" t="s">
        <v>416</v>
      </c>
      <c r="AO515" s="633" t="s">
        <v>417</v>
      </c>
      <c r="AP515" s="637">
        <v>1</v>
      </c>
      <c r="AQ515" t="s">
        <v>1076</v>
      </c>
      <c r="AR515" s="22" t="str">
        <f t="shared" si="144"/>
        <v>pctile</v>
      </c>
      <c r="AS515" t="s">
        <v>1086</v>
      </c>
      <c r="AT515" s="22" t="b">
        <f t="shared" si="145"/>
        <v>1</v>
      </c>
      <c r="AU515" s="633" t="s">
        <v>1077</v>
      </c>
      <c r="AV515" s="633" t="s">
        <v>1086</v>
      </c>
      <c r="AX515" s="596" t="s">
        <v>2798</v>
      </c>
      <c r="AY515" s="479" t="b">
        <v>0</v>
      </c>
      <c r="AZ515" t="s">
        <v>1078</v>
      </c>
      <c r="BA515">
        <v>2</v>
      </c>
      <c r="BB515">
        <v>0</v>
      </c>
      <c r="BC515" t="b">
        <v>0</v>
      </c>
      <c r="BD515" t="b">
        <v>0</v>
      </c>
      <c r="BE515" t="b">
        <v>0</v>
      </c>
      <c r="BG515" s="23" t="b">
        <f t="shared" si="132"/>
        <v>1</v>
      </c>
      <c r="BH515" s="707" t="str">
        <f>CONCATENATE(IF(AF515=1, EJ,IF(AG515=1, EJ_Supp,"")),VLOOKUP(T515,Q:BH,44,),IF(AQ515="uspctile", US_ile,IF(AQ515="statepctile", State_ile,"")))</f>
        <v>EJ: RMP (US%ile)</v>
      </c>
      <c r="BI515" t="s">
        <v>1445</v>
      </c>
      <c r="BJ515" t="s">
        <v>1446</v>
      </c>
      <c r="BK515" t="s">
        <v>1446</v>
      </c>
      <c r="BL515" s="714" t="s">
        <v>1447</v>
      </c>
      <c r="BM515" s="561" t="s">
        <v>2798</v>
      </c>
      <c r="BN515" s="479" t="s">
        <v>5267</v>
      </c>
      <c r="BO515" s="56" t="s">
        <v>1450</v>
      </c>
      <c r="BP515" s="56" t="s">
        <v>1448</v>
      </c>
      <c r="BQ515" s="364">
        <v>65</v>
      </c>
      <c r="BS515" s="580" t="s">
        <v>1451</v>
      </c>
      <c r="BT515" s="580" t="s">
        <v>1345</v>
      </c>
      <c r="BU515" s="580" t="s">
        <v>1444</v>
      </c>
      <c r="BV515" s="580" t="s">
        <v>404</v>
      </c>
    </row>
    <row r="516" spans="1:75" hidden="1">
      <c r="A516">
        <v>515</v>
      </c>
      <c r="B516" s="148" t="str">
        <f t="shared" ca="1" si="140"/>
        <v>999999066</v>
      </c>
      <c r="C516" s="148" t="str">
        <f t="shared" ca="1" si="141"/>
        <v>9999999</v>
      </c>
      <c r="D516" s="28">
        <v>1</v>
      </c>
      <c r="E516" s="586">
        <f t="shared" si="129"/>
        <v>0</v>
      </c>
      <c r="F516" s="586">
        <f t="shared" si="142"/>
        <v>1</v>
      </c>
      <c r="G516" s="344" t="str">
        <f t="shared" si="130"/>
        <v>api</v>
      </c>
      <c r="H516" t="s">
        <v>1470</v>
      </c>
      <c r="I516" t="s">
        <v>1470</v>
      </c>
      <c r="J516" s="184"/>
      <c r="K516" s="114"/>
      <c r="N516" s="184" t="s">
        <v>1471</v>
      </c>
      <c r="O516" s="616" t="s">
        <v>1471</v>
      </c>
      <c r="P516" s="184" t="s">
        <v>1471</v>
      </c>
      <c r="Q516" s="61" t="s">
        <v>1469</v>
      </c>
      <c r="R516" s="137">
        <f ca="1">IFERROR(_xlfn.XLOOKUP(T516, sortorder!P:P,sortorder!Q:Q),999)</f>
        <v>999</v>
      </c>
      <c r="S516" s="137">
        <f ca="1">IFERROR(_xlfn.XLOOKUP(T516, sortorder!P:P,sortorder!O:O),99)</f>
        <v>99</v>
      </c>
      <c r="T516" s="119" t="s">
        <v>95</v>
      </c>
      <c r="U516" s="56" t="s">
        <v>348</v>
      </c>
      <c r="V516" s="142">
        <f ca="1">IFERROR(_xlfn.XLOOKUP(X516, sortorder!E:E,sortorder!D:D),99)</f>
        <v>99</v>
      </c>
      <c r="W516" s="142">
        <f t="shared" ca="1" si="143"/>
        <v>99</v>
      </c>
      <c r="X516" s="21" t="s">
        <v>1376</v>
      </c>
      <c r="Y516" s="132">
        <f t="shared" si="139"/>
        <v>0</v>
      </c>
      <c r="Z516" s="132">
        <f t="shared" si="139"/>
        <v>0</v>
      </c>
      <c r="AA516" s="132">
        <f t="shared" si="139"/>
        <v>1</v>
      </c>
      <c r="AB516" s="132">
        <f t="shared" si="139"/>
        <v>0</v>
      </c>
      <c r="AC516" s="132">
        <f t="shared" si="139"/>
        <v>0</v>
      </c>
      <c r="AD516" s="132">
        <f t="shared" si="139"/>
        <v>0</v>
      </c>
      <c r="AE516" s="132">
        <f t="shared" si="139"/>
        <v>1</v>
      </c>
      <c r="AF516" s="132">
        <f t="shared" si="139"/>
        <v>1</v>
      </c>
      <c r="AG516" s="132">
        <f t="shared" si="139"/>
        <v>0</v>
      </c>
      <c r="AH516" t="s">
        <v>1051</v>
      </c>
      <c r="AI516" s="132" t="e">
        <f ca="1">_xlfn.XLOOKUP(I516,'api2.3'!B:B,'api2.3'!D:D,"")</f>
        <v>#NAME?</v>
      </c>
      <c r="AJ516" t="s">
        <v>84</v>
      </c>
      <c r="AK516" s="38" t="s">
        <v>84</v>
      </c>
      <c r="AL516" s="195" t="e">
        <f ca="1">_xlfn.XLOOKUP(AK516,sortorder!$I$15:$I$20,sortorder!$J$15:$J$20)</f>
        <v>#NAME?</v>
      </c>
      <c r="AM516" s="633" t="s">
        <v>416</v>
      </c>
      <c r="AN516" s="633" t="s">
        <v>416</v>
      </c>
      <c r="AO516" s="633" t="s">
        <v>417</v>
      </c>
      <c r="AP516" s="637">
        <v>1</v>
      </c>
      <c r="AQ516" t="s">
        <v>1076</v>
      </c>
      <c r="AR516" s="22" t="str">
        <f t="shared" si="144"/>
        <v>pctile</v>
      </c>
      <c r="AS516" t="s">
        <v>1086</v>
      </c>
      <c r="AT516" s="22" t="b">
        <f t="shared" si="145"/>
        <v>1</v>
      </c>
      <c r="AU516" s="633" t="s">
        <v>1077</v>
      </c>
      <c r="AV516" s="633" t="s">
        <v>1086</v>
      </c>
      <c r="AX516" s="596" t="s">
        <v>2798</v>
      </c>
      <c r="AY516" s="479" t="b">
        <v>0</v>
      </c>
      <c r="AZ516" t="s">
        <v>1078</v>
      </c>
      <c r="BA516">
        <v>2</v>
      </c>
      <c r="BB516">
        <v>0</v>
      </c>
      <c r="BC516" t="b">
        <v>0</v>
      </c>
      <c r="BD516" t="b">
        <v>0</v>
      </c>
      <c r="BE516" t="b">
        <v>0</v>
      </c>
      <c r="BG516" s="23" t="b">
        <f t="shared" si="132"/>
        <v>1</v>
      </c>
      <c r="BH516" s="707" t="str">
        <f>CONCATENATE(IF(AF516=1, EJ,IF(AG516=1, EJ_Supp,"")),VLOOKUP(T516,Q:BH,44,),IF(AQ516="uspctile", US_ile,IF(AQ516="statepctile", State_ile,"")))</f>
        <v>EJ: TSDF (US%ile)</v>
      </c>
      <c r="BI516" s="114" t="s">
        <v>1472</v>
      </c>
      <c r="BJ516" s="114" t="s">
        <v>1473</v>
      </c>
      <c r="BK516" s="114" t="s">
        <v>1473</v>
      </c>
      <c r="BL516" s="714" t="s">
        <v>1474</v>
      </c>
      <c r="BM516" s="561" t="s">
        <v>2798</v>
      </c>
      <c r="BN516" s="479" t="s">
        <v>1475</v>
      </c>
      <c r="BO516" s="56" t="s">
        <v>1477</v>
      </c>
      <c r="BP516" s="56" t="s">
        <v>1476</v>
      </c>
      <c r="BQ516" s="364">
        <v>66</v>
      </c>
      <c r="BS516" s="580" t="s">
        <v>55</v>
      </c>
      <c r="BT516" s="580" t="s">
        <v>1106</v>
      </c>
      <c r="BU516" s="580" t="s">
        <v>1471</v>
      </c>
      <c r="BV516" s="580" t="s">
        <v>404</v>
      </c>
    </row>
    <row r="517" spans="1:75" hidden="1">
      <c r="A517">
        <v>516</v>
      </c>
      <c r="B517" s="148" t="str">
        <f t="shared" ca="1" si="140"/>
        <v>999999067</v>
      </c>
      <c r="C517" s="148" t="str">
        <f t="shared" ca="1" si="141"/>
        <v>9999999</v>
      </c>
      <c r="D517" s="28">
        <v>1</v>
      </c>
      <c r="E517" s="586">
        <f t="shared" si="129"/>
        <v>0</v>
      </c>
      <c r="F517" s="586">
        <f t="shared" si="142"/>
        <v>1</v>
      </c>
      <c r="G517" s="344" t="str">
        <f t="shared" si="130"/>
        <v>api</v>
      </c>
      <c r="H517" s="114" t="s">
        <v>1479</v>
      </c>
      <c r="I517" s="114" t="s">
        <v>1479</v>
      </c>
      <c r="N517" s="56" t="s">
        <v>1480</v>
      </c>
      <c r="O517" s="22" t="s">
        <v>1480</v>
      </c>
      <c r="P517" s="56" t="s">
        <v>1480</v>
      </c>
      <c r="Q517" s="61" t="s">
        <v>1478</v>
      </c>
      <c r="R517" s="137">
        <f ca="1">IFERROR(_xlfn.XLOOKUP(T517, sortorder!P:P,sortorder!Q:Q),999)</f>
        <v>999</v>
      </c>
      <c r="S517" s="137">
        <f ca="1">IFERROR(_xlfn.XLOOKUP(T517, sortorder!P:P,sortorder!O:O),99)</f>
        <v>99</v>
      </c>
      <c r="T517" s="119" t="s">
        <v>134</v>
      </c>
      <c r="U517" s="56" t="s">
        <v>539</v>
      </c>
      <c r="V517" s="142">
        <f ca="1">IFERROR(_xlfn.XLOOKUP(X517, sortorder!E:E,sortorder!D:D),99)</f>
        <v>99</v>
      </c>
      <c r="W517" s="142">
        <f t="shared" ca="1" si="143"/>
        <v>99</v>
      </c>
      <c r="X517" s="21" t="s">
        <v>1376</v>
      </c>
      <c r="Y517" s="132">
        <f t="shared" si="139"/>
        <v>0</v>
      </c>
      <c r="Z517" s="132">
        <f t="shared" si="139"/>
        <v>0</v>
      </c>
      <c r="AA517" s="132">
        <f t="shared" si="139"/>
        <v>1</v>
      </c>
      <c r="AB517" s="132">
        <f t="shared" si="139"/>
        <v>0</v>
      </c>
      <c r="AC517" s="132">
        <f t="shared" si="139"/>
        <v>0</v>
      </c>
      <c r="AD517" s="132">
        <f t="shared" si="139"/>
        <v>0</v>
      </c>
      <c r="AE517" s="132">
        <f t="shared" si="139"/>
        <v>1</v>
      </c>
      <c r="AF517" s="132">
        <f t="shared" si="139"/>
        <v>1</v>
      </c>
      <c r="AG517" s="132">
        <f t="shared" si="139"/>
        <v>0</v>
      </c>
      <c r="AH517" t="s">
        <v>1051</v>
      </c>
      <c r="AI517" s="132" t="e">
        <f ca="1">_xlfn.XLOOKUP(I517,'api2.3'!B:B,'api2.3'!D:D,"")</f>
        <v>#NAME?</v>
      </c>
      <c r="AJ517" t="s">
        <v>84</v>
      </c>
      <c r="AK517" s="38" t="s">
        <v>84</v>
      </c>
      <c r="AL517" s="195" t="e">
        <f ca="1">_xlfn.XLOOKUP(AK517,sortorder!$I$15:$I$20,sortorder!$J$15:$J$20)</f>
        <v>#NAME?</v>
      </c>
      <c r="AM517" s="633" t="s">
        <v>416</v>
      </c>
      <c r="AN517" s="633" t="s">
        <v>416</v>
      </c>
      <c r="AO517" s="633" t="s">
        <v>417</v>
      </c>
      <c r="AP517" s="637">
        <v>1</v>
      </c>
      <c r="AQ517" t="s">
        <v>1076</v>
      </c>
      <c r="AR517" s="22" t="str">
        <f t="shared" si="144"/>
        <v>pctile</v>
      </c>
      <c r="AS517" t="s">
        <v>1086</v>
      </c>
      <c r="AT517" s="22" t="b">
        <f t="shared" si="145"/>
        <v>1</v>
      </c>
      <c r="AU517" s="633" t="s">
        <v>1077</v>
      </c>
      <c r="AV517" s="633" t="s">
        <v>1086</v>
      </c>
      <c r="AX517" s="596" t="s">
        <v>2798</v>
      </c>
      <c r="AY517" s="479" t="b">
        <v>0</v>
      </c>
      <c r="AZ517" t="s">
        <v>1078</v>
      </c>
      <c r="BA517">
        <v>2</v>
      </c>
      <c r="BB517">
        <v>0</v>
      </c>
      <c r="BC517" t="b">
        <v>0</v>
      </c>
      <c r="BD517" t="b">
        <v>0</v>
      </c>
      <c r="BE517" t="b">
        <v>0</v>
      </c>
      <c r="BG517" s="23" t="b">
        <f t="shared" si="132"/>
        <v>1</v>
      </c>
      <c r="BH517" s="707" t="str">
        <f>CONCATENATE(IF(AF517=1, EJ,IF(AG517=1, EJ_Supp,"")),VLOOKUP(T517,Q:BH,44,),IF(AQ517="uspctile", US_ile,IF(AQ517="statepctile", State_ile,"")))</f>
        <v>EJ: UST (US%ile)</v>
      </c>
      <c r="BI517" t="s">
        <v>1481</v>
      </c>
      <c r="BJ517" t="s">
        <v>1482</v>
      </c>
      <c r="BK517" t="s">
        <v>1482</v>
      </c>
      <c r="BL517" s="714" t="s">
        <v>1483</v>
      </c>
      <c r="BM517" s="561" t="s">
        <v>2798</v>
      </c>
      <c r="BN517" s="479" t="s">
        <v>1484</v>
      </c>
      <c r="BO517" s="56" t="s">
        <v>1486</v>
      </c>
      <c r="BP517" s="56" t="s">
        <v>1485</v>
      </c>
      <c r="BQ517" s="364">
        <v>67</v>
      </c>
      <c r="BS517" s="580" t="s">
        <v>55</v>
      </c>
      <c r="BT517" s="580" t="s">
        <v>1487</v>
      </c>
      <c r="BU517" s="580" t="s">
        <v>1480</v>
      </c>
      <c r="BV517" s="580" t="s">
        <v>404</v>
      </c>
    </row>
    <row r="518" spans="1:75" hidden="1">
      <c r="A518">
        <v>517</v>
      </c>
      <c r="B518" s="148" t="str">
        <f t="shared" ca="1" si="140"/>
        <v>999999068</v>
      </c>
      <c r="C518" s="148" t="str">
        <f t="shared" ca="1" si="141"/>
        <v>9999999</v>
      </c>
      <c r="D518" s="28">
        <v>1</v>
      </c>
      <c r="E518" s="586">
        <f t="shared" ref="E518:E581" si="146">IF(NOT(ISBLANK(L518)),1,0)</f>
        <v>0</v>
      </c>
      <c r="F518" s="586">
        <f t="shared" si="142"/>
        <v>1</v>
      </c>
      <c r="G518" s="344" t="str">
        <f t="shared" ref="G518:G581" si="147">IF(ISBLANK(H518), IF(OR(NOT(ISBLANK(L518)),NOT(ISBLANK(I518)), NOT(ISBLANK(O518))),"no oldname but should be",""),IF(H518=I518,"api",IF(H518=O518,"csv","no match or acs")))</f>
        <v>api</v>
      </c>
      <c r="H518" t="s">
        <v>1399</v>
      </c>
      <c r="I518" t="s">
        <v>1399</v>
      </c>
      <c r="N518" s="56" t="s">
        <v>1400</v>
      </c>
      <c r="O518" s="22" t="s">
        <v>1400</v>
      </c>
      <c r="P518" s="56" t="s">
        <v>1400</v>
      </c>
      <c r="Q518" s="61" t="s">
        <v>1398</v>
      </c>
      <c r="R518" s="137">
        <f ca="1">IFERROR(_xlfn.XLOOKUP(T518, sortorder!P:P,sortorder!Q:Q),999)</f>
        <v>999</v>
      </c>
      <c r="S518" s="137">
        <f ca="1">IFERROR(_xlfn.XLOOKUP(T518, sortorder!P:P,sortorder!O:O),99)</f>
        <v>99</v>
      </c>
      <c r="T518" s="119" t="s">
        <v>244</v>
      </c>
      <c r="U518" s="56" t="s">
        <v>323</v>
      </c>
      <c r="V518" s="142">
        <f ca="1">IFERROR(_xlfn.XLOOKUP(X518, sortorder!E:E,sortorder!D:D),99)</f>
        <v>99</v>
      </c>
      <c r="W518" s="142">
        <f t="shared" ca="1" si="143"/>
        <v>99</v>
      </c>
      <c r="X518" s="21" t="s">
        <v>1376</v>
      </c>
      <c r="Y518" s="132">
        <f t="shared" si="139"/>
        <v>0</v>
      </c>
      <c r="Z518" s="132">
        <f t="shared" si="139"/>
        <v>0</v>
      </c>
      <c r="AA518" s="132">
        <f t="shared" si="139"/>
        <v>1</v>
      </c>
      <c r="AB518" s="132">
        <f t="shared" si="139"/>
        <v>0</v>
      </c>
      <c r="AC518" s="132">
        <f t="shared" si="139"/>
        <v>0</v>
      </c>
      <c r="AD518" s="132">
        <f t="shared" si="139"/>
        <v>0</v>
      </c>
      <c r="AE518" s="132">
        <f t="shared" si="139"/>
        <v>1</v>
      </c>
      <c r="AF518" s="132">
        <f t="shared" si="139"/>
        <v>1</v>
      </c>
      <c r="AG518" s="132">
        <f t="shared" si="139"/>
        <v>0</v>
      </c>
      <c r="AH518" t="s">
        <v>1051</v>
      </c>
      <c r="AI518" s="132" t="e">
        <f ca="1">_xlfn.XLOOKUP(I518,'api2.3'!B:B,'api2.3'!D:D,"")</f>
        <v>#NAME?</v>
      </c>
      <c r="AJ518" t="s">
        <v>84</v>
      </c>
      <c r="AK518" s="38" t="s">
        <v>84</v>
      </c>
      <c r="AL518" s="195" t="e">
        <f ca="1">_xlfn.XLOOKUP(AK518,sortorder!$I$15:$I$20,sortorder!$J$15:$J$20)</f>
        <v>#NAME?</v>
      </c>
      <c r="AM518" s="633" t="s">
        <v>416</v>
      </c>
      <c r="AN518" s="633" t="s">
        <v>416</v>
      </c>
      <c r="AO518" s="633" t="s">
        <v>417</v>
      </c>
      <c r="AP518" s="637">
        <v>1</v>
      </c>
      <c r="AQ518" t="s">
        <v>1076</v>
      </c>
      <c r="AR518" s="22" t="str">
        <f t="shared" si="144"/>
        <v>pctile</v>
      </c>
      <c r="AS518" t="s">
        <v>1086</v>
      </c>
      <c r="AT518" s="22" t="b">
        <f t="shared" si="145"/>
        <v>1</v>
      </c>
      <c r="AU518" s="633" t="s">
        <v>1077</v>
      </c>
      <c r="AV518" s="633" t="s">
        <v>1086</v>
      </c>
      <c r="AX518" s="596" t="s">
        <v>2798</v>
      </c>
      <c r="AY518" s="479" t="b">
        <v>0</v>
      </c>
      <c r="AZ518" t="s">
        <v>1078</v>
      </c>
      <c r="BA518">
        <v>2</v>
      </c>
      <c r="BB518">
        <v>0</v>
      </c>
      <c r="BC518" t="b">
        <v>0</v>
      </c>
      <c r="BD518" t="b">
        <v>0</v>
      </c>
      <c r="BE518" t="b">
        <v>0</v>
      </c>
      <c r="BG518" s="23" t="b">
        <f t="shared" si="132"/>
        <v>1</v>
      </c>
      <c r="BH518" s="707" t="str">
        <f>CONCATENATE(IF(AF518=1, EJ,IF(AG518=1, EJ_Supp,"")),VLOOKUP(T518,Q:BH,44,),IF(AQ518="uspctile", US_ile,IF(AQ518="statepctile", State_ile,"")))</f>
        <v>EJ: NPDES (US%ile)</v>
      </c>
      <c r="BI518" t="s">
        <v>1401</v>
      </c>
      <c r="BJ518" t="s">
        <v>1402</v>
      </c>
      <c r="BK518" t="s">
        <v>1402</v>
      </c>
      <c r="BL518" s="714" t="s">
        <v>1403</v>
      </c>
      <c r="BM518" s="561" t="s">
        <v>2798</v>
      </c>
      <c r="BN518" s="479" t="s">
        <v>1404</v>
      </c>
      <c r="BO518" s="56" t="s">
        <v>1406</v>
      </c>
      <c r="BP518" s="56" t="s">
        <v>1405</v>
      </c>
      <c r="BQ518" s="364">
        <v>68</v>
      </c>
      <c r="BS518" s="580" t="s">
        <v>1283</v>
      </c>
      <c r="BT518" s="580" t="s">
        <v>79</v>
      </c>
      <c r="BU518" s="580" t="s">
        <v>1400</v>
      </c>
      <c r="BV518" s="580" t="s">
        <v>404</v>
      </c>
    </row>
    <row r="519" spans="1:75" hidden="1">
      <c r="A519">
        <v>518</v>
      </c>
      <c r="B519" s="148" t="str">
        <f t="shared" ca="1" si="140"/>
        <v>999999069</v>
      </c>
      <c r="C519" s="148" t="str">
        <f t="shared" ca="1" si="141"/>
        <v>9999999</v>
      </c>
      <c r="D519" s="234">
        <v>1</v>
      </c>
      <c r="E519" s="586">
        <f t="shared" si="146"/>
        <v>0</v>
      </c>
      <c r="F519" s="586">
        <f t="shared" si="142"/>
        <v>1</v>
      </c>
      <c r="G519" s="344" t="str">
        <f t="shared" si="147"/>
        <v>csv</v>
      </c>
      <c r="H519" s="114" t="s">
        <v>5446</v>
      </c>
      <c r="I519" s="594" t="s">
        <v>5679</v>
      </c>
      <c r="J519" s="184"/>
      <c r="K519" s="114"/>
      <c r="L519" s="114"/>
      <c r="M519" s="184"/>
      <c r="N519" s="184"/>
      <c r="O519" s="114" t="s">
        <v>5446</v>
      </c>
      <c r="P519" s="184"/>
      <c r="Q519" s="115" t="s">
        <v>5517</v>
      </c>
      <c r="R519" s="137">
        <f ca="1">IFERROR(_xlfn.XLOOKUP(T519, sortorder!P:P,sortorder!Q:Q),999)</f>
        <v>999</v>
      </c>
      <c r="S519" s="137">
        <f ca="1">IFERROR(_xlfn.XLOOKUP(T519, sortorder!P:P,sortorder!O:O),99)</f>
        <v>99</v>
      </c>
      <c r="T519" s="183" t="s">
        <v>5448</v>
      </c>
      <c r="U519" s="184"/>
      <c r="V519" s="142">
        <f ca="1">IFERROR(_xlfn.XLOOKUP(X519, sortorder!E:E,sortorder!D:D),99)</f>
        <v>99</v>
      </c>
      <c r="W519" s="142">
        <f t="shared" ca="1" si="143"/>
        <v>99</v>
      </c>
      <c r="X519" s="185" t="s">
        <v>1376</v>
      </c>
      <c r="Y519" s="132">
        <f t="shared" si="139"/>
        <v>0</v>
      </c>
      <c r="Z519" s="132">
        <f t="shared" si="139"/>
        <v>0</v>
      </c>
      <c r="AA519" s="132">
        <f t="shared" si="139"/>
        <v>1</v>
      </c>
      <c r="AB519" s="132">
        <f t="shared" si="139"/>
        <v>0</v>
      </c>
      <c r="AC519" s="132">
        <f t="shared" si="139"/>
        <v>0</v>
      </c>
      <c r="AD519" s="132">
        <f t="shared" si="139"/>
        <v>0</v>
      </c>
      <c r="AE519" s="132">
        <f t="shared" si="139"/>
        <v>1</v>
      </c>
      <c r="AF519" s="132">
        <f t="shared" si="139"/>
        <v>1</v>
      </c>
      <c r="AG519" s="132">
        <f t="shared" si="139"/>
        <v>0</v>
      </c>
      <c r="AH519" s="114" t="s">
        <v>1051</v>
      </c>
      <c r="AI519" s="132" t="e">
        <f ca="1">_xlfn.XLOOKUP(I519,'api2.3'!B:B,'api2.3'!D:D,"")</f>
        <v>#NAME?</v>
      </c>
      <c r="AJ519" s="114" t="s">
        <v>84</v>
      </c>
      <c r="AK519" s="197" t="s">
        <v>84</v>
      </c>
      <c r="AL519" s="195" t="e">
        <f ca="1">_xlfn.XLOOKUP(AK519,sortorder!$I$15:$I$20,sortorder!$J$15:$J$20)</f>
        <v>#NAME?</v>
      </c>
      <c r="AM519" s="635" t="s">
        <v>416</v>
      </c>
      <c r="AN519" s="635" t="s">
        <v>416</v>
      </c>
      <c r="AO519" s="635" t="s">
        <v>417</v>
      </c>
      <c r="AP519" s="641">
        <v>1</v>
      </c>
      <c r="AQ519" s="114" t="s">
        <v>1076</v>
      </c>
      <c r="AR519" s="22" t="str">
        <f t="shared" si="144"/>
        <v>pctile</v>
      </c>
      <c r="AS519" s="114" t="s">
        <v>1086</v>
      </c>
      <c r="AT519" s="22" t="b">
        <f t="shared" si="145"/>
        <v>1</v>
      </c>
      <c r="AU519" s="635" t="s">
        <v>1077</v>
      </c>
      <c r="AV519" s="635" t="s">
        <v>1086</v>
      </c>
      <c r="AW519" s="114"/>
      <c r="AX519" s="596" t="s">
        <v>2798</v>
      </c>
      <c r="AY519" s="479" t="b">
        <v>0</v>
      </c>
      <c r="AZ519" s="219" t="s">
        <v>1078</v>
      </c>
      <c r="BA519" s="114">
        <v>2</v>
      </c>
      <c r="BB519" s="114">
        <v>0</v>
      </c>
      <c r="BC519" s="114" t="b">
        <v>0</v>
      </c>
      <c r="BD519" s="114" t="b">
        <v>0</v>
      </c>
      <c r="BE519" s="114" t="b">
        <v>0</v>
      </c>
      <c r="BF519" s="114"/>
      <c r="BG519" s="23" t="b">
        <f t="shared" si="132"/>
        <v>1</v>
      </c>
      <c r="BH519" s="707" t="str">
        <f>CONCATENATE(IF(AF519=1, EJ,IF(AG519=1, EJ_Supp,"")),VLOOKUP(T519,Q:BH,44,),IF(AQ519="uspctile", US_ile,IF(AQ519="statepctile", State_ile,"")))</f>
        <v>EJ: Drinking (US%ile)</v>
      </c>
      <c r="BI519" s="114" t="s">
        <v>5518</v>
      </c>
      <c r="BJ519" s="114" t="s">
        <v>5519</v>
      </c>
      <c r="BK519" s="114" t="s">
        <v>5519</v>
      </c>
      <c r="BL519" s="714" t="s">
        <v>7449</v>
      </c>
      <c r="BM519" s="561" t="s">
        <v>2798</v>
      </c>
      <c r="BN519" s="479" t="s">
        <v>5737</v>
      </c>
      <c r="BO519" s="184"/>
      <c r="BP519" s="184"/>
      <c r="BQ519" s="365">
        <v>69</v>
      </c>
      <c r="BR519" s="114"/>
      <c r="BS519" s="582"/>
      <c r="BT519" s="582"/>
      <c r="BU519" s="582"/>
      <c r="BV519" s="582"/>
      <c r="BW519" s="582"/>
    </row>
    <row r="520" spans="1:75" hidden="1">
      <c r="A520">
        <v>519</v>
      </c>
      <c r="B520" s="148" t="str">
        <f t="shared" ca="1" si="140"/>
        <v>999999044</v>
      </c>
      <c r="C520" s="148" t="str">
        <f t="shared" ca="1" si="141"/>
        <v>9999999</v>
      </c>
      <c r="D520" s="28">
        <v>1</v>
      </c>
      <c r="E520" s="586">
        <f t="shared" si="146"/>
        <v>0</v>
      </c>
      <c r="F520" s="586">
        <f t="shared" si="142"/>
        <v>1</v>
      </c>
      <c r="G520" s="344" t="str">
        <f t="shared" si="147"/>
        <v>api</v>
      </c>
      <c r="H520" t="s">
        <v>1999</v>
      </c>
      <c r="I520" s="114" t="s">
        <v>1999</v>
      </c>
      <c r="N520" s="56" t="s">
        <v>2000</v>
      </c>
      <c r="O520" s="118" t="s">
        <v>2000</v>
      </c>
      <c r="P520" s="56" t="s">
        <v>2000</v>
      </c>
      <c r="Q520" s="61" t="s">
        <v>1998</v>
      </c>
      <c r="R520" s="137">
        <f ca="1">IFERROR(_xlfn.XLOOKUP(T520, sortorder!P:P,sortorder!Q:Q),999)</f>
        <v>999</v>
      </c>
      <c r="S520" s="137">
        <f ca="1">IFERROR(_xlfn.XLOOKUP(T520, sortorder!P:P,sortorder!O:O),99)</f>
        <v>99</v>
      </c>
      <c r="T520" s="119" t="s">
        <v>181</v>
      </c>
      <c r="U520" s="56" t="s">
        <v>315</v>
      </c>
      <c r="V520" s="142">
        <f ca="1">IFERROR(_xlfn.XLOOKUP(X520, sortorder!E:E,sortorder!D:D),99)</f>
        <v>99</v>
      </c>
      <c r="W520" s="142">
        <f t="shared" ca="1" si="143"/>
        <v>99</v>
      </c>
      <c r="X520" s="21" t="s">
        <v>1962</v>
      </c>
      <c r="Y520" s="132">
        <f t="shared" si="139"/>
        <v>0</v>
      </c>
      <c r="Z520" s="132">
        <f t="shared" si="139"/>
        <v>1</v>
      </c>
      <c r="AA520" s="132">
        <f t="shared" si="139"/>
        <v>1</v>
      </c>
      <c r="AB520" s="132">
        <f t="shared" si="139"/>
        <v>0</v>
      </c>
      <c r="AC520" s="132">
        <f t="shared" si="139"/>
        <v>0</v>
      </c>
      <c r="AD520" s="132">
        <f t="shared" si="139"/>
        <v>0</v>
      </c>
      <c r="AE520" s="132">
        <f t="shared" si="139"/>
        <v>1</v>
      </c>
      <c r="AF520" s="132">
        <f t="shared" si="139"/>
        <v>1</v>
      </c>
      <c r="AG520" s="132">
        <f t="shared" si="139"/>
        <v>0</v>
      </c>
      <c r="AH520" t="s">
        <v>1051</v>
      </c>
      <c r="AI520" s="132" t="e">
        <f ca="1">_xlfn.XLOOKUP(I520,'api2.3'!B:B,'api2.3'!D:D,"")</f>
        <v>#NAME?</v>
      </c>
      <c r="AJ520" t="s">
        <v>84</v>
      </c>
      <c r="AK520" s="38" t="s">
        <v>84</v>
      </c>
      <c r="AL520" s="195" t="e">
        <f ca="1">_xlfn.XLOOKUP(AK520,sortorder!$I$15:$I$20,sortorder!$J$15:$J$20)</f>
        <v>#NAME?</v>
      </c>
      <c r="AM520" s="633" t="s">
        <v>1742</v>
      </c>
      <c r="AN520" s="633" t="s">
        <v>1742</v>
      </c>
      <c r="AO520" s="633" t="s">
        <v>1743</v>
      </c>
      <c r="AP520" s="637">
        <v>3</v>
      </c>
      <c r="AQ520" t="s">
        <v>1740</v>
      </c>
      <c r="AR520" s="22" t="str">
        <f t="shared" si="144"/>
        <v>pctile</v>
      </c>
      <c r="AS520" t="s">
        <v>1086</v>
      </c>
      <c r="AT520" s="22" t="b">
        <f t="shared" si="145"/>
        <v>1</v>
      </c>
      <c r="AU520" s="633" t="s">
        <v>1077</v>
      </c>
      <c r="AV520" s="633" t="s">
        <v>1086</v>
      </c>
      <c r="AX520" s="596" t="s">
        <v>2798</v>
      </c>
      <c r="AY520" s="479" t="b">
        <v>0</v>
      </c>
      <c r="AZ520" t="s">
        <v>1078</v>
      </c>
      <c r="BA520">
        <v>2</v>
      </c>
      <c r="BB520">
        <v>0</v>
      </c>
      <c r="BC520" t="b">
        <v>0</v>
      </c>
      <c r="BD520" t="b">
        <v>0</v>
      </c>
      <c r="BE520" t="b">
        <v>0</v>
      </c>
      <c r="BG520" s="23" t="b">
        <f t="shared" si="132"/>
        <v>1</v>
      </c>
      <c r="BH520" s="707" t="str">
        <f>CONCATENATE(IF(AF520=1, EJ,IF(AG520=1, EJ_Supp,"")),VLOOKUP(T520,Q:BH,44,),IF(AQ520="uspctile", US_ile,IF(AQ520="statepctile", State_ile,"")))</f>
        <v>EJ: PM2.5 (State%ile)</v>
      </c>
      <c r="BI520" s="39" t="s">
        <v>2001</v>
      </c>
      <c r="BJ520" s="37" t="s">
        <v>2002</v>
      </c>
      <c r="BK520" s="37" t="s">
        <v>2002</v>
      </c>
      <c r="BL520" s="714" t="e">
        <v>#N/A</v>
      </c>
      <c r="BM520" s="561" t="s">
        <v>2798</v>
      </c>
      <c r="BN520" s="479" t="s">
        <v>2003</v>
      </c>
      <c r="BO520" s="56" t="s">
        <v>1433</v>
      </c>
      <c r="BP520" s="56" t="s">
        <v>2004</v>
      </c>
      <c r="BQ520" s="206">
        <v>44</v>
      </c>
      <c r="BS520" s="580" t="s">
        <v>55</v>
      </c>
      <c r="BT520" s="580" t="s">
        <v>1187</v>
      </c>
      <c r="BU520" s="580" t="s">
        <v>2000</v>
      </c>
      <c r="BV520" s="580" t="s">
        <v>404</v>
      </c>
    </row>
    <row r="521" spans="1:75" ht="14.45" hidden="1" customHeight="1">
      <c r="A521">
        <v>520</v>
      </c>
      <c r="B521" s="148" t="str">
        <f t="shared" ca="1" si="140"/>
        <v>999999045</v>
      </c>
      <c r="C521" s="148" t="str">
        <f t="shared" ca="1" si="141"/>
        <v>9999999</v>
      </c>
      <c r="D521" s="28">
        <v>1</v>
      </c>
      <c r="E521" s="586">
        <f t="shared" si="146"/>
        <v>0</v>
      </c>
      <c r="F521" s="586">
        <f t="shared" si="142"/>
        <v>1</v>
      </c>
      <c r="G521" s="344" t="str">
        <f t="shared" si="147"/>
        <v>api</v>
      </c>
      <c r="H521" s="114" t="s">
        <v>1992</v>
      </c>
      <c r="I521" s="114" t="s">
        <v>1992</v>
      </c>
      <c r="N521" s="56" t="s">
        <v>1993</v>
      </c>
      <c r="O521" s="118" t="s">
        <v>1993</v>
      </c>
      <c r="P521" s="56" t="s">
        <v>1993</v>
      </c>
      <c r="Q521" s="61" t="s">
        <v>1991</v>
      </c>
      <c r="R521" s="137">
        <f ca="1">IFERROR(_xlfn.XLOOKUP(T521, sortorder!P:P,sortorder!Q:Q),999)</f>
        <v>999</v>
      </c>
      <c r="S521" s="137">
        <f ca="1">IFERROR(_xlfn.XLOOKUP(T521, sortorder!P:P,sortorder!O:O),99)</f>
        <v>99</v>
      </c>
      <c r="T521" s="119" t="s">
        <v>144</v>
      </c>
      <c r="U521" s="56" t="s">
        <v>296</v>
      </c>
      <c r="V521" s="142">
        <f ca="1">IFERROR(_xlfn.XLOOKUP(X521, sortorder!E:E,sortorder!D:D),99)</f>
        <v>99</v>
      </c>
      <c r="W521" s="142">
        <f t="shared" ca="1" si="143"/>
        <v>99</v>
      </c>
      <c r="X521" s="21" t="s">
        <v>1962</v>
      </c>
      <c r="Y521" s="132">
        <f t="shared" si="139"/>
        <v>0</v>
      </c>
      <c r="Z521" s="132">
        <f t="shared" si="139"/>
        <v>1</v>
      </c>
      <c r="AA521" s="132">
        <f t="shared" si="139"/>
        <v>1</v>
      </c>
      <c r="AB521" s="132">
        <f t="shared" si="139"/>
        <v>0</v>
      </c>
      <c r="AC521" s="132">
        <f t="shared" si="139"/>
        <v>0</v>
      </c>
      <c r="AD521" s="132">
        <f t="shared" si="139"/>
        <v>0</v>
      </c>
      <c r="AE521" s="132">
        <f t="shared" si="139"/>
        <v>1</v>
      </c>
      <c r="AF521" s="132">
        <f t="shared" si="139"/>
        <v>1</v>
      </c>
      <c r="AG521" s="132">
        <f t="shared" si="139"/>
        <v>0</v>
      </c>
      <c r="AH521" t="s">
        <v>1051</v>
      </c>
      <c r="AI521" s="132" t="e">
        <f ca="1">_xlfn.XLOOKUP(I521,'api2.3'!B:B,'api2.3'!D:D,"")</f>
        <v>#NAME?</v>
      </c>
      <c r="AJ521" t="s">
        <v>84</v>
      </c>
      <c r="AK521" s="38" t="s">
        <v>84</v>
      </c>
      <c r="AL521" s="195" t="e">
        <f ca="1">_xlfn.XLOOKUP(AK521,sortorder!$I$15:$I$20,sortorder!$J$15:$J$20)</f>
        <v>#NAME?</v>
      </c>
      <c r="AM521" s="633" t="s">
        <v>1742</v>
      </c>
      <c r="AN521" s="633" t="s">
        <v>1742</v>
      </c>
      <c r="AO521" s="633" t="s">
        <v>1743</v>
      </c>
      <c r="AP521" s="637">
        <v>3</v>
      </c>
      <c r="AQ521" t="s">
        <v>1740</v>
      </c>
      <c r="AR521" s="22" t="str">
        <f t="shared" si="144"/>
        <v>pctile</v>
      </c>
      <c r="AS521" t="s">
        <v>1086</v>
      </c>
      <c r="AT521" s="22" t="b">
        <f t="shared" si="145"/>
        <v>1</v>
      </c>
      <c r="AU521" s="633" t="s">
        <v>1077</v>
      </c>
      <c r="AV521" s="633" t="s">
        <v>1086</v>
      </c>
      <c r="AX521" s="596" t="s">
        <v>2798</v>
      </c>
      <c r="AY521" s="479" t="b">
        <v>0</v>
      </c>
      <c r="AZ521" t="s">
        <v>1078</v>
      </c>
      <c r="BA521">
        <v>2</v>
      </c>
      <c r="BB521">
        <v>0</v>
      </c>
      <c r="BC521" t="b">
        <v>0</v>
      </c>
      <c r="BD521" t="b">
        <v>0</v>
      </c>
      <c r="BE521" t="b">
        <v>0</v>
      </c>
      <c r="BG521" s="23" t="b">
        <f t="shared" si="132"/>
        <v>1</v>
      </c>
      <c r="BH521" s="707" t="str">
        <f>CONCATENATE(IF(AF521=1, EJ,IF(AG521=1, EJ_Supp,"")),VLOOKUP(T521,Q:BH,44,),IF(AQ521="uspctile", US_ile,IF(AQ521="statepctile", State_ile,"")))</f>
        <v>EJ: Ozone (State%ile)</v>
      </c>
      <c r="BI521" s="39" t="s">
        <v>1994</v>
      </c>
      <c r="BJ521" s="37" t="s">
        <v>1995</v>
      </c>
      <c r="BK521" s="37" t="s">
        <v>1995</v>
      </c>
      <c r="BL521" s="714" t="e">
        <v>#N/A</v>
      </c>
      <c r="BM521" s="561" t="s">
        <v>2798</v>
      </c>
      <c r="BN521" s="479" t="s">
        <v>1996</v>
      </c>
      <c r="BO521" s="56" t="s">
        <v>1424</v>
      </c>
      <c r="BP521" s="56" t="s">
        <v>1997</v>
      </c>
      <c r="BQ521" s="206">
        <v>45</v>
      </c>
      <c r="BS521" s="580" t="s">
        <v>55</v>
      </c>
      <c r="BT521" s="580" t="s">
        <v>982</v>
      </c>
      <c r="BU521" s="580" t="s">
        <v>1993</v>
      </c>
      <c r="BV521" s="580" t="s">
        <v>404</v>
      </c>
    </row>
    <row r="522" spans="1:75" hidden="1">
      <c r="A522">
        <v>521</v>
      </c>
      <c r="B522" s="148" t="str">
        <f t="shared" ca="1" si="140"/>
        <v>999999046</v>
      </c>
      <c r="C522" s="148" t="str">
        <f t="shared" ca="1" si="141"/>
        <v>9999999</v>
      </c>
      <c r="D522" s="234">
        <v>1</v>
      </c>
      <c r="E522" s="586">
        <f t="shared" si="146"/>
        <v>0</v>
      </c>
      <c r="F522" s="586">
        <f t="shared" si="142"/>
        <v>1</v>
      </c>
      <c r="G522" s="344" t="str">
        <f t="shared" si="147"/>
        <v>csv</v>
      </c>
      <c r="H522" s="114" t="s">
        <v>5587</v>
      </c>
      <c r="I522" s="114" t="s">
        <v>5586</v>
      </c>
      <c r="J522" s="184"/>
      <c r="K522" s="114"/>
      <c r="L522" s="114"/>
      <c r="M522" s="184"/>
      <c r="N522" s="184"/>
      <c r="O522" s="114" t="s">
        <v>5587</v>
      </c>
      <c r="P522" s="184"/>
      <c r="Q522" s="115" t="s">
        <v>5588</v>
      </c>
      <c r="R522" s="137">
        <f ca="1">IFERROR(_xlfn.XLOOKUP(T522, sortorder!P:P,sortorder!Q:Q),999)</f>
        <v>999</v>
      </c>
      <c r="S522" s="137">
        <f ca="1">IFERROR(_xlfn.XLOOKUP(T522, sortorder!P:P,sortorder!O:O),99)</f>
        <v>99</v>
      </c>
      <c r="T522" s="183" t="s">
        <v>5452</v>
      </c>
      <c r="U522" s="184"/>
      <c r="V522" s="142">
        <f ca="1">IFERROR(_xlfn.XLOOKUP(X522, sortorder!E:E,sortorder!D:D),99)</f>
        <v>99</v>
      </c>
      <c r="W522" s="142">
        <f t="shared" ca="1" si="143"/>
        <v>99</v>
      </c>
      <c r="X522" s="185" t="s">
        <v>1962</v>
      </c>
      <c r="Y522" s="132">
        <f t="shared" ref="Y522:AG531" si="148">IF(ISERROR(SEARCH(Y$1,$Q522)),0,1)</f>
        <v>0</v>
      </c>
      <c r="Z522" s="132">
        <f t="shared" si="148"/>
        <v>1</v>
      </c>
      <c r="AA522" s="132">
        <f t="shared" si="148"/>
        <v>1</v>
      </c>
      <c r="AB522" s="132">
        <f t="shared" si="148"/>
        <v>0</v>
      </c>
      <c r="AC522" s="132">
        <f t="shared" si="148"/>
        <v>0</v>
      </c>
      <c r="AD522" s="132">
        <f t="shared" si="148"/>
        <v>0</v>
      </c>
      <c r="AE522" s="132">
        <f t="shared" si="148"/>
        <v>1</v>
      </c>
      <c r="AF522" s="132">
        <f t="shared" si="148"/>
        <v>1</v>
      </c>
      <c r="AG522" s="132">
        <f t="shared" si="148"/>
        <v>0</v>
      </c>
      <c r="AH522" s="114" t="s">
        <v>1051</v>
      </c>
      <c r="AI522" s="132" t="e">
        <f ca="1">_xlfn.XLOOKUP(I522,'api2.3'!B:B,'api2.3'!D:D,"")</f>
        <v>#NAME?</v>
      </c>
      <c r="AJ522" s="114" t="s">
        <v>84</v>
      </c>
      <c r="AK522" s="197" t="s">
        <v>84</v>
      </c>
      <c r="AL522" s="195" t="e">
        <f ca="1">_xlfn.XLOOKUP(AK522,sortorder!$I$15:$I$20,sortorder!$J$15:$J$20)</f>
        <v>#NAME?</v>
      </c>
      <c r="AM522" s="635" t="s">
        <v>1742</v>
      </c>
      <c r="AN522" s="635" t="s">
        <v>1742</v>
      </c>
      <c r="AO522" s="635" t="s">
        <v>1743</v>
      </c>
      <c r="AP522" s="641">
        <v>3</v>
      </c>
      <c r="AQ522" s="114" t="s">
        <v>1740</v>
      </c>
      <c r="AR522" s="22" t="str">
        <f t="shared" si="144"/>
        <v>pctile</v>
      </c>
      <c r="AS522" s="114" t="s">
        <v>1086</v>
      </c>
      <c r="AT522" s="22" t="b">
        <f t="shared" si="145"/>
        <v>1</v>
      </c>
      <c r="AU522" s="635" t="s">
        <v>1077</v>
      </c>
      <c r="AV522" s="635" t="s">
        <v>1086</v>
      </c>
      <c r="AW522" s="114"/>
      <c r="AX522" s="596" t="s">
        <v>2798</v>
      </c>
      <c r="AY522" s="479" t="b">
        <v>0</v>
      </c>
      <c r="AZ522" s="219" t="s">
        <v>1078</v>
      </c>
      <c r="BA522" s="114">
        <v>2</v>
      </c>
      <c r="BB522" s="114">
        <v>0</v>
      </c>
      <c r="BC522" s="114" t="b">
        <v>0</v>
      </c>
      <c r="BD522" s="114" t="b">
        <v>0</v>
      </c>
      <c r="BE522" s="114" t="b">
        <v>0</v>
      </c>
      <c r="BF522" s="114"/>
      <c r="BG522" s="23" t="b">
        <f t="shared" si="132"/>
        <v>1</v>
      </c>
      <c r="BH522" s="707" t="str">
        <f>CONCATENATE(IF(AF522=1, EJ,IF(AG522=1, EJ_Supp,"")),VLOOKUP(T522,Q:BH,44,),IF(AQ522="uspctile", US_ile,IF(AQ522="statepctile", State_ile,"")))</f>
        <v>EJ: NO2 (State%ile)</v>
      </c>
      <c r="BI522" s="181" t="s">
        <v>5589</v>
      </c>
      <c r="BJ522" s="114" t="s">
        <v>5590</v>
      </c>
      <c r="BK522" s="114" t="s">
        <v>5590</v>
      </c>
      <c r="BL522" s="714" t="e">
        <v>#N/A</v>
      </c>
      <c r="BM522" s="561" t="s">
        <v>2798</v>
      </c>
      <c r="BN522" s="479" t="s">
        <v>6593</v>
      </c>
      <c r="BO522" s="184"/>
      <c r="BP522" s="184"/>
      <c r="BQ522" s="369">
        <v>46</v>
      </c>
      <c r="BR522" s="114"/>
      <c r="BS522" s="582"/>
      <c r="BT522" s="582"/>
      <c r="BU522" s="582"/>
      <c r="BV522" s="582"/>
      <c r="BW522" s="582"/>
    </row>
    <row r="523" spans="1:75" hidden="1">
      <c r="A523">
        <v>522</v>
      </c>
      <c r="B523" s="148" t="str">
        <f t="shared" ca="1" si="140"/>
        <v>999999047</v>
      </c>
      <c r="C523" s="148" t="str">
        <f t="shared" ca="1" si="141"/>
        <v>9999999</v>
      </c>
      <c r="D523" s="28">
        <v>1</v>
      </c>
      <c r="E523" s="586">
        <f t="shared" si="146"/>
        <v>0</v>
      </c>
      <c r="F523" s="586">
        <f t="shared" si="142"/>
        <v>1</v>
      </c>
      <c r="G523" s="344" t="str">
        <f t="shared" si="147"/>
        <v>api</v>
      </c>
      <c r="H523" t="s">
        <v>1966</v>
      </c>
      <c r="I523" t="s">
        <v>1966</v>
      </c>
      <c r="N523" s="56" t="s">
        <v>1967</v>
      </c>
      <c r="O523" s="118" t="s">
        <v>1967</v>
      </c>
      <c r="P523" s="56" t="s">
        <v>1967</v>
      </c>
      <c r="Q523" s="61" t="s">
        <v>1965</v>
      </c>
      <c r="R523" s="137">
        <f ca="1">IFERROR(_xlfn.XLOOKUP(T523, sortorder!P:P,sortorder!Q:Q),999)</f>
        <v>999</v>
      </c>
      <c r="S523" s="137">
        <f ca="1">IFERROR(_xlfn.XLOOKUP(T523, sortorder!P:P,sortorder!O:O),99)</f>
        <v>99</v>
      </c>
      <c r="T523" s="119" t="s">
        <v>196</v>
      </c>
      <c r="U523" s="56" t="s">
        <v>287</v>
      </c>
      <c r="V523" s="142">
        <f ca="1">IFERROR(_xlfn.XLOOKUP(X523, sortorder!E:E,sortorder!D:D),99)</f>
        <v>99</v>
      </c>
      <c r="W523" s="142">
        <f t="shared" ca="1" si="143"/>
        <v>99</v>
      </c>
      <c r="X523" s="21" t="s">
        <v>1962</v>
      </c>
      <c r="Y523" s="132">
        <f t="shared" si="148"/>
        <v>0</v>
      </c>
      <c r="Z523" s="132">
        <f t="shared" si="148"/>
        <v>1</v>
      </c>
      <c r="AA523" s="132">
        <f t="shared" si="148"/>
        <v>1</v>
      </c>
      <c r="AB523" s="132">
        <f t="shared" si="148"/>
        <v>0</v>
      </c>
      <c r="AC523" s="132">
        <f t="shared" si="148"/>
        <v>0</v>
      </c>
      <c r="AD523" s="132">
        <f t="shared" si="148"/>
        <v>0</v>
      </c>
      <c r="AE523" s="132">
        <f t="shared" si="148"/>
        <v>1</v>
      </c>
      <c r="AF523" s="132">
        <f t="shared" si="148"/>
        <v>1</v>
      </c>
      <c r="AG523" s="132">
        <f t="shared" si="148"/>
        <v>0</v>
      </c>
      <c r="AH523" t="s">
        <v>1051</v>
      </c>
      <c r="AI523" s="132" t="e">
        <f ca="1">_xlfn.XLOOKUP(I523,'api2.3'!B:B,'api2.3'!D:D,"")</f>
        <v>#NAME?</v>
      </c>
      <c r="AJ523" t="s">
        <v>84</v>
      </c>
      <c r="AK523" s="38" t="s">
        <v>84</v>
      </c>
      <c r="AL523" s="195" t="e">
        <f ca="1">_xlfn.XLOOKUP(AK523,sortorder!$I$15:$I$20,sortorder!$J$15:$J$20)</f>
        <v>#NAME?</v>
      </c>
      <c r="AM523" s="633" t="s">
        <v>1742</v>
      </c>
      <c r="AN523" s="633" t="s">
        <v>1742</v>
      </c>
      <c r="AO523" s="633" t="s">
        <v>1743</v>
      </c>
      <c r="AP523" s="637">
        <v>3</v>
      </c>
      <c r="AQ523" t="s">
        <v>1740</v>
      </c>
      <c r="AR523" s="22" t="str">
        <f t="shared" si="144"/>
        <v>pctile</v>
      </c>
      <c r="AS523" t="s">
        <v>1086</v>
      </c>
      <c r="AT523" s="22" t="b">
        <f t="shared" si="145"/>
        <v>1</v>
      </c>
      <c r="AU523" s="633" t="s">
        <v>1077</v>
      </c>
      <c r="AV523" s="633" t="s">
        <v>1086</v>
      </c>
      <c r="AX523" s="596" t="s">
        <v>2798</v>
      </c>
      <c r="AY523" s="479" t="b">
        <v>0</v>
      </c>
      <c r="AZ523" t="s">
        <v>1078</v>
      </c>
      <c r="BA523">
        <v>2</v>
      </c>
      <c r="BB523">
        <v>0</v>
      </c>
      <c r="BC523" t="b">
        <v>0</v>
      </c>
      <c r="BD523" t="b">
        <v>0</v>
      </c>
      <c r="BE523" t="b">
        <v>0</v>
      </c>
      <c r="BG523" s="23" t="b">
        <f t="shared" si="132"/>
        <v>1</v>
      </c>
      <c r="BH523" s="707" t="str">
        <f>CONCATENATE(IF(AF523=1, EJ,IF(AG523=1, EJ_Supp,"")),VLOOKUP(T523,Q:BH,44,),IF(AQ523="uspctile", US_ile,IF(AQ523="statepctile", State_ile,"")))</f>
        <v>EJ: Diesel PM (State%ile)</v>
      </c>
      <c r="BI523" s="39" t="s">
        <v>1968</v>
      </c>
      <c r="BJ523" s="37" t="s">
        <v>4805</v>
      </c>
      <c r="BK523" s="37" t="s">
        <v>4805</v>
      </c>
      <c r="BL523" s="714" t="e">
        <v>#N/A</v>
      </c>
      <c r="BM523" s="561" t="s">
        <v>2798</v>
      </c>
      <c r="BN523" s="479" t="s">
        <v>1969</v>
      </c>
      <c r="BO523" s="56" t="s">
        <v>1387</v>
      </c>
      <c r="BP523" s="56" t="s">
        <v>1970</v>
      </c>
      <c r="BQ523" s="206">
        <v>47</v>
      </c>
      <c r="BS523" s="580" t="s">
        <v>55</v>
      </c>
      <c r="BT523" s="580" t="s">
        <v>1141</v>
      </c>
      <c r="BU523" s="580" t="s">
        <v>1967</v>
      </c>
      <c r="BV523" s="580" t="s">
        <v>404</v>
      </c>
    </row>
    <row r="524" spans="1:75">
      <c r="A524">
        <v>523</v>
      </c>
      <c r="B524" s="148" t="str">
        <f t="shared" ca="1" si="140"/>
        <v>999999048</v>
      </c>
      <c r="C524" s="148" t="str">
        <f t="shared" ca="1" si="141"/>
        <v>9999999</v>
      </c>
      <c r="D524" s="28">
        <v>1</v>
      </c>
      <c r="E524" s="586">
        <f t="shared" si="146"/>
        <v>0</v>
      </c>
      <c r="F524" s="586">
        <f t="shared" si="142"/>
        <v>1</v>
      </c>
      <c r="G524" s="344" t="str">
        <f t="shared" si="147"/>
        <v>api</v>
      </c>
      <c r="H524" t="s">
        <v>2018</v>
      </c>
      <c r="I524" t="s">
        <v>2018</v>
      </c>
      <c r="K524" s="114"/>
      <c r="L524" s="114"/>
      <c r="M524" s="184"/>
      <c r="N524" s="184" t="s">
        <v>2019</v>
      </c>
      <c r="O524" s="509" t="s">
        <v>2019</v>
      </c>
      <c r="P524" s="184" t="s">
        <v>2019</v>
      </c>
      <c r="Q524" s="115" t="s">
        <v>2017</v>
      </c>
      <c r="R524" s="137">
        <f ca="1">IFERROR(_xlfn.XLOOKUP(T524, sortorder!P:P,sortorder!Q:Q),999)</f>
        <v>999</v>
      </c>
      <c r="S524" s="137">
        <f ca="1">IFERROR(_xlfn.XLOOKUP(T524, sortorder!P:P,sortorder!O:O),99)</f>
        <v>99</v>
      </c>
      <c r="T524" s="183" t="s">
        <v>1716</v>
      </c>
      <c r="U524" s="184" t="s">
        <v>2948</v>
      </c>
      <c r="V524" s="142">
        <f ca="1">IFERROR(_xlfn.XLOOKUP(X524, sortorder!E:E,sortorder!D:D),99)</f>
        <v>99</v>
      </c>
      <c r="W524" s="142">
        <f t="shared" ca="1" si="143"/>
        <v>99</v>
      </c>
      <c r="X524" s="185" t="s">
        <v>1962</v>
      </c>
      <c r="Y524" s="132">
        <f t="shared" si="148"/>
        <v>0</v>
      </c>
      <c r="Z524" s="132">
        <f t="shared" si="148"/>
        <v>1</v>
      </c>
      <c r="AA524" s="132">
        <f t="shared" si="148"/>
        <v>1</v>
      </c>
      <c r="AB524" s="132">
        <f t="shared" si="148"/>
        <v>0</v>
      </c>
      <c r="AC524" s="132">
        <f t="shared" si="148"/>
        <v>0</v>
      </c>
      <c r="AD524" s="132">
        <f t="shared" si="148"/>
        <v>0</v>
      </c>
      <c r="AE524" s="132">
        <f t="shared" si="148"/>
        <v>1</v>
      </c>
      <c r="AF524" s="132">
        <f t="shared" si="148"/>
        <v>1</v>
      </c>
      <c r="AG524" s="132">
        <f t="shared" si="148"/>
        <v>0</v>
      </c>
      <c r="AH524" s="114" t="s">
        <v>1051</v>
      </c>
      <c r="AI524" s="132" t="e">
        <f ca="1">_xlfn.XLOOKUP(I524,'api2.3'!B:B,'api2.3'!D:D,"")</f>
        <v>#NAME?</v>
      </c>
      <c r="AJ524" s="114" t="s">
        <v>84</v>
      </c>
      <c r="AK524" s="197" t="s">
        <v>84</v>
      </c>
      <c r="AL524" s="195" t="e">
        <f ca="1">_xlfn.XLOOKUP(AK524,sortorder!$I$15:$I$20,sortorder!$J$15:$J$20)</f>
        <v>#NAME?</v>
      </c>
      <c r="AM524" s="635" t="s">
        <v>1742</v>
      </c>
      <c r="AN524" s="635" t="s">
        <v>1742</v>
      </c>
      <c r="AO524" s="635" t="s">
        <v>1743</v>
      </c>
      <c r="AP524" s="639">
        <v>3</v>
      </c>
      <c r="AQ524" s="114" t="s">
        <v>1740</v>
      </c>
      <c r="AR524" s="22" t="str">
        <f t="shared" si="144"/>
        <v>pctile</v>
      </c>
      <c r="AS524" s="114" t="s">
        <v>1086</v>
      </c>
      <c r="AT524" s="22" t="b">
        <f t="shared" si="145"/>
        <v>1</v>
      </c>
      <c r="AU524" s="635" t="s">
        <v>1077</v>
      </c>
      <c r="AV524" s="635" t="s">
        <v>1086</v>
      </c>
      <c r="AW524" s="114"/>
      <c r="AX524" s="596" t="s">
        <v>2798</v>
      </c>
      <c r="AY524" s="479" t="b">
        <v>0</v>
      </c>
      <c r="AZ524" s="114" t="s">
        <v>1078</v>
      </c>
      <c r="BA524" s="114">
        <v>2</v>
      </c>
      <c r="BB524" s="114">
        <v>0</v>
      </c>
      <c r="BC524" s="114" t="b">
        <v>0</v>
      </c>
      <c r="BD524" s="114" t="b">
        <v>0</v>
      </c>
      <c r="BE524" s="114" t="b">
        <v>0</v>
      </c>
      <c r="BF524" s="114"/>
      <c r="BG524" s="23" t="b">
        <f t="shared" si="132"/>
        <v>0</v>
      </c>
      <c r="BH524" s="707" t="str">
        <f>CONCATENATE(IF(AF524=1, EJ,IF(AG524=1, EJ_Supp,"")),VLOOKUP(T524,Q:BH,44,),IF(AQ524="uspctile", US_ile,IF(AQ524="statepctile", State_ile,"")))</f>
        <v>EJ: Toxic Releases to Air (State%ile)</v>
      </c>
      <c r="BI524" s="181" t="s">
        <v>5226</v>
      </c>
      <c r="BJ524" s="510" t="s">
        <v>4810</v>
      </c>
      <c r="BK524" s="510" t="s">
        <v>4810</v>
      </c>
      <c r="BL524" s="714" t="e">
        <v>#N/A</v>
      </c>
      <c r="BM524" s="561" t="s">
        <v>2798</v>
      </c>
      <c r="BN524" s="479" t="s">
        <v>2020</v>
      </c>
      <c r="BO524" s="184" t="s">
        <v>1457</v>
      </c>
      <c r="BP524" s="56" t="s">
        <v>5229</v>
      </c>
      <c r="BQ524" s="206">
        <v>48</v>
      </c>
      <c r="BS524" s="580" t="s">
        <v>109</v>
      </c>
      <c r="BT524" s="580" t="s">
        <v>1143</v>
      </c>
      <c r="BU524" s="580" t="s">
        <v>2019</v>
      </c>
      <c r="BV524" s="580" t="s">
        <v>404</v>
      </c>
    </row>
    <row r="525" spans="1:75" hidden="1">
      <c r="A525">
        <v>524</v>
      </c>
      <c r="B525" s="148" t="str">
        <f t="shared" ca="1" si="140"/>
        <v>999999049</v>
      </c>
      <c r="C525" s="148" t="str">
        <f t="shared" ca="1" si="141"/>
        <v>9999999</v>
      </c>
      <c r="D525" s="28">
        <v>1</v>
      </c>
      <c r="E525" s="586">
        <f t="shared" si="146"/>
        <v>0</v>
      </c>
      <c r="F525" s="586">
        <f t="shared" si="142"/>
        <v>1</v>
      </c>
      <c r="G525" s="344" t="str">
        <f t="shared" si="147"/>
        <v>api</v>
      </c>
      <c r="H525" t="s">
        <v>2022</v>
      </c>
      <c r="I525" t="s">
        <v>2022</v>
      </c>
      <c r="K525" s="114"/>
      <c r="L525" s="114"/>
      <c r="M525" s="184"/>
      <c r="N525" s="184" t="s">
        <v>2023</v>
      </c>
      <c r="O525" s="509" t="s">
        <v>2023</v>
      </c>
      <c r="P525" s="184" t="s">
        <v>2023</v>
      </c>
      <c r="Q525" s="115" t="s">
        <v>2021</v>
      </c>
      <c r="R525" s="137">
        <f ca="1">IFERROR(_xlfn.XLOOKUP(T525, sortorder!P:P,sortorder!Q:Q),999)</f>
        <v>999</v>
      </c>
      <c r="S525" s="137">
        <f ca="1">IFERROR(_xlfn.XLOOKUP(T525, sortorder!P:P,sortorder!O:O),99)</f>
        <v>99</v>
      </c>
      <c r="T525" s="183" t="s">
        <v>306</v>
      </c>
      <c r="U525" s="184" t="s">
        <v>530</v>
      </c>
      <c r="V525" s="142">
        <f ca="1">IFERROR(_xlfn.XLOOKUP(X525, sortorder!E:E,sortorder!D:D),99)</f>
        <v>99</v>
      </c>
      <c r="W525" s="142">
        <f t="shared" ca="1" si="143"/>
        <v>99</v>
      </c>
      <c r="X525" s="185" t="s">
        <v>1962</v>
      </c>
      <c r="Y525" s="132">
        <f t="shared" si="148"/>
        <v>0</v>
      </c>
      <c r="Z525" s="132">
        <f t="shared" si="148"/>
        <v>1</v>
      </c>
      <c r="AA525" s="132">
        <f t="shared" si="148"/>
        <v>1</v>
      </c>
      <c r="AB525" s="132">
        <f t="shared" si="148"/>
        <v>0</v>
      </c>
      <c r="AC525" s="132">
        <f t="shared" si="148"/>
        <v>0</v>
      </c>
      <c r="AD525" s="132">
        <f t="shared" si="148"/>
        <v>0</v>
      </c>
      <c r="AE525" s="132">
        <f t="shared" si="148"/>
        <v>1</v>
      </c>
      <c r="AF525" s="132">
        <f t="shared" si="148"/>
        <v>1</v>
      </c>
      <c r="AG525" s="132">
        <f t="shared" si="148"/>
        <v>0</v>
      </c>
      <c r="AH525" s="114" t="s">
        <v>1051</v>
      </c>
      <c r="AI525" s="132" t="e">
        <f ca="1">_xlfn.XLOOKUP(I525,'api2.3'!B:B,'api2.3'!D:D,"")</f>
        <v>#NAME?</v>
      </c>
      <c r="AJ525" s="114" t="s">
        <v>84</v>
      </c>
      <c r="AK525" s="197" t="s">
        <v>84</v>
      </c>
      <c r="AL525" s="195" t="e">
        <f ca="1">_xlfn.XLOOKUP(AK525,sortorder!$I$15:$I$20,sortorder!$J$15:$J$20)</f>
        <v>#NAME?</v>
      </c>
      <c r="AM525" s="635" t="s">
        <v>1742</v>
      </c>
      <c r="AN525" s="635" t="s">
        <v>1742</v>
      </c>
      <c r="AO525" s="635" t="s">
        <v>1743</v>
      </c>
      <c r="AP525" s="639">
        <v>3</v>
      </c>
      <c r="AQ525" s="114" t="s">
        <v>1740</v>
      </c>
      <c r="AR525" s="22" t="str">
        <f t="shared" si="144"/>
        <v>pctile</v>
      </c>
      <c r="AS525" s="114" t="s">
        <v>1086</v>
      </c>
      <c r="AT525" s="22" t="b">
        <f t="shared" si="145"/>
        <v>1</v>
      </c>
      <c r="AU525" s="635" t="s">
        <v>1077</v>
      </c>
      <c r="AV525" s="635" t="s">
        <v>1086</v>
      </c>
      <c r="AW525" s="114"/>
      <c r="AX525" s="596" t="s">
        <v>2798</v>
      </c>
      <c r="AY525" s="479" t="b">
        <v>0</v>
      </c>
      <c r="AZ525" s="114" t="s">
        <v>1078</v>
      </c>
      <c r="BA525" s="114">
        <v>2</v>
      </c>
      <c r="BB525" s="114">
        <v>0</v>
      </c>
      <c r="BC525" s="114" t="b">
        <v>0</v>
      </c>
      <c r="BD525" s="114" t="b">
        <v>0</v>
      </c>
      <c r="BE525" s="114" t="b">
        <v>0</v>
      </c>
      <c r="BF525" s="114"/>
      <c r="BG525" s="23" t="b">
        <f t="shared" si="132"/>
        <v>1</v>
      </c>
      <c r="BH525" s="707" t="str">
        <f>CONCATENATE(IF(AF525=1, EJ,IF(AG525=1, EJ_Supp,"")),VLOOKUP(T525,Q:BH,44,),IF(AQ525="uspctile", US_ile,IF(AQ525="statepctile", State_ile,"")))</f>
        <v>EJ: Traffic (State%ile)</v>
      </c>
      <c r="BI525" s="181" t="s">
        <v>2024</v>
      </c>
      <c r="BJ525" s="510" t="s">
        <v>2025</v>
      </c>
      <c r="BK525" s="510" t="s">
        <v>2025</v>
      </c>
      <c r="BL525" s="714" t="e">
        <v>#N/A</v>
      </c>
      <c r="BM525" s="561" t="s">
        <v>2798</v>
      </c>
      <c r="BN525" s="479" t="s">
        <v>2026</v>
      </c>
      <c r="BO525" s="184" t="s">
        <v>1467</v>
      </c>
      <c r="BP525" s="56" t="s">
        <v>2027</v>
      </c>
      <c r="BQ525" s="206">
        <v>49</v>
      </c>
      <c r="BS525" s="580" t="s">
        <v>109</v>
      </c>
      <c r="BT525" s="580" t="s">
        <v>1468</v>
      </c>
      <c r="BU525" s="580" t="s">
        <v>2023</v>
      </c>
      <c r="BV525" s="580" t="s">
        <v>404</v>
      </c>
    </row>
    <row r="526" spans="1:75" hidden="1">
      <c r="A526">
        <v>525</v>
      </c>
      <c r="B526" s="148" t="str">
        <f t="shared" ca="1" si="140"/>
        <v>999999050</v>
      </c>
      <c r="C526" s="148" t="str">
        <f t="shared" ca="1" si="141"/>
        <v>9999999</v>
      </c>
      <c r="D526" s="28">
        <v>1</v>
      </c>
      <c r="E526" s="586">
        <f t="shared" si="146"/>
        <v>0</v>
      </c>
      <c r="F526" s="586">
        <f t="shared" si="142"/>
        <v>1</v>
      </c>
      <c r="G526" s="344" t="str">
        <f t="shared" si="147"/>
        <v>api</v>
      </c>
      <c r="H526" t="s">
        <v>1972</v>
      </c>
      <c r="I526" t="s">
        <v>1972</v>
      </c>
      <c r="N526" s="56" t="s">
        <v>1973</v>
      </c>
      <c r="O526" s="118" t="s">
        <v>1973</v>
      </c>
      <c r="P526" s="56" t="s">
        <v>1973</v>
      </c>
      <c r="Q526" s="61" t="s">
        <v>1971</v>
      </c>
      <c r="R526" s="137">
        <f ca="1">IFERROR(_xlfn.XLOOKUP(T526, sortorder!P:P,sortorder!Q:Q),999)</f>
        <v>999</v>
      </c>
      <c r="S526" s="137">
        <f ca="1">IFERROR(_xlfn.XLOOKUP(T526, sortorder!P:P,sortorder!O:O),99)</f>
        <v>99</v>
      </c>
      <c r="T526" s="119" t="s">
        <v>80</v>
      </c>
      <c r="U526" s="56" t="s">
        <v>307</v>
      </c>
      <c r="V526" s="142">
        <f ca="1">IFERROR(_xlfn.XLOOKUP(X526, sortorder!E:E,sortorder!D:D),99)</f>
        <v>99</v>
      </c>
      <c r="W526" s="142">
        <f t="shared" ca="1" si="143"/>
        <v>99</v>
      </c>
      <c r="X526" s="21" t="s">
        <v>1962</v>
      </c>
      <c r="Y526" s="132">
        <f t="shared" si="148"/>
        <v>0</v>
      </c>
      <c r="Z526" s="132">
        <f t="shared" si="148"/>
        <v>1</v>
      </c>
      <c r="AA526" s="132">
        <f t="shared" si="148"/>
        <v>1</v>
      </c>
      <c r="AB526" s="132">
        <f t="shared" si="148"/>
        <v>0</v>
      </c>
      <c r="AC526" s="132">
        <f t="shared" si="148"/>
        <v>0</v>
      </c>
      <c r="AD526" s="132">
        <f t="shared" si="148"/>
        <v>0</v>
      </c>
      <c r="AE526" s="132">
        <f t="shared" si="148"/>
        <v>1</v>
      </c>
      <c r="AF526" s="132">
        <f t="shared" si="148"/>
        <v>1</v>
      </c>
      <c r="AG526" s="132">
        <f t="shared" si="148"/>
        <v>0</v>
      </c>
      <c r="AH526" t="s">
        <v>1051</v>
      </c>
      <c r="AI526" s="132" t="e">
        <f ca="1">_xlfn.XLOOKUP(I526,'api2.3'!B:B,'api2.3'!D:D,"")</f>
        <v>#NAME?</v>
      </c>
      <c r="AJ526" t="s">
        <v>84</v>
      </c>
      <c r="AK526" s="38" t="s">
        <v>84</v>
      </c>
      <c r="AL526" s="195" t="e">
        <f ca="1">_xlfn.XLOOKUP(AK526,sortorder!$I$15:$I$20,sortorder!$J$15:$J$20)</f>
        <v>#NAME?</v>
      </c>
      <c r="AM526" s="633" t="s">
        <v>1742</v>
      </c>
      <c r="AN526" s="633" t="s">
        <v>1742</v>
      </c>
      <c r="AO526" s="633" t="s">
        <v>1743</v>
      </c>
      <c r="AP526" s="637">
        <v>3</v>
      </c>
      <c r="AQ526" t="s">
        <v>1740</v>
      </c>
      <c r="AR526" s="22" t="str">
        <f t="shared" si="144"/>
        <v>pctile</v>
      </c>
      <c r="AS526" t="s">
        <v>1086</v>
      </c>
      <c r="AT526" s="22" t="b">
        <f t="shared" si="145"/>
        <v>1</v>
      </c>
      <c r="AU526" s="633" t="s">
        <v>1077</v>
      </c>
      <c r="AV526" s="633" t="s">
        <v>1086</v>
      </c>
      <c r="AX526" s="596" t="s">
        <v>2798</v>
      </c>
      <c r="AY526" s="479" t="b">
        <v>0</v>
      </c>
      <c r="AZ526" t="s">
        <v>1078</v>
      </c>
      <c r="BA526">
        <v>2</v>
      </c>
      <c r="BB526">
        <v>0</v>
      </c>
      <c r="BC526" t="b">
        <v>0</v>
      </c>
      <c r="BD526" t="b">
        <v>0</v>
      </c>
      <c r="BE526" t="b">
        <v>0</v>
      </c>
      <c r="BG526" s="23" t="b">
        <f t="shared" si="132"/>
        <v>1</v>
      </c>
      <c r="BH526" s="707" t="str">
        <f>CONCATENATE(IF(AF526=1, EJ,IF(AG526=1, EJ_Supp,"")),VLOOKUP(T526,Q:BH,44,),IF(AQ526="uspctile", US_ile,IF(AQ526="statepctile", State_ile,"")))</f>
        <v>EJ: %pre-1960 (State%ile)</v>
      </c>
      <c r="BI526" s="39" t="s">
        <v>4983</v>
      </c>
      <c r="BJ526" s="37" t="s">
        <v>1974</v>
      </c>
      <c r="BK526" s="37" t="s">
        <v>1974</v>
      </c>
      <c r="BL526" s="714" t="e">
        <v>#N/A</v>
      </c>
      <c r="BM526" s="561" t="s">
        <v>2798</v>
      </c>
      <c r="BN526" s="479" t="s">
        <v>1975</v>
      </c>
      <c r="BO526" s="56" t="s">
        <v>1396</v>
      </c>
      <c r="BP526" s="56" t="s">
        <v>1976</v>
      </c>
      <c r="BQ526" s="206">
        <v>50</v>
      </c>
      <c r="BS526" s="580" t="s">
        <v>1199</v>
      </c>
      <c r="BT526" s="580" t="s">
        <v>1397</v>
      </c>
      <c r="BU526" s="580" t="s">
        <v>1973</v>
      </c>
      <c r="BV526" s="580" t="s">
        <v>404</v>
      </c>
    </row>
    <row r="527" spans="1:75" hidden="1">
      <c r="A527">
        <v>526</v>
      </c>
      <c r="B527" s="148" t="str">
        <f t="shared" ca="1" si="140"/>
        <v>999999051</v>
      </c>
      <c r="C527" s="148" t="str">
        <f t="shared" ca="1" si="141"/>
        <v>9999999</v>
      </c>
      <c r="D527" s="28">
        <v>1</v>
      </c>
      <c r="E527" s="586">
        <f t="shared" si="146"/>
        <v>0</v>
      </c>
      <c r="F527" s="586">
        <f t="shared" si="142"/>
        <v>1</v>
      </c>
      <c r="G527" s="344" t="str">
        <f t="shared" si="147"/>
        <v>api</v>
      </c>
      <c r="H527" t="s">
        <v>1985</v>
      </c>
      <c r="I527" t="s">
        <v>1985</v>
      </c>
      <c r="N527" s="56" t="s">
        <v>1986</v>
      </c>
      <c r="O527" s="118" t="s">
        <v>1986</v>
      </c>
      <c r="P527" s="56" t="s">
        <v>1986</v>
      </c>
      <c r="Q527" s="61" t="s">
        <v>1984</v>
      </c>
      <c r="R527" s="137">
        <f ca="1">IFERROR(_xlfn.XLOOKUP(T527, sortorder!P:P,sortorder!Q:Q),999)</f>
        <v>999</v>
      </c>
      <c r="S527" s="137">
        <f ca="1">IFERROR(_xlfn.XLOOKUP(T527, sortorder!P:P,sortorder!O:O),99)</f>
        <v>99</v>
      </c>
      <c r="T527" s="119" t="s">
        <v>255</v>
      </c>
      <c r="U527" s="56" t="s">
        <v>332</v>
      </c>
      <c r="V527" s="142">
        <f ca="1">IFERROR(_xlfn.XLOOKUP(X527, sortorder!E:E,sortorder!D:D),99)</f>
        <v>99</v>
      </c>
      <c r="W527" s="142">
        <f t="shared" ca="1" si="143"/>
        <v>99</v>
      </c>
      <c r="X527" s="21" t="s">
        <v>1962</v>
      </c>
      <c r="Y527" s="132">
        <f t="shared" si="148"/>
        <v>0</v>
      </c>
      <c r="Z527" s="132">
        <f t="shared" si="148"/>
        <v>1</v>
      </c>
      <c r="AA527" s="132">
        <f t="shared" si="148"/>
        <v>1</v>
      </c>
      <c r="AB527" s="132">
        <f t="shared" si="148"/>
        <v>0</v>
      </c>
      <c r="AC527" s="132">
        <f t="shared" si="148"/>
        <v>0</v>
      </c>
      <c r="AD527" s="132">
        <f t="shared" si="148"/>
        <v>0</v>
      </c>
      <c r="AE527" s="132">
        <f t="shared" si="148"/>
        <v>1</v>
      </c>
      <c r="AF527" s="132">
        <f t="shared" si="148"/>
        <v>1</v>
      </c>
      <c r="AG527" s="132">
        <f t="shared" si="148"/>
        <v>0</v>
      </c>
      <c r="AH527" t="s">
        <v>1051</v>
      </c>
      <c r="AI527" s="132" t="e">
        <f ca="1">_xlfn.XLOOKUP(I527,'api2.3'!B:B,'api2.3'!D:D,"")</f>
        <v>#NAME?</v>
      </c>
      <c r="AJ527" t="s">
        <v>84</v>
      </c>
      <c r="AK527" s="38" t="s">
        <v>84</v>
      </c>
      <c r="AL527" s="195" t="e">
        <f ca="1">_xlfn.XLOOKUP(AK527,sortorder!$I$15:$I$20,sortorder!$J$15:$J$20)</f>
        <v>#NAME?</v>
      </c>
      <c r="AM527" s="633" t="s">
        <v>1742</v>
      </c>
      <c r="AN527" s="633" t="s">
        <v>1742</v>
      </c>
      <c r="AO527" s="633" t="s">
        <v>1743</v>
      </c>
      <c r="AP527" s="637">
        <v>3</v>
      </c>
      <c r="AQ527" t="s">
        <v>1740</v>
      </c>
      <c r="AR527" s="22" t="str">
        <f t="shared" si="144"/>
        <v>pctile</v>
      </c>
      <c r="AS527" t="s">
        <v>1086</v>
      </c>
      <c r="AT527" s="22" t="b">
        <f t="shared" si="145"/>
        <v>1</v>
      </c>
      <c r="AU527" s="633" t="s">
        <v>1077</v>
      </c>
      <c r="AV527" s="633" t="s">
        <v>1086</v>
      </c>
      <c r="AX527" s="596" t="s">
        <v>2798</v>
      </c>
      <c r="AY527" s="479" t="b">
        <v>0</v>
      </c>
      <c r="AZ527" t="s">
        <v>1078</v>
      </c>
      <c r="BA527">
        <v>2</v>
      </c>
      <c r="BB527">
        <v>0</v>
      </c>
      <c r="BC527" t="b">
        <v>0</v>
      </c>
      <c r="BD527" t="b">
        <v>0</v>
      </c>
      <c r="BE527" t="b">
        <v>0</v>
      </c>
      <c r="BG527" s="23" t="b">
        <f t="shared" si="132"/>
        <v>1</v>
      </c>
      <c r="BH527" s="707" t="str">
        <f>CONCATENATE(IF(AF527=1, EJ,IF(AG527=1, EJ_Supp,"")),VLOOKUP(T527,Q:BH,44,),IF(AQ527="uspctile", US_ile,IF(AQ527="statepctile", State_ile,"")))</f>
        <v>EJ: NPL (State%ile)</v>
      </c>
      <c r="BI527" s="39" t="s">
        <v>1987</v>
      </c>
      <c r="BJ527" s="37" t="s">
        <v>1988</v>
      </c>
      <c r="BK527" s="37" t="s">
        <v>1988</v>
      </c>
      <c r="BL527" s="714" t="e">
        <v>#N/A</v>
      </c>
      <c r="BM527" s="561" t="s">
        <v>2798</v>
      </c>
      <c r="BN527" s="479" t="s">
        <v>1989</v>
      </c>
      <c r="BO527" s="56" t="s">
        <v>1415</v>
      </c>
      <c r="BP527" s="56" t="s">
        <v>1990</v>
      </c>
      <c r="BQ527" s="206">
        <v>51</v>
      </c>
      <c r="BS527" s="580" t="s">
        <v>1063</v>
      </c>
      <c r="BT527" s="580" t="s">
        <v>49</v>
      </c>
      <c r="BU527" s="580" t="s">
        <v>1986</v>
      </c>
      <c r="BV527" s="580" t="s">
        <v>404</v>
      </c>
    </row>
    <row r="528" spans="1:75" hidden="1">
      <c r="A528">
        <v>527</v>
      </c>
      <c r="B528" s="148" t="str">
        <f t="shared" ca="1" si="140"/>
        <v>999999052</v>
      </c>
      <c r="C528" s="148" t="str">
        <f t="shared" ca="1" si="141"/>
        <v>9999999</v>
      </c>
      <c r="D528" s="28">
        <v>1</v>
      </c>
      <c r="E528" s="586">
        <f t="shared" si="146"/>
        <v>0</v>
      </c>
      <c r="F528" s="586">
        <f t="shared" si="142"/>
        <v>1</v>
      </c>
      <c r="G528" s="344" t="str">
        <f t="shared" si="147"/>
        <v>api</v>
      </c>
      <c r="H528" t="s">
        <v>2012</v>
      </c>
      <c r="I528" t="s">
        <v>2012</v>
      </c>
      <c r="N528" s="56" t="s">
        <v>2013</v>
      </c>
      <c r="O528" s="118" t="s">
        <v>2013</v>
      </c>
      <c r="P528" s="56" t="s">
        <v>2013</v>
      </c>
      <c r="Q528" s="61" t="s">
        <v>2011</v>
      </c>
      <c r="R528" s="137">
        <f ca="1">IFERROR(_xlfn.XLOOKUP(T528, sortorder!P:P,sortorder!Q:Q),999)</f>
        <v>999</v>
      </c>
      <c r="S528" s="137">
        <f ca="1">IFERROR(_xlfn.XLOOKUP(T528, sortorder!P:P,sortorder!O:O),99)</f>
        <v>99</v>
      </c>
      <c r="T528" s="119" t="s">
        <v>265</v>
      </c>
      <c r="U528" s="56" t="s">
        <v>340</v>
      </c>
      <c r="V528" s="142">
        <f ca="1">IFERROR(_xlfn.XLOOKUP(X528, sortorder!E:E,sortorder!D:D),99)</f>
        <v>99</v>
      </c>
      <c r="W528" s="142">
        <f t="shared" ca="1" si="143"/>
        <v>99</v>
      </c>
      <c r="X528" s="21" t="s">
        <v>1962</v>
      </c>
      <c r="Y528" s="132">
        <f t="shared" si="148"/>
        <v>0</v>
      </c>
      <c r="Z528" s="132">
        <f t="shared" si="148"/>
        <v>1</v>
      </c>
      <c r="AA528" s="132">
        <f t="shared" si="148"/>
        <v>1</v>
      </c>
      <c r="AB528" s="132">
        <f t="shared" si="148"/>
        <v>0</v>
      </c>
      <c r="AC528" s="132">
        <f t="shared" si="148"/>
        <v>0</v>
      </c>
      <c r="AD528" s="132">
        <f t="shared" si="148"/>
        <v>0</v>
      </c>
      <c r="AE528" s="132">
        <f t="shared" si="148"/>
        <v>1</v>
      </c>
      <c r="AF528" s="132">
        <f t="shared" si="148"/>
        <v>1</v>
      </c>
      <c r="AG528" s="132">
        <f t="shared" si="148"/>
        <v>0</v>
      </c>
      <c r="AH528" t="s">
        <v>1051</v>
      </c>
      <c r="AI528" s="132" t="e">
        <f ca="1">_xlfn.XLOOKUP(I528,'api2.3'!B:B,'api2.3'!D:D,"")</f>
        <v>#NAME?</v>
      </c>
      <c r="AJ528" t="s">
        <v>84</v>
      </c>
      <c r="AK528" s="38" t="s">
        <v>84</v>
      </c>
      <c r="AL528" s="195" t="e">
        <f ca="1">_xlfn.XLOOKUP(AK528,sortorder!$I$15:$I$20,sortorder!$J$15:$J$20)</f>
        <v>#NAME?</v>
      </c>
      <c r="AM528" s="633" t="s">
        <v>1742</v>
      </c>
      <c r="AN528" s="633" t="s">
        <v>1742</v>
      </c>
      <c r="AO528" s="633" t="s">
        <v>1743</v>
      </c>
      <c r="AP528" s="637">
        <v>3</v>
      </c>
      <c r="AQ528" t="s">
        <v>1740</v>
      </c>
      <c r="AR528" s="22" t="str">
        <f t="shared" si="144"/>
        <v>pctile</v>
      </c>
      <c r="AS528" t="s">
        <v>1086</v>
      </c>
      <c r="AT528" s="22" t="b">
        <f t="shared" si="145"/>
        <v>1</v>
      </c>
      <c r="AU528" s="633" t="s">
        <v>1077</v>
      </c>
      <c r="AV528" s="633" t="s">
        <v>1086</v>
      </c>
      <c r="AX528" s="596" t="s">
        <v>2798</v>
      </c>
      <c r="AY528" s="479" t="b">
        <v>0</v>
      </c>
      <c r="AZ528" t="s">
        <v>1078</v>
      </c>
      <c r="BA528">
        <v>2</v>
      </c>
      <c r="BB528">
        <v>0</v>
      </c>
      <c r="BC528" t="b">
        <v>0</v>
      </c>
      <c r="BD528" t="b">
        <v>0</v>
      </c>
      <c r="BE528" t="b">
        <v>0</v>
      </c>
      <c r="BG528" s="23" t="b">
        <f t="shared" si="132"/>
        <v>1</v>
      </c>
      <c r="BH528" s="707" t="str">
        <f>CONCATENATE(IF(AF528=1, EJ,IF(AG528=1, EJ_Supp,"")),VLOOKUP(T528,Q:BH,44,),IF(AQ528="uspctile", US_ile,IF(AQ528="statepctile", State_ile,"")))</f>
        <v>EJ: RMP (State%ile)</v>
      </c>
      <c r="BI528" s="39" t="s">
        <v>2014</v>
      </c>
      <c r="BJ528" s="37" t="s">
        <v>2015</v>
      </c>
      <c r="BK528" s="37" t="s">
        <v>2015</v>
      </c>
      <c r="BL528" s="714" t="e">
        <v>#N/A</v>
      </c>
      <c r="BM528" s="561" t="s">
        <v>2798</v>
      </c>
      <c r="BN528" s="479" t="s">
        <v>5269</v>
      </c>
      <c r="BO528" s="56" t="s">
        <v>1450</v>
      </c>
      <c r="BP528" s="56" t="s">
        <v>2016</v>
      </c>
      <c r="BQ528" s="206">
        <v>52</v>
      </c>
      <c r="BS528" s="580" t="s">
        <v>103</v>
      </c>
      <c r="BT528" s="580" t="s">
        <v>1345</v>
      </c>
      <c r="BU528" s="580" t="s">
        <v>2013</v>
      </c>
      <c r="BV528" s="580" t="s">
        <v>404</v>
      </c>
    </row>
    <row r="529" spans="1:75" hidden="1">
      <c r="A529">
        <v>528</v>
      </c>
      <c r="B529" s="148" t="str">
        <f t="shared" ca="1" si="140"/>
        <v>999999053</v>
      </c>
      <c r="C529" s="148" t="str">
        <f t="shared" ca="1" si="141"/>
        <v>9999999</v>
      </c>
      <c r="D529" s="28">
        <v>1</v>
      </c>
      <c r="E529" s="586">
        <f t="shared" si="146"/>
        <v>0</v>
      </c>
      <c r="F529" s="586">
        <f t="shared" si="142"/>
        <v>1</v>
      </c>
      <c r="G529" s="344" t="str">
        <f t="shared" si="147"/>
        <v>api</v>
      </c>
      <c r="H529" t="s">
        <v>2029</v>
      </c>
      <c r="I529" t="s">
        <v>2029</v>
      </c>
      <c r="J529" s="184"/>
      <c r="N529" s="56" t="s">
        <v>2030</v>
      </c>
      <c r="O529" s="118" t="s">
        <v>2030</v>
      </c>
      <c r="P529" s="56" t="s">
        <v>2030</v>
      </c>
      <c r="Q529" s="61" t="s">
        <v>2028</v>
      </c>
      <c r="R529" s="137">
        <f ca="1">IFERROR(_xlfn.XLOOKUP(T529, sortorder!P:P,sortorder!Q:Q),999)</f>
        <v>999</v>
      </c>
      <c r="S529" s="137">
        <f ca="1">IFERROR(_xlfn.XLOOKUP(T529, sortorder!P:P,sortorder!O:O),99)</f>
        <v>99</v>
      </c>
      <c r="T529" s="119" t="s">
        <v>95</v>
      </c>
      <c r="U529" s="56" t="s">
        <v>348</v>
      </c>
      <c r="V529" s="142">
        <f ca="1">IFERROR(_xlfn.XLOOKUP(X529, sortorder!E:E,sortorder!D:D),99)</f>
        <v>99</v>
      </c>
      <c r="W529" s="142">
        <f t="shared" ca="1" si="143"/>
        <v>99</v>
      </c>
      <c r="X529" s="21" t="s">
        <v>1962</v>
      </c>
      <c r="Y529" s="132">
        <f t="shared" si="148"/>
        <v>0</v>
      </c>
      <c r="Z529" s="132">
        <f t="shared" si="148"/>
        <v>1</v>
      </c>
      <c r="AA529" s="132">
        <f t="shared" si="148"/>
        <v>1</v>
      </c>
      <c r="AB529" s="132">
        <f t="shared" si="148"/>
        <v>0</v>
      </c>
      <c r="AC529" s="132">
        <f t="shared" si="148"/>
        <v>0</v>
      </c>
      <c r="AD529" s="132">
        <f t="shared" si="148"/>
        <v>0</v>
      </c>
      <c r="AE529" s="132">
        <f t="shared" si="148"/>
        <v>1</v>
      </c>
      <c r="AF529" s="132">
        <f t="shared" si="148"/>
        <v>1</v>
      </c>
      <c r="AG529" s="132">
        <f t="shared" si="148"/>
        <v>0</v>
      </c>
      <c r="AH529" t="s">
        <v>1051</v>
      </c>
      <c r="AI529" s="132" t="e">
        <f ca="1">_xlfn.XLOOKUP(I529,'api2.3'!B:B,'api2.3'!D:D,"")</f>
        <v>#NAME?</v>
      </c>
      <c r="AJ529" t="s">
        <v>84</v>
      </c>
      <c r="AK529" s="38" t="s">
        <v>84</v>
      </c>
      <c r="AL529" s="195" t="e">
        <f ca="1">_xlfn.XLOOKUP(AK529,sortorder!$I$15:$I$20,sortorder!$J$15:$J$20)</f>
        <v>#NAME?</v>
      </c>
      <c r="AM529" s="633" t="s">
        <v>1742</v>
      </c>
      <c r="AN529" s="633" t="s">
        <v>1742</v>
      </c>
      <c r="AO529" s="633" t="s">
        <v>1743</v>
      </c>
      <c r="AP529" s="637">
        <v>3</v>
      </c>
      <c r="AQ529" t="s">
        <v>1740</v>
      </c>
      <c r="AR529" s="22" t="str">
        <f t="shared" si="144"/>
        <v>pctile</v>
      </c>
      <c r="AS529" t="s">
        <v>1086</v>
      </c>
      <c r="AT529" s="22" t="b">
        <f t="shared" si="145"/>
        <v>1</v>
      </c>
      <c r="AU529" s="633" t="s">
        <v>1077</v>
      </c>
      <c r="AV529" s="633" t="s">
        <v>1086</v>
      </c>
      <c r="AX529" s="596" t="s">
        <v>2798</v>
      </c>
      <c r="AY529" s="479" t="b">
        <v>0</v>
      </c>
      <c r="AZ529" t="s">
        <v>1078</v>
      </c>
      <c r="BA529">
        <v>2</v>
      </c>
      <c r="BB529">
        <v>0</v>
      </c>
      <c r="BC529" t="b">
        <v>0</v>
      </c>
      <c r="BD529" t="b">
        <v>0</v>
      </c>
      <c r="BE529" t="b">
        <v>0</v>
      </c>
      <c r="BG529" s="23" t="b">
        <f t="shared" si="132"/>
        <v>1</v>
      </c>
      <c r="BH529" s="707" t="str">
        <f>CONCATENATE(IF(AF529=1, EJ,IF(AG529=1, EJ_Supp,"")),VLOOKUP(T529,Q:BH,44,),IF(AQ529="uspctile", US_ile,IF(AQ529="statepctile", State_ile,"")))</f>
        <v>EJ: TSDF (State%ile)</v>
      </c>
      <c r="BI529" s="181" t="s">
        <v>2031</v>
      </c>
      <c r="BJ529" s="37" t="s">
        <v>2032</v>
      </c>
      <c r="BK529" s="510" t="s">
        <v>2032</v>
      </c>
      <c r="BL529" s="714" t="e">
        <v>#N/A</v>
      </c>
      <c r="BM529" s="561" t="s">
        <v>2798</v>
      </c>
      <c r="BN529" s="479" t="s">
        <v>2033</v>
      </c>
      <c r="BO529" s="56" t="s">
        <v>1477</v>
      </c>
      <c r="BP529" s="56" t="s">
        <v>2034</v>
      </c>
      <c r="BQ529" s="206">
        <v>53</v>
      </c>
      <c r="BS529" s="580" t="s">
        <v>55</v>
      </c>
      <c r="BT529" s="580" t="s">
        <v>1106</v>
      </c>
      <c r="BU529" s="580" t="s">
        <v>2030</v>
      </c>
      <c r="BV529" s="580" t="s">
        <v>404</v>
      </c>
    </row>
    <row r="530" spans="1:75" ht="14.45" hidden="1" customHeight="1">
      <c r="A530">
        <v>529</v>
      </c>
      <c r="B530" s="148" t="str">
        <f t="shared" ca="1" si="140"/>
        <v>999999054</v>
      </c>
      <c r="C530" s="148" t="str">
        <f t="shared" ca="1" si="141"/>
        <v>9999999</v>
      </c>
      <c r="D530" s="28">
        <v>1</v>
      </c>
      <c r="E530" s="586">
        <f t="shared" si="146"/>
        <v>0</v>
      </c>
      <c r="F530" s="586">
        <f t="shared" si="142"/>
        <v>1</v>
      </c>
      <c r="G530" s="344" t="str">
        <f t="shared" si="147"/>
        <v>api</v>
      </c>
      <c r="H530" t="s">
        <v>2036</v>
      </c>
      <c r="I530" s="114" t="s">
        <v>2036</v>
      </c>
      <c r="K530" s="114"/>
      <c r="L530" s="114"/>
      <c r="M530" s="184"/>
      <c r="N530" s="184" t="s">
        <v>2037</v>
      </c>
      <c r="O530" s="509" t="s">
        <v>2037</v>
      </c>
      <c r="P530" s="184" t="s">
        <v>2037</v>
      </c>
      <c r="Q530" s="115" t="s">
        <v>2035</v>
      </c>
      <c r="R530" s="137">
        <f ca="1">IFERROR(_xlfn.XLOOKUP(T530, sortorder!P:P,sortorder!Q:Q),999)</f>
        <v>999</v>
      </c>
      <c r="S530" s="137">
        <f ca="1">IFERROR(_xlfn.XLOOKUP(T530, sortorder!P:P,sortorder!O:O),99)</f>
        <v>99</v>
      </c>
      <c r="T530" s="183" t="s">
        <v>134</v>
      </c>
      <c r="U530" s="184" t="s">
        <v>539</v>
      </c>
      <c r="V530" s="142">
        <f ca="1">IFERROR(_xlfn.XLOOKUP(X530, sortorder!E:E,sortorder!D:D),99)</f>
        <v>99</v>
      </c>
      <c r="W530" s="142">
        <f t="shared" ca="1" si="143"/>
        <v>99</v>
      </c>
      <c r="X530" s="185" t="s">
        <v>1962</v>
      </c>
      <c r="Y530" s="132">
        <f t="shared" si="148"/>
        <v>0</v>
      </c>
      <c r="Z530" s="132">
        <f t="shared" si="148"/>
        <v>1</v>
      </c>
      <c r="AA530" s="132">
        <f t="shared" si="148"/>
        <v>1</v>
      </c>
      <c r="AB530" s="132">
        <f t="shared" si="148"/>
        <v>0</v>
      </c>
      <c r="AC530" s="132">
        <f t="shared" si="148"/>
        <v>0</v>
      </c>
      <c r="AD530" s="132">
        <f t="shared" si="148"/>
        <v>0</v>
      </c>
      <c r="AE530" s="132">
        <f t="shared" si="148"/>
        <v>1</v>
      </c>
      <c r="AF530" s="132">
        <f t="shared" si="148"/>
        <v>1</v>
      </c>
      <c r="AG530" s="132">
        <f t="shared" si="148"/>
        <v>0</v>
      </c>
      <c r="AH530" s="114" t="s">
        <v>1051</v>
      </c>
      <c r="AI530" s="132" t="e">
        <f ca="1">_xlfn.XLOOKUP(I530,'api2.3'!B:B,'api2.3'!D:D,"")</f>
        <v>#NAME?</v>
      </c>
      <c r="AJ530" s="114" t="s">
        <v>84</v>
      </c>
      <c r="AK530" s="197" t="s">
        <v>84</v>
      </c>
      <c r="AL530" s="195" t="e">
        <f ca="1">_xlfn.XLOOKUP(AK530,sortorder!$I$15:$I$20,sortorder!$J$15:$J$20)</f>
        <v>#NAME?</v>
      </c>
      <c r="AM530" s="635" t="s">
        <v>1742</v>
      </c>
      <c r="AN530" s="635" t="s">
        <v>1742</v>
      </c>
      <c r="AO530" s="635" t="s">
        <v>1743</v>
      </c>
      <c r="AP530" s="639">
        <v>3</v>
      </c>
      <c r="AQ530" s="114" t="s">
        <v>1740</v>
      </c>
      <c r="AR530" s="22" t="str">
        <f t="shared" si="144"/>
        <v>pctile</v>
      </c>
      <c r="AS530" s="114" t="s">
        <v>1086</v>
      </c>
      <c r="AT530" s="22" t="b">
        <f t="shared" si="145"/>
        <v>1</v>
      </c>
      <c r="AU530" s="635" t="s">
        <v>1077</v>
      </c>
      <c r="AV530" s="635" t="s">
        <v>1086</v>
      </c>
      <c r="AW530" s="114"/>
      <c r="AX530" s="596" t="s">
        <v>2798</v>
      </c>
      <c r="AY530" s="479" t="b">
        <v>0</v>
      </c>
      <c r="AZ530" s="114" t="s">
        <v>1078</v>
      </c>
      <c r="BA530" s="114">
        <v>2</v>
      </c>
      <c r="BB530" s="114">
        <v>0</v>
      </c>
      <c r="BC530" s="114" t="b">
        <v>0</v>
      </c>
      <c r="BD530" s="114" t="b">
        <v>0</v>
      </c>
      <c r="BE530" s="114" t="b">
        <v>0</v>
      </c>
      <c r="BF530" s="114"/>
      <c r="BG530" s="23" t="b">
        <f t="shared" si="132"/>
        <v>1</v>
      </c>
      <c r="BH530" s="707" t="str">
        <f>CONCATENATE(IF(AF530=1, EJ,IF(AG530=1, EJ_Supp,"")),VLOOKUP(T530,Q:BH,44,),IF(AQ530="uspctile", US_ile,IF(AQ530="statepctile", State_ile,"")))</f>
        <v>EJ: UST (State%ile)</v>
      </c>
      <c r="BI530" s="181" t="s">
        <v>2038</v>
      </c>
      <c r="BJ530" s="510" t="s">
        <v>2039</v>
      </c>
      <c r="BK530" s="510" t="s">
        <v>2039</v>
      </c>
      <c r="BL530" s="714" t="e">
        <v>#N/A</v>
      </c>
      <c r="BM530" s="561" t="s">
        <v>2798</v>
      </c>
      <c r="BN530" s="479" t="s">
        <v>2040</v>
      </c>
      <c r="BO530" s="184" t="s">
        <v>1486</v>
      </c>
      <c r="BP530" s="56" t="s">
        <v>2041</v>
      </c>
      <c r="BQ530" s="206">
        <v>54</v>
      </c>
      <c r="BS530" s="580" t="s">
        <v>55</v>
      </c>
      <c r="BT530" s="580" t="s">
        <v>1487</v>
      </c>
      <c r="BU530" s="580" t="s">
        <v>2037</v>
      </c>
      <c r="BV530" s="580" t="s">
        <v>404</v>
      </c>
    </row>
    <row r="531" spans="1:75" hidden="1">
      <c r="A531">
        <v>530</v>
      </c>
      <c r="B531" s="148" t="str">
        <f t="shared" ca="1" si="140"/>
        <v>999999055</v>
      </c>
      <c r="C531" s="148" t="str">
        <f t="shared" ca="1" si="141"/>
        <v>9999999</v>
      </c>
      <c r="D531" s="28">
        <v>1</v>
      </c>
      <c r="E531" s="586">
        <f t="shared" si="146"/>
        <v>0</v>
      </c>
      <c r="F531" s="586">
        <f t="shared" si="142"/>
        <v>1</v>
      </c>
      <c r="G531" s="344" t="str">
        <f t="shared" si="147"/>
        <v>api</v>
      </c>
      <c r="H531" t="s">
        <v>1978</v>
      </c>
      <c r="I531" t="s">
        <v>1978</v>
      </c>
      <c r="N531" s="56" t="s">
        <v>1979</v>
      </c>
      <c r="O531" s="118" t="s">
        <v>1979</v>
      </c>
      <c r="P531" s="56" t="s">
        <v>1979</v>
      </c>
      <c r="Q531" s="61" t="s">
        <v>1977</v>
      </c>
      <c r="R531" s="137">
        <f ca="1">IFERROR(_xlfn.XLOOKUP(T531, sortorder!P:P,sortorder!Q:Q),999)</f>
        <v>999</v>
      </c>
      <c r="S531" s="137">
        <f ca="1">IFERROR(_xlfn.XLOOKUP(T531, sortorder!P:P,sortorder!O:O),99)</f>
        <v>99</v>
      </c>
      <c r="T531" s="119" t="s">
        <v>244</v>
      </c>
      <c r="U531" s="56" t="s">
        <v>323</v>
      </c>
      <c r="V531" s="142">
        <f ca="1">IFERROR(_xlfn.XLOOKUP(X531, sortorder!E:E,sortorder!D:D),99)</f>
        <v>99</v>
      </c>
      <c r="W531" s="142">
        <f t="shared" ca="1" si="143"/>
        <v>99</v>
      </c>
      <c r="X531" s="21" t="s">
        <v>1962</v>
      </c>
      <c r="Y531" s="132">
        <f t="shared" si="148"/>
        <v>0</v>
      </c>
      <c r="Z531" s="132">
        <f t="shared" si="148"/>
        <v>1</v>
      </c>
      <c r="AA531" s="132">
        <f t="shared" si="148"/>
        <v>1</v>
      </c>
      <c r="AB531" s="132">
        <f t="shared" si="148"/>
        <v>0</v>
      </c>
      <c r="AC531" s="132">
        <f t="shared" si="148"/>
        <v>0</v>
      </c>
      <c r="AD531" s="132">
        <f t="shared" si="148"/>
        <v>0</v>
      </c>
      <c r="AE531" s="132">
        <f t="shared" si="148"/>
        <v>1</v>
      </c>
      <c r="AF531" s="132">
        <f t="shared" si="148"/>
        <v>1</v>
      </c>
      <c r="AG531" s="132">
        <f t="shared" si="148"/>
        <v>0</v>
      </c>
      <c r="AH531" t="s">
        <v>1051</v>
      </c>
      <c r="AI531" s="132" t="e">
        <f ca="1">_xlfn.XLOOKUP(I531,'api2.3'!B:B,'api2.3'!D:D,"")</f>
        <v>#NAME?</v>
      </c>
      <c r="AJ531" t="s">
        <v>84</v>
      </c>
      <c r="AK531" s="38" t="s">
        <v>84</v>
      </c>
      <c r="AL531" s="195" t="e">
        <f ca="1">_xlfn.XLOOKUP(AK531,sortorder!$I$15:$I$20,sortorder!$J$15:$J$20)</f>
        <v>#NAME?</v>
      </c>
      <c r="AM531" s="633" t="s">
        <v>1742</v>
      </c>
      <c r="AN531" s="633" t="s">
        <v>1742</v>
      </c>
      <c r="AO531" s="633" t="s">
        <v>1743</v>
      </c>
      <c r="AP531" s="637">
        <v>3</v>
      </c>
      <c r="AQ531" t="s">
        <v>1740</v>
      </c>
      <c r="AR531" s="22" t="str">
        <f t="shared" si="144"/>
        <v>pctile</v>
      </c>
      <c r="AS531" t="s">
        <v>1086</v>
      </c>
      <c r="AT531" s="22" t="b">
        <f t="shared" si="145"/>
        <v>1</v>
      </c>
      <c r="AU531" s="633" t="s">
        <v>1077</v>
      </c>
      <c r="AV531" s="633" t="s">
        <v>1086</v>
      </c>
      <c r="AX531" s="596" t="s">
        <v>2798</v>
      </c>
      <c r="AY531" s="479" t="b">
        <v>0</v>
      </c>
      <c r="AZ531" t="s">
        <v>1078</v>
      </c>
      <c r="BA531">
        <v>2</v>
      </c>
      <c r="BB531">
        <v>0</v>
      </c>
      <c r="BC531" t="b">
        <v>0</v>
      </c>
      <c r="BD531" t="b">
        <v>0</v>
      </c>
      <c r="BE531" t="b">
        <v>0</v>
      </c>
      <c r="BG531" s="23" t="b">
        <f t="shared" si="132"/>
        <v>1</v>
      </c>
      <c r="BH531" s="707" t="str">
        <f>CONCATENATE(IF(AF531=1, EJ,IF(AG531=1, EJ_Supp,"")),VLOOKUP(T531,Q:BH,44,),IF(AQ531="uspctile", US_ile,IF(AQ531="statepctile", State_ile,"")))</f>
        <v>EJ: NPDES (State%ile)</v>
      </c>
      <c r="BI531" s="39" t="s">
        <v>1980</v>
      </c>
      <c r="BJ531" s="37" t="s">
        <v>1981</v>
      </c>
      <c r="BK531" s="37" t="s">
        <v>1981</v>
      </c>
      <c r="BL531" s="714" t="e">
        <v>#N/A</v>
      </c>
      <c r="BM531" s="561" t="s">
        <v>2798</v>
      </c>
      <c r="BN531" s="479" t="s">
        <v>1982</v>
      </c>
      <c r="BO531" s="56" t="s">
        <v>1406</v>
      </c>
      <c r="BP531" s="56" t="s">
        <v>1983</v>
      </c>
      <c r="BQ531" s="206">
        <v>55</v>
      </c>
      <c r="BS531" s="580" t="s">
        <v>1283</v>
      </c>
      <c r="BT531" s="580" t="s">
        <v>79</v>
      </c>
      <c r="BU531" s="580" t="s">
        <v>1979</v>
      </c>
      <c r="BV531" s="580" t="s">
        <v>404</v>
      </c>
    </row>
    <row r="532" spans="1:75" hidden="1">
      <c r="A532">
        <v>531</v>
      </c>
      <c r="B532" s="148" t="str">
        <f t="shared" ca="1" si="140"/>
        <v>999999056</v>
      </c>
      <c r="C532" s="148" t="str">
        <f t="shared" ca="1" si="141"/>
        <v>9999999</v>
      </c>
      <c r="D532" s="234">
        <v>1</v>
      </c>
      <c r="E532" s="586">
        <f t="shared" si="146"/>
        <v>0</v>
      </c>
      <c r="F532" s="586">
        <f t="shared" si="142"/>
        <v>1</v>
      </c>
      <c r="G532" s="344" t="str">
        <f t="shared" si="147"/>
        <v>csv</v>
      </c>
      <c r="H532" s="114" t="s">
        <v>5523</v>
      </c>
      <c r="I532" s="470" t="s">
        <v>5690</v>
      </c>
      <c r="J532" s="184"/>
      <c r="K532" s="114"/>
      <c r="L532" s="114"/>
      <c r="M532" s="184"/>
      <c r="N532" s="184"/>
      <c r="O532" s="114" t="s">
        <v>5523</v>
      </c>
      <c r="P532" s="184"/>
      <c r="Q532" s="115" t="s">
        <v>5524</v>
      </c>
      <c r="R532" s="137">
        <f ca="1">IFERROR(_xlfn.XLOOKUP(T532, sortorder!P:P,sortorder!Q:Q),999)</f>
        <v>999</v>
      </c>
      <c r="S532" s="137">
        <f ca="1">IFERROR(_xlfn.XLOOKUP(T532, sortorder!P:P,sortorder!O:O),99)</f>
        <v>99</v>
      </c>
      <c r="T532" s="183" t="s">
        <v>5448</v>
      </c>
      <c r="U532" s="184"/>
      <c r="V532" s="142">
        <f ca="1">IFERROR(_xlfn.XLOOKUP(X532, sortorder!E:E,sortorder!D:D),99)</f>
        <v>99</v>
      </c>
      <c r="W532" s="142">
        <f t="shared" ca="1" si="143"/>
        <v>99</v>
      </c>
      <c r="X532" s="185" t="s">
        <v>1962</v>
      </c>
      <c r="Y532" s="132">
        <f t="shared" ref="Y532:AG541" si="149">IF(ISERROR(SEARCH(Y$1,$Q532)),0,1)</f>
        <v>0</v>
      </c>
      <c r="Z532" s="132">
        <f t="shared" si="149"/>
        <v>1</v>
      </c>
      <c r="AA532" s="132">
        <f t="shared" si="149"/>
        <v>1</v>
      </c>
      <c r="AB532" s="132">
        <f t="shared" si="149"/>
        <v>0</v>
      </c>
      <c r="AC532" s="132">
        <f t="shared" si="149"/>
        <v>0</v>
      </c>
      <c r="AD532" s="132">
        <f t="shared" si="149"/>
        <v>0</v>
      </c>
      <c r="AE532" s="132">
        <f t="shared" si="149"/>
        <v>1</v>
      </c>
      <c r="AF532" s="132">
        <f t="shared" si="149"/>
        <v>1</v>
      </c>
      <c r="AG532" s="132">
        <f t="shared" si="149"/>
        <v>0</v>
      </c>
      <c r="AH532" s="114" t="s">
        <v>1051</v>
      </c>
      <c r="AI532" s="132" t="e">
        <f ca="1">_xlfn.XLOOKUP(I532,'api2.3'!B:B,'api2.3'!D:D,"")</f>
        <v>#NAME?</v>
      </c>
      <c r="AJ532" s="114" t="s">
        <v>84</v>
      </c>
      <c r="AK532" s="197" t="s">
        <v>84</v>
      </c>
      <c r="AL532" s="195" t="e">
        <f ca="1">_xlfn.XLOOKUP(AK532,sortorder!$I$15:$I$20,sortorder!$J$15:$J$20)</f>
        <v>#NAME?</v>
      </c>
      <c r="AM532" s="635" t="s">
        <v>1742</v>
      </c>
      <c r="AN532" s="635" t="s">
        <v>1742</v>
      </c>
      <c r="AO532" s="635" t="s">
        <v>1743</v>
      </c>
      <c r="AP532" s="641">
        <v>3</v>
      </c>
      <c r="AQ532" s="114" t="s">
        <v>1740</v>
      </c>
      <c r="AR532" s="22" t="str">
        <f t="shared" si="144"/>
        <v>pctile</v>
      </c>
      <c r="AS532" s="114" t="s">
        <v>1086</v>
      </c>
      <c r="AT532" s="22" t="b">
        <f t="shared" si="145"/>
        <v>1</v>
      </c>
      <c r="AU532" s="635" t="s">
        <v>1077</v>
      </c>
      <c r="AV532" s="635" t="s">
        <v>1086</v>
      </c>
      <c r="AW532" s="114"/>
      <c r="AX532" s="596" t="s">
        <v>2798</v>
      </c>
      <c r="AY532" s="479" t="b">
        <v>0</v>
      </c>
      <c r="AZ532" s="219" t="s">
        <v>1078</v>
      </c>
      <c r="BA532" s="114">
        <v>2</v>
      </c>
      <c r="BB532" s="114">
        <v>0</v>
      </c>
      <c r="BC532" s="114" t="b">
        <v>0</v>
      </c>
      <c r="BD532" s="114" t="b">
        <v>0</v>
      </c>
      <c r="BE532" s="114" t="b">
        <v>0</v>
      </c>
      <c r="BF532" s="114"/>
      <c r="BG532" s="23" t="b">
        <f t="shared" si="132"/>
        <v>1</v>
      </c>
      <c r="BH532" s="707" t="str">
        <f>CONCATENATE(IF(AF532=1, EJ,IF(AG532=1, EJ_Supp,"")),VLOOKUP(T532,Q:BH,44,),IF(AQ532="uspctile", US_ile,IF(AQ532="statepctile", State_ile,"")))</f>
        <v>EJ: Drinking (State%ile)</v>
      </c>
      <c r="BI532" s="181" t="s">
        <v>5525</v>
      </c>
      <c r="BJ532" s="114" t="s">
        <v>5526</v>
      </c>
      <c r="BK532" s="114" t="s">
        <v>5526</v>
      </c>
      <c r="BL532" s="714" t="e">
        <v>#N/A</v>
      </c>
      <c r="BM532" s="561" t="s">
        <v>2798</v>
      </c>
      <c r="BN532" s="479" t="s">
        <v>5689</v>
      </c>
      <c r="BO532" s="184"/>
      <c r="BP532" s="184"/>
      <c r="BQ532" s="206">
        <v>56</v>
      </c>
      <c r="BR532" s="114"/>
      <c r="BS532" s="582"/>
      <c r="BT532" s="582"/>
      <c r="BU532" s="582"/>
      <c r="BV532" s="582"/>
      <c r="BW532" s="582"/>
    </row>
    <row r="533" spans="1:75" hidden="1">
      <c r="A533">
        <v>532</v>
      </c>
      <c r="B533" s="148" t="str">
        <f t="shared" ca="1" si="140"/>
        <v>999999999</v>
      </c>
      <c r="C533" s="148" t="str">
        <f t="shared" ca="1" si="141"/>
        <v>9999999</v>
      </c>
      <c r="D533" s="28">
        <v>0</v>
      </c>
      <c r="E533" s="586">
        <f t="shared" si="146"/>
        <v>0</v>
      </c>
      <c r="F533" s="586">
        <f t="shared" si="142"/>
        <v>1</v>
      </c>
      <c r="G533" s="344" t="str">
        <f t="shared" si="147"/>
        <v>csv</v>
      </c>
      <c r="H533" t="s">
        <v>319</v>
      </c>
      <c r="N533" s="56" t="s">
        <v>319</v>
      </c>
      <c r="O533" t="s">
        <v>319</v>
      </c>
      <c r="P533" s="56" t="s">
        <v>319</v>
      </c>
      <c r="Q533" s="61" t="s">
        <v>234</v>
      </c>
      <c r="R533" s="137">
        <f ca="1">IFERROR(_xlfn.XLOOKUP(T533, sortorder!P:P,sortorder!Q:Q),999)</f>
        <v>999</v>
      </c>
      <c r="S533" s="137">
        <f ca="1">IFERROR(_xlfn.XLOOKUP(T533, sortorder!P:P,sortorder!O:O),99)</f>
        <v>99</v>
      </c>
      <c r="T533" s="119" t="s">
        <v>181</v>
      </c>
      <c r="U533" s="56" t="s">
        <v>234</v>
      </c>
      <c r="V533" s="142">
        <f ca="1">IFERROR(_xlfn.XLOOKUP(X533, sortorder!E:E,sortorder!D:D),99)</f>
        <v>99</v>
      </c>
      <c r="W533" s="142">
        <f t="shared" ca="1" si="143"/>
        <v>99</v>
      </c>
      <c r="X533" s="353" t="s">
        <v>280</v>
      </c>
      <c r="Y533" s="132">
        <f t="shared" si="149"/>
        <v>0</v>
      </c>
      <c r="Z533" s="132">
        <f t="shared" si="149"/>
        <v>0</v>
      </c>
      <c r="AA533" s="132">
        <f t="shared" si="149"/>
        <v>0</v>
      </c>
      <c r="AB533" s="132">
        <f t="shared" si="149"/>
        <v>0</v>
      </c>
      <c r="AC533" s="132">
        <f t="shared" si="149"/>
        <v>0</v>
      </c>
      <c r="AD533" s="132">
        <f t="shared" si="149"/>
        <v>0</v>
      </c>
      <c r="AE533" s="132">
        <f t="shared" si="149"/>
        <v>1</v>
      </c>
      <c r="AF533" s="132">
        <f t="shared" si="149"/>
        <v>0</v>
      </c>
      <c r="AG533" s="132">
        <f t="shared" si="149"/>
        <v>1</v>
      </c>
      <c r="AI533" s="132" t="e">
        <f ca="1">_xlfn.XLOOKUP(I533,'api2.3'!B:B,'api2.3'!D:D,"")</f>
        <v>#NAME?</v>
      </c>
      <c r="AJ533" t="s">
        <v>84</v>
      </c>
      <c r="AK533" s="38" t="s">
        <v>84</v>
      </c>
      <c r="AL533" s="195" t="e">
        <f ca="1">_xlfn.XLOOKUP(AK533,sortorder!$I$15:$I$20,sortorder!$J$15:$J$20)</f>
        <v>#NAME?</v>
      </c>
      <c r="AM533" s="633" t="s">
        <v>416</v>
      </c>
      <c r="AN533" s="633" t="s">
        <v>416</v>
      </c>
      <c r="AO533" s="633" t="s">
        <v>417</v>
      </c>
      <c r="AP533" s="637">
        <v>1</v>
      </c>
      <c r="AQ533" t="s">
        <v>2942</v>
      </c>
      <c r="AR533" s="22" t="str">
        <f t="shared" si="144"/>
        <v>raw</v>
      </c>
      <c r="AS533" t="s">
        <v>43</v>
      </c>
      <c r="AT533" s="22" t="b">
        <f t="shared" si="145"/>
        <v>1</v>
      </c>
      <c r="AU533" s="633" t="s">
        <v>286</v>
      </c>
      <c r="AV533" s="633" t="s">
        <v>43</v>
      </c>
      <c r="AX533" s="596" t="s">
        <v>2142</v>
      </c>
      <c r="AY533" s="479" t="b">
        <v>1</v>
      </c>
      <c r="AZ533" t="s">
        <v>5629</v>
      </c>
      <c r="BB533">
        <v>3</v>
      </c>
      <c r="BC533" t="b">
        <v>0</v>
      </c>
      <c r="BD533" t="b">
        <v>0</v>
      </c>
      <c r="BE533" t="b">
        <v>0</v>
      </c>
      <c r="BG533" s="23" t="b">
        <f t="shared" si="132"/>
        <v>1</v>
      </c>
      <c r="BH533" s="54" t="str">
        <f>CONCATENATE(IF(AF533=1, EJ,IF(AG533=1, EJ_Supp,"")),VLOOKUP(T533,Q:BH,44,),VLOOKUP(AQ533,named_strings!A:B,2,))</f>
        <v>EJ Supp: PM2.5 (raw)</v>
      </c>
      <c r="BI533" t="s">
        <v>320</v>
      </c>
      <c r="BJ533" t="s">
        <v>321</v>
      </c>
      <c r="BK533" t="s">
        <v>321</v>
      </c>
      <c r="BL533" s="714" t="s">
        <v>321</v>
      </c>
      <c r="BM533" s="561" t="s">
        <v>2798</v>
      </c>
      <c r="BN533" s="479">
        <v>0</v>
      </c>
      <c r="BP533" s="56" t="s">
        <v>321</v>
      </c>
      <c r="BQ533" s="209">
        <v>999</v>
      </c>
      <c r="BT533" s="580" t="s">
        <v>322</v>
      </c>
      <c r="BU533" s="580" t="s">
        <v>319</v>
      </c>
      <c r="BV533" s="580" t="s">
        <v>56</v>
      </c>
    </row>
    <row r="534" spans="1:75" hidden="1">
      <c r="A534">
        <v>533</v>
      </c>
      <c r="B534" s="148" t="str">
        <f t="shared" ca="1" si="140"/>
        <v>999999999</v>
      </c>
      <c r="C534" s="148" t="str">
        <f t="shared" ca="1" si="141"/>
        <v>9999999</v>
      </c>
      <c r="D534" s="28">
        <v>0</v>
      </c>
      <c r="E534" s="586">
        <f t="shared" si="146"/>
        <v>0</v>
      </c>
      <c r="F534" s="586">
        <f t="shared" si="142"/>
        <v>1</v>
      </c>
      <c r="G534" s="344" t="str">
        <f t="shared" si="147"/>
        <v>csv</v>
      </c>
      <c r="H534" t="s">
        <v>469</v>
      </c>
      <c r="N534" s="56" t="s">
        <v>469</v>
      </c>
      <c r="O534" t="s">
        <v>469</v>
      </c>
      <c r="P534" s="56" t="s">
        <v>469</v>
      </c>
      <c r="Q534" s="61" t="s">
        <v>216</v>
      </c>
      <c r="R534" s="137">
        <f ca="1">IFERROR(_xlfn.XLOOKUP(T534, sortorder!P:P,sortorder!Q:Q),999)</f>
        <v>999</v>
      </c>
      <c r="S534" s="137">
        <f ca="1">IFERROR(_xlfn.XLOOKUP(T534, sortorder!P:P,sortorder!O:O),99)</f>
        <v>99</v>
      </c>
      <c r="T534" s="119" t="s">
        <v>144</v>
      </c>
      <c r="U534" s="56" t="s">
        <v>216</v>
      </c>
      <c r="V534" s="142">
        <f ca="1">IFERROR(_xlfn.XLOOKUP(X534, sortorder!E:E,sortorder!D:D),99)</f>
        <v>99</v>
      </c>
      <c r="W534" s="142">
        <f t="shared" ca="1" si="143"/>
        <v>99</v>
      </c>
      <c r="X534" s="353" t="s">
        <v>280</v>
      </c>
      <c r="Y534" s="132">
        <f t="shared" si="149"/>
        <v>0</v>
      </c>
      <c r="Z534" s="132">
        <f t="shared" si="149"/>
        <v>0</v>
      </c>
      <c r="AA534" s="132">
        <f t="shared" si="149"/>
        <v>0</v>
      </c>
      <c r="AB534" s="132">
        <f t="shared" si="149"/>
        <v>0</v>
      </c>
      <c r="AC534" s="132">
        <f t="shared" si="149"/>
        <v>0</v>
      </c>
      <c r="AD534" s="132">
        <f t="shared" si="149"/>
        <v>0</v>
      </c>
      <c r="AE534" s="132">
        <f t="shared" si="149"/>
        <v>1</v>
      </c>
      <c r="AF534" s="132">
        <f t="shared" si="149"/>
        <v>0</v>
      </c>
      <c r="AG534" s="132">
        <f t="shared" si="149"/>
        <v>1</v>
      </c>
      <c r="AI534" s="132" t="e">
        <f ca="1">_xlfn.XLOOKUP(I534,'api2.3'!B:B,'api2.3'!D:D,"")</f>
        <v>#NAME?</v>
      </c>
      <c r="AJ534" t="s">
        <v>84</v>
      </c>
      <c r="AK534" s="38" t="s">
        <v>84</v>
      </c>
      <c r="AL534" s="195" t="e">
        <f ca="1">_xlfn.XLOOKUP(AK534,sortorder!$I$15:$I$20,sortorder!$J$15:$J$20)</f>
        <v>#NAME?</v>
      </c>
      <c r="AM534" s="633" t="s">
        <v>416</v>
      </c>
      <c r="AN534" s="633" t="s">
        <v>416</v>
      </c>
      <c r="AO534" s="633" t="s">
        <v>417</v>
      </c>
      <c r="AP534" s="637">
        <v>1</v>
      </c>
      <c r="AQ534" t="s">
        <v>2942</v>
      </c>
      <c r="AR534" s="22" t="str">
        <f t="shared" si="144"/>
        <v>raw</v>
      </c>
      <c r="AS534" t="s">
        <v>43</v>
      </c>
      <c r="AT534" s="22" t="b">
        <f t="shared" si="145"/>
        <v>1</v>
      </c>
      <c r="AU534" s="633" t="s">
        <v>286</v>
      </c>
      <c r="AV534" s="633" t="s">
        <v>43</v>
      </c>
      <c r="AX534" s="596" t="s">
        <v>2142</v>
      </c>
      <c r="AY534" s="479" t="b">
        <v>1</v>
      </c>
      <c r="AZ534" t="s">
        <v>5629</v>
      </c>
      <c r="BB534">
        <v>3</v>
      </c>
      <c r="BC534" t="b">
        <v>0</v>
      </c>
      <c r="BD534" t="b">
        <v>0</v>
      </c>
      <c r="BE534" t="b">
        <v>0</v>
      </c>
      <c r="BG534" s="23" t="b">
        <f t="shared" si="132"/>
        <v>1</v>
      </c>
      <c r="BH534" s="54" t="str">
        <f>CONCATENATE(IF(AF534=1, EJ,IF(AG534=1, EJ_Supp,"")),VLOOKUP(T534,Q:BH,44,),VLOOKUP(AQ534,named_strings!A:B,2,))</f>
        <v>EJ Supp: Ozone (raw)</v>
      </c>
      <c r="BI534" t="s">
        <v>470</v>
      </c>
      <c r="BJ534" t="s">
        <v>471</v>
      </c>
      <c r="BK534" t="s">
        <v>471</v>
      </c>
      <c r="BL534" s="714" t="e">
        <v>#N/A</v>
      </c>
      <c r="BM534" s="561" t="s">
        <v>2798</v>
      </c>
      <c r="BN534" s="479" t="s">
        <v>2798</v>
      </c>
      <c r="BP534" s="56" t="s">
        <v>471</v>
      </c>
      <c r="BQ534" s="209">
        <v>999</v>
      </c>
      <c r="BT534" s="580" t="s">
        <v>472</v>
      </c>
      <c r="BU534" s="580" t="s">
        <v>469</v>
      </c>
      <c r="BV534" s="580" t="s">
        <v>56</v>
      </c>
    </row>
    <row r="535" spans="1:75" hidden="1">
      <c r="A535">
        <v>534</v>
      </c>
      <c r="B535" s="148" t="str">
        <f t="shared" ca="1" si="140"/>
        <v>999999999</v>
      </c>
      <c r="C535" s="148" t="str">
        <f t="shared" ca="1" si="141"/>
        <v>9999999</v>
      </c>
      <c r="D535" s="234">
        <v>0</v>
      </c>
      <c r="E535" s="586">
        <f t="shared" si="146"/>
        <v>0</v>
      </c>
      <c r="F535" s="586">
        <f t="shared" si="142"/>
        <v>1</v>
      </c>
      <c r="G535" s="344" t="str">
        <f t="shared" si="147"/>
        <v>csv</v>
      </c>
      <c r="H535" s="114" t="s">
        <v>5573</v>
      </c>
      <c r="I535" s="114"/>
      <c r="J535" s="184"/>
      <c r="K535" s="114"/>
      <c r="L535" s="114"/>
      <c r="M535" s="184"/>
      <c r="N535" s="184"/>
      <c r="O535" s="114" t="s">
        <v>5573</v>
      </c>
      <c r="P535" s="184"/>
      <c r="Q535" s="115" t="s">
        <v>5574</v>
      </c>
      <c r="R535" s="137">
        <f ca="1">IFERROR(_xlfn.XLOOKUP(T535, sortorder!P:P,sortorder!Q:Q),999)</f>
        <v>999</v>
      </c>
      <c r="S535" s="137">
        <f ca="1">IFERROR(_xlfn.XLOOKUP(T535, sortorder!P:P,sortorder!O:O),99)</f>
        <v>99</v>
      </c>
      <c r="T535" s="183" t="s">
        <v>5452</v>
      </c>
      <c r="U535" s="184"/>
      <c r="V535" s="142">
        <f ca="1">IFERROR(_xlfn.XLOOKUP(X535, sortorder!E:E,sortorder!D:D),99)</f>
        <v>99</v>
      </c>
      <c r="W535" s="142">
        <f t="shared" ca="1" si="143"/>
        <v>99</v>
      </c>
      <c r="X535" s="309" t="s">
        <v>280</v>
      </c>
      <c r="Y535" s="132">
        <f t="shared" si="149"/>
        <v>0</v>
      </c>
      <c r="Z535" s="132">
        <f t="shared" si="149"/>
        <v>0</v>
      </c>
      <c r="AA535" s="132">
        <f t="shared" si="149"/>
        <v>0</v>
      </c>
      <c r="AB535" s="132">
        <f t="shared" si="149"/>
        <v>0</v>
      </c>
      <c r="AC535" s="132">
        <f t="shared" si="149"/>
        <v>0</v>
      </c>
      <c r="AD535" s="132">
        <f t="shared" si="149"/>
        <v>0</v>
      </c>
      <c r="AE535" s="132">
        <f t="shared" si="149"/>
        <v>1</v>
      </c>
      <c r="AF535" s="132">
        <f t="shared" si="149"/>
        <v>0</v>
      </c>
      <c r="AG535" s="132">
        <f t="shared" si="149"/>
        <v>1</v>
      </c>
      <c r="AH535" s="114"/>
      <c r="AI535" s="132" t="e">
        <f ca="1">_xlfn.XLOOKUP(I535,'api2.3'!B:B,'api2.3'!D:D,"")</f>
        <v>#NAME?</v>
      </c>
      <c r="AJ535" s="114" t="s">
        <v>84</v>
      </c>
      <c r="AK535" s="197" t="s">
        <v>84</v>
      </c>
      <c r="AL535" s="195" t="e">
        <f ca="1">_xlfn.XLOOKUP(AK535,sortorder!$I$15:$I$20,sortorder!$J$15:$J$20)</f>
        <v>#NAME?</v>
      </c>
      <c r="AM535" s="635" t="s">
        <v>416</v>
      </c>
      <c r="AN535" s="635" t="s">
        <v>416</v>
      </c>
      <c r="AO535" s="635" t="s">
        <v>417</v>
      </c>
      <c r="AP535" s="641">
        <v>1</v>
      </c>
      <c r="AQ535" s="114" t="s">
        <v>2942</v>
      </c>
      <c r="AR535" s="22" t="str">
        <f t="shared" si="144"/>
        <v>raw</v>
      </c>
      <c r="AS535" s="114" t="s">
        <v>43</v>
      </c>
      <c r="AT535" s="22" t="b">
        <f t="shared" si="145"/>
        <v>1</v>
      </c>
      <c r="AU535" s="635" t="s">
        <v>286</v>
      </c>
      <c r="AV535" s="635" t="s">
        <v>43</v>
      </c>
      <c r="AW535" s="114"/>
      <c r="AX535" s="596" t="s">
        <v>2142</v>
      </c>
      <c r="AY535" s="479" t="b">
        <v>1</v>
      </c>
      <c r="AZ535" t="s">
        <v>5629</v>
      </c>
      <c r="BA535" s="114"/>
      <c r="BB535" s="114">
        <v>3</v>
      </c>
      <c r="BC535" s="114" t="b">
        <v>0</v>
      </c>
      <c r="BD535" s="114" t="b">
        <v>0</v>
      </c>
      <c r="BE535" s="114" t="b">
        <v>0</v>
      </c>
      <c r="BF535" s="114"/>
      <c r="BG535" s="23" t="b">
        <f t="shared" ref="BG535:BG558" si="150">BH535=BI535</f>
        <v>1</v>
      </c>
      <c r="BH535" s="54" t="str">
        <f>CONCATENATE(IF(AF535=1, EJ,IF(AG535=1, EJ_Supp,"")),VLOOKUP(T535,Q:BH,44,),VLOOKUP(AQ535,named_strings!A:B,2,))</f>
        <v>EJ Supp: NO2 (raw)</v>
      </c>
      <c r="BI535" s="114" t="s">
        <v>5575</v>
      </c>
      <c r="BJ535" s="114" t="s">
        <v>5576</v>
      </c>
      <c r="BK535" s="114" t="s">
        <v>5576</v>
      </c>
      <c r="BL535" s="714" t="s">
        <v>5576</v>
      </c>
      <c r="BM535" s="561" t="s">
        <v>2798</v>
      </c>
      <c r="BN535" s="479" t="s">
        <v>2798</v>
      </c>
      <c r="BO535" s="184"/>
      <c r="BP535" s="184"/>
      <c r="BQ535" s="243">
        <v>999</v>
      </c>
      <c r="BR535" s="114"/>
      <c r="BS535" s="582"/>
      <c r="BT535" s="582"/>
      <c r="BU535" s="582"/>
      <c r="BV535" s="582"/>
      <c r="BW535" s="582"/>
    </row>
    <row r="536" spans="1:75" hidden="1">
      <c r="A536">
        <v>535</v>
      </c>
      <c r="B536" s="148" t="str">
        <f t="shared" ca="1" si="140"/>
        <v>999999999</v>
      </c>
      <c r="C536" s="148" t="str">
        <f t="shared" ca="1" si="141"/>
        <v>9999999</v>
      </c>
      <c r="D536" s="28">
        <v>0</v>
      </c>
      <c r="E536" s="586">
        <f t="shared" si="146"/>
        <v>0</v>
      </c>
      <c r="F536" s="586">
        <f t="shared" si="142"/>
        <v>1</v>
      </c>
      <c r="G536" s="344" t="str">
        <f t="shared" si="147"/>
        <v>csv</v>
      </c>
      <c r="H536" t="s">
        <v>291</v>
      </c>
      <c r="N536" s="56" t="s">
        <v>291</v>
      </c>
      <c r="O536" t="s">
        <v>291</v>
      </c>
      <c r="P536" s="56" t="s">
        <v>291</v>
      </c>
      <c r="Q536" s="61" t="s">
        <v>206</v>
      </c>
      <c r="R536" s="137">
        <f ca="1">IFERROR(_xlfn.XLOOKUP(T536, sortorder!P:P,sortorder!Q:Q),999)</f>
        <v>999</v>
      </c>
      <c r="S536" s="137">
        <f ca="1">IFERROR(_xlfn.XLOOKUP(T536, sortorder!P:P,sortorder!O:O),99)</f>
        <v>99</v>
      </c>
      <c r="T536" s="119" t="s">
        <v>196</v>
      </c>
      <c r="U536" s="56" t="s">
        <v>206</v>
      </c>
      <c r="V536" s="142">
        <f ca="1">IFERROR(_xlfn.XLOOKUP(X536, sortorder!E:E,sortorder!D:D),99)</f>
        <v>99</v>
      </c>
      <c r="W536" s="142">
        <f t="shared" ca="1" si="143"/>
        <v>99</v>
      </c>
      <c r="X536" s="353" t="s">
        <v>280</v>
      </c>
      <c r="Y536" s="132">
        <f t="shared" si="149"/>
        <v>0</v>
      </c>
      <c r="Z536" s="132">
        <f t="shared" si="149"/>
        <v>0</v>
      </c>
      <c r="AA536" s="132">
        <f t="shared" si="149"/>
        <v>0</v>
      </c>
      <c r="AB536" s="132">
        <f t="shared" si="149"/>
        <v>0</v>
      </c>
      <c r="AC536" s="132">
        <f t="shared" si="149"/>
        <v>0</v>
      </c>
      <c r="AD536" s="132">
        <f t="shared" si="149"/>
        <v>0</v>
      </c>
      <c r="AE536" s="132">
        <f t="shared" si="149"/>
        <v>1</v>
      </c>
      <c r="AF536" s="132">
        <f t="shared" si="149"/>
        <v>0</v>
      </c>
      <c r="AG536" s="132">
        <f t="shared" si="149"/>
        <v>1</v>
      </c>
      <c r="AI536" s="132" t="e">
        <f ca="1">_xlfn.XLOOKUP(I536,'api2.3'!B:B,'api2.3'!D:D,"")</f>
        <v>#NAME?</v>
      </c>
      <c r="AJ536" t="s">
        <v>84</v>
      </c>
      <c r="AK536" s="38" t="s">
        <v>84</v>
      </c>
      <c r="AL536" s="195" t="e">
        <f ca="1">_xlfn.XLOOKUP(AK536,sortorder!$I$15:$I$20,sortorder!$J$15:$J$20)</f>
        <v>#NAME?</v>
      </c>
      <c r="AM536" s="633" t="s">
        <v>416</v>
      </c>
      <c r="AN536" s="633" t="s">
        <v>416</v>
      </c>
      <c r="AO536" s="633" t="s">
        <v>417</v>
      </c>
      <c r="AP536" s="637">
        <v>1</v>
      </c>
      <c r="AQ536" t="s">
        <v>2942</v>
      </c>
      <c r="AR536" s="22" t="str">
        <f t="shared" si="144"/>
        <v>raw</v>
      </c>
      <c r="AS536" t="s">
        <v>43</v>
      </c>
      <c r="AT536" s="22" t="b">
        <f t="shared" si="145"/>
        <v>1</v>
      </c>
      <c r="AU536" s="633" t="s">
        <v>286</v>
      </c>
      <c r="AV536" s="633" t="s">
        <v>43</v>
      </c>
      <c r="AX536" s="596" t="s">
        <v>2142</v>
      </c>
      <c r="AY536" s="479" t="b">
        <v>1</v>
      </c>
      <c r="AZ536" t="s">
        <v>5629</v>
      </c>
      <c r="BB536">
        <v>3</v>
      </c>
      <c r="BC536" t="b">
        <v>0</v>
      </c>
      <c r="BD536" t="b">
        <v>0</v>
      </c>
      <c r="BE536" t="b">
        <v>0</v>
      </c>
      <c r="BG536" s="23" t="b">
        <f t="shared" si="150"/>
        <v>1</v>
      </c>
      <c r="BH536" s="54" t="str">
        <f>CONCATENATE(IF(AF536=1, EJ,IF(AG536=1, EJ_Supp,"")),VLOOKUP(T536,Q:BH,44,),VLOOKUP(AQ536,named_strings!A:B,2,))</f>
        <v>EJ Supp: Diesel PM (raw)</v>
      </c>
      <c r="BI536" t="s">
        <v>292</v>
      </c>
      <c r="BJ536" t="s">
        <v>293</v>
      </c>
      <c r="BK536" t="s">
        <v>293</v>
      </c>
      <c r="BL536" s="714" t="e">
        <v>#N/A</v>
      </c>
      <c r="BM536" s="561" t="s">
        <v>2798</v>
      </c>
      <c r="BN536" s="479" t="s">
        <v>2798</v>
      </c>
      <c r="BP536" s="56" t="s">
        <v>293</v>
      </c>
      <c r="BQ536" s="209">
        <v>999</v>
      </c>
      <c r="BT536" s="580" t="s">
        <v>295</v>
      </c>
      <c r="BU536" s="580" t="s">
        <v>291</v>
      </c>
      <c r="BV536" s="580" t="s">
        <v>56</v>
      </c>
    </row>
    <row r="537" spans="1:75" hidden="1">
      <c r="A537">
        <v>536</v>
      </c>
      <c r="B537" s="148" t="str">
        <f t="shared" ca="1" si="140"/>
        <v>999999999</v>
      </c>
      <c r="C537" s="148" t="str">
        <f t="shared" ca="1" si="141"/>
        <v>9999999</v>
      </c>
      <c r="D537" s="28">
        <v>0</v>
      </c>
      <c r="E537" s="586">
        <f t="shared" si="146"/>
        <v>0</v>
      </c>
      <c r="F537" s="586">
        <f t="shared" si="142"/>
        <v>1</v>
      </c>
      <c r="G537" s="344" t="str">
        <f t="shared" si="147"/>
        <v>csv</v>
      </c>
      <c r="H537" t="s">
        <v>527</v>
      </c>
      <c r="N537" s="56" t="s">
        <v>527</v>
      </c>
      <c r="O537" t="s">
        <v>527</v>
      </c>
      <c r="P537" s="56" t="s">
        <v>527</v>
      </c>
      <c r="Q537" s="61" t="s">
        <v>526</v>
      </c>
      <c r="R537" s="137">
        <f ca="1">IFERROR(_xlfn.XLOOKUP(T537, sortorder!P:P,sortorder!Q:Q),999)</f>
        <v>999</v>
      </c>
      <c r="S537" s="137">
        <f ca="1">IFERROR(_xlfn.XLOOKUP(T537, sortorder!P:P,sortorder!O:O),99)</f>
        <v>99</v>
      </c>
      <c r="T537" s="119" t="s">
        <v>1716</v>
      </c>
      <c r="U537" s="56" t="s">
        <v>1716</v>
      </c>
      <c r="V537" s="142">
        <f ca="1">IFERROR(_xlfn.XLOOKUP(X537, sortorder!E:E,sortorder!D:D),99)</f>
        <v>99</v>
      </c>
      <c r="W537" s="142">
        <f t="shared" ca="1" si="143"/>
        <v>99</v>
      </c>
      <c r="X537" s="353" t="s">
        <v>280</v>
      </c>
      <c r="Y537" s="132">
        <f t="shared" si="149"/>
        <v>0</v>
      </c>
      <c r="Z537" s="132">
        <f t="shared" si="149"/>
        <v>0</v>
      </c>
      <c r="AA537" s="132">
        <f t="shared" si="149"/>
        <v>0</v>
      </c>
      <c r="AB537" s="132">
        <f t="shared" si="149"/>
        <v>0</v>
      </c>
      <c r="AC537" s="132">
        <f t="shared" si="149"/>
        <v>0</v>
      </c>
      <c r="AD537" s="132">
        <f t="shared" si="149"/>
        <v>0</v>
      </c>
      <c r="AE537" s="132">
        <f t="shared" si="149"/>
        <v>1</v>
      </c>
      <c r="AF537" s="132">
        <f t="shared" si="149"/>
        <v>0</v>
      </c>
      <c r="AG537" s="132">
        <f t="shared" si="149"/>
        <v>1</v>
      </c>
      <c r="AI537" s="132" t="e">
        <f ca="1">_xlfn.XLOOKUP(I537,'api2.3'!B:B,'api2.3'!D:D,"")</f>
        <v>#NAME?</v>
      </c>
      <c r="AJ537" t="s">
        <v>84</v>
      </c>
      <c r="AK537" s="38" t="s">
        <v>84</v>
      </c>
      <c r="AL537" s="195" t="e">
        <f ca="1">_xlfn.XLOOKUP(AK537,sortorder!$I$15:$I$20,sortorder!$J$15:$J$20)</f>
        <v>#NAME?</v>
      </c>
      <c r="AM537" s="633" t="s">
        <v>416</v>
      </c>
      <c r="AN537" s="633" t="s">
        <v>416</v>
      </c>
      <c r="AO537" s="633" t="s">
        <v>417</v>
      </c>
      <c r="AP537" s="637">
        <v>1</v>
      </c>
      <c r="AQ537" t="s">
        <v>2942</v>
      </c>
      <c r="AR537" s="22" t="str">
        <f t="shared" si="144"/>
        <v>raw</v>
      </c>
      <c r="AS537" t="s">
        <v>43</v>
      </c>
      <c r="AT537" s="22" t="b">
        <f t="shared" si="145"/>
        <v>1</v>
      </c>
      <c r="AU537" s="633" t="s">
        <v>286</v>
      </c>
      <c r="AV537" s="633" t="s">
        <v>43</v>
      </c>
      <c r="AX537" s="596" t="s">
        <v>2142</v>
      </c>
      <c r="AY537" s="479" t="b">
        <v>1</v>
      </c>
      <c r="AZ537" t="s">
        <v>5629</v>
      </c>
      <c r="BB537">
        <v>3</v>
      </c>
      <c r="BC537" t="b">
        <v>0</v>
      </c>
      <c r="BD537" t="b">
        <v>0</v>
      </c>
      <c r="BE537" t="b">
        <v>0</v>
      </c>
      <c r="BG537" s="23" t="b">
        <f t="shared" si="150"/>
        <v>1</v>
      </c>
      <c r="BH537" s="54" t="str">
        <f>CONCATENATE(IF(AF537=1, EJ,IF(AG537=1, EJ_Supp,"")),VLOOKUP(T537,Q:BH,44,),VLOOKUP(AQ537,named_strings!A:B,2,))</f>
        <v>EJ Supp: Toxic Releases to Air (raw)</v>
      </c>
      <c r="BI537" t="s">
        <v>4747</v>
      </c>
      <c r="BJ537" t="s">
        <v>4747</v>
      </c>
      <c r="BK537" t="s">
        <v>4747</v>
      </c>
      <c r="BL537" s="714" t="s">
        <v>528</v>
      </c>
      <c r="BM537" s="561" t="s">
        <v>2798</v>
      </c>
      <c r="BN537" s="479" t="s">
        <v>2798</v>
      </c>
      <c r="BQ537" s="209">
        <v>999</v>
      </c>
      <c r="BT537" s="580" t="s">
        <v>529</v>
      </c>
      <c r="BU537" s="580" t="s">
        <v>527</v>
      </c>
    </row>
    <row r="538" spans="1:75" hidden="1">
      <c r="A538">
        <v>537</v>
      </c>
      <c r="B538" s="148" t="str">
        <f t="shared" ca="1" si="140"/>
        <v>999999999</v>
      </c>
      <c r="C538" s="148" t="str">
        <f t="shared" ca="1" si="141"/>
        <v>9999999</v>
      </c>
      <c r="D538" s="28">
        <v>0</v>
      </c>
      <c r="E538" s="586">
        <f t="shared" si="146"/>
        <v>0</v>
      </c>
      <c r="F538" s="586">
        <f t="shared" si="142"/>
        <v>1</v>
      </c>
      <c r="G538" s="344" t="str">
        <f t="shared" si="147"/>
        <v>csv</v>
      </c>
      <c r="H538" s="114" t="s">
        <v>534</v>
      </c>
      <c r="I538" s="114"/>
      <c r="N538" s="56" t="s">
        <v>534</v>
      </c>
      <c r="O538" t="s">
        <v>534</v>
      </c>
      <c r="P538" s="56" t="s">
        <v>534</v>
      </c>
      <c r="Q538" s="61" t="s">
        <v>305</v>
      </c>
      <c r="R538" s="137">
        <f ca="1">IFERROR(_xlfn.XLOOKUP(T538, sortorder!P:P,sortorder!Q:Q),999)</f>
        <v>999</v>
      </c>
      <c r="S538" s="137">
        <f ca="1">IFERROR(_xlfn.XLOOKUP(T538, sortorder!P:P,sortorder!O:O),99)</f>
        <v>99</v>
      </c>
      <c r="T538" s="119" t="s">
        <v>306</v>
      </c>
      <c r="U538" s="56" t="s">
        <v>305</v>
      </c>
      <c r="V538" s="142">
        <f ca="1">IFERROR(_xlfn.XLOOKUP(X538, sortorder!E:E,sortorder!D:D),99)</f>
        <v>99</v>
      </c>
      <c r="W538" s="142">
        <f t="shared" ca="1" si="143"/>
        <v>99</v>
      </c>
      <c r="X538" s="353" t="s">
        <v>280</v>
      </c>
      <c r="Y538" s="132">
        <f t="shared" si="149"/>
        <v>0</v>
      </c>
      <c r="Z538" s="132">
        <f t="shared" si="149"/>
        <v>0</v>
      </c>
      <c r="AA538" s="132">
        <f t="shared" si="149"/>
        <v>0</v>
      </c>
      <c r="AB538" s="132">
        <f t="shared" si="149"/>
        <v>0</v>
      </c>
      <c r="AC538" s="132">
        <f t="shared" si="149"/>
        <v>0</v>
      </c>
      <c r="AD538" s="132">
        <f t="shared" si="149"/>
        <v>0</v>
      </c>
      <c r="AE538" s="132">
        <f t="shared" si="149"/>
        <v>1</v>
      </c>
      <c r="AF538" s="132">
        <f t="shared" si="149"/>
        <v>0</v>
      </c>
      <c r="AG538" s="132">
        <f t="shared" si="149"/>
        <v>1</v>
      </c>
      <c r="AI538" s="132" t="e">
        <f ca="1">_xlfn.XLOOKUP(I538,'api2.3'!B:B,'api2.3'!D:D,"")</f>
        <v>#NAME?</v>
      </c>
      <c r="AJ538" t="s">
        <v>84</v>
      </c>
      <c r="AK538" s="38" t="s">
        <v>84</v>
      </c>
      <c r="AL538" s="195" t="e">
        <f ca="1">_xlfn.XLOOKUP(AK538,sortorder!$I$15:$I$20,sortorder!$J$15:$J$20)</f>
        <v>#NAME?</v>
      </c>
      <c r="AM538" s="633" t="s">
        <v>416</v>
      </c>
      <c r="AN538" s="633" t="s">
        <v>416</v>
      </c>
      <c r="AO538" s="633" t="s">
        <v>417</v>
      </c>
      <c r="AP538" s="637">
        <v>1</v>
      </c>
      <c r="AQ538" t="s">
        <v>2942</v>
      </c>
      <c r="AR538" s="22" t="str">
        <f t="shared" si="144"/>
        <v>raw</v>
      </c>
      <c r="AS538" t="s">
        <v>43</v>
      </c>
      <c r="AT538" s="22" t="b">
        <f t="shared" si="145"/>
        <v>1</v>
      </c>
      <c r="AU538" s="633" t="s">
        <v>286</v>
      </c>
      <c r="AV538" s="633" t="s">
        <v>43</v>
      </c>
      <c r="AX538" s="596" t="s">
        <v>2142</v>
      </c>
      <c r="AY538" s="479" t="b">
        <v>1</v>
      </c>
      <c r="AZ538" t="s">
        <v>5629</v>
      </c>
      <c r="BB538">
        <v>3</v>
      </c>
      <c r="BC538" t="b">
        <v>0</v>
      </c>
      <c r="BD538" t="b">
        <v>0</v>
      </c>
      <c r="BE538" t="b">
        <v>0</v>
      </c>
      <c r="BG538" s="23" t="b">
        <f t="shared" si="150"/>
        <v>1</v>
      </c>
      <c r="BH538" s="54" t="str">
        <f>CONCATENATE(IF(AF538=1, EJ,IF(AG538=1, EJ_Supp,"")),VLOOKUP(T538,Q:BH,44,),VLOOKUP(AQ538,named_strings!A:B,2,))</f>
        <v>EJ Supp: Traffic (raw)</v>
      </c>
      <c r="BI538" t="s">
        <v>535</v>
      </c>
      <c r="BJ538" t="s">
        <v>536</v>
      </c>
      <c r="BK538" t="s">
        <v>536</v>
      </c>
      <c r="BL538" s="714" t="e">
        <v>#N/A</v>
      </c>
      <c r="BM538" s="561" t="s">
        <v>2798</v>
      </c>
      <c r="BN538" s="479" t="s">
        <v>2798</v>
      </c>
      <c r="BP538" s="56" t="s">
        <v>536</v>
      </c>
      <c r="BQ538" s="209">
        <v>999</v>
      </c>
      <c r="BT538" s="580" t="s">
        <v>538</v>
      </c>
      <c r="BU538" s="580" t="s">
        <v>534</v>
      </c>
      <c r="BV538" s="580" t="s">
        <v>56</v>
      </c>
    </row>
    <row r="539" spans="1:75">
      <c r="A539">
        <v>538</v>
      </c>
      <c r="B539" s="148" t="str">
        <f t="shared" ca="1" si="140"/>
        <v>999999999</v>
      </c>
      <c r="C539" s="148" t="str">
        <f t="shared" ca="1" si="141"/>
        <v>9999999</v>
      </c>
      <c r="D539" s="28">
        <v>0</v>
      </c>
      <c r="E539" s="586">
        <f t="shared" si="146"/>
        <v>0</v>
      </c>
      <c r="F539" s="586">
        <f t="shared" si="142"/>
        <v>1</v>
      </c>
      <c r="G539" s="344" t="str">
        <f t="shared" si="147"/>
        <v>csv</v>
      </c>
      <c r="H539" t="s">
        <v>311</v>
      </c>
      <c r="N539" s="56" t="s">
        <v>311</v>
      </c>
      <c r="O539" t="s">
        <v>311</v>
      </c>
      <c r="P539" s="56" t="s">
        <v>311</v>
      </c>
      <c r="Q539" s="61" t="s">
        <v>225</v>
      </c>
      <c r="R539" s="137">
        <f ca="1">IFERROR(_xlfn.XLOOKUP(T539, sortorder!P:P,sortorder!Q:Q),999)</f>
        <v>999</v>
      </c>
      <c r="S539" s="137">
        <f ca="1">IFERROR(_xlfn.XLOOKUP(T539, sortorder!P:P,sortorder!O:O),99)</f>
        <v>99</v>
      </c>
      <c r="T539" s="119" t="s">
        <v>80</v>
      </c>
      <c r="U539" s="56" t="s">
        <v>225</v>
      </c>
      <c r="V539" s="142">
        <f ca="1">IFERROR(_xlfn.XLOOKUP(X539, sortorder!E:E,sortorder!D:D),99)</f>
        <v>99</v>
      </c>
      <c r="W539" s="142">
        <f t="shared" ca="1" si="143"/>
        <v>99</v>
      </c>
      <c r="X539" s="353" t="s">
        <v>280</v>
      </c>
      <c r="Y539" s="132">
        <f t="shared" si="149"/>
        <v>0</v>
      </c>
      <c r="Z539" s="132">
        <f t="shared" si="149"/>
        <v>0</v>
      </c>
      <c r="AA539" s="132">
        <f t="shared" si="149"/>
        <v>0</v>
      </c>
      <c r="AB539" s="132">
        <f t="shared" si="149"/>
        <v>0</v>
      </c>
      <c r="AC539" s="132">
        <f t="shared" si="149"/>
        <v>0</v>
      </c>
      <c r="AD539" s="132">
        <f t="shared" si="149"/>
        <v>0</v>
      </c>
      <c r="AE539" s="132">
        <f t="shared" si="149"/>
        <v>1</v>
      </c>
      <c r="AF539" s="132">
        <f t="shared" si="149"/>
        <v>0</v>
      </c>
      <c r="AG539" s="132">
        <f t="shared" si="149"/>
        <v>1</v>
      </c>
      <c r="AI539" s="132" t="e">
        <f ca="1">_xlfn.XLOOKUP(I539,'api2.3'!B:B,'api2.3'!D:D,"")</f>
        <v>#NAME?</v>
      </c>
      <c r="AJ539" t="s">
        <v>84</v>
      </c>
      <c r="AK539" s="38" t="s">
        <v>84</v>
      </c>
      <c r="AL539" s="195" t="e">
        <f ca="1">_xlfn.XLOOKUP(AK539,sortorder!$I$15:$I$20,sortorder!$J$15:$J$20)</f>
        <v>#NAME?</v>
      </c>
      <c r="AM539" s="633" t="s">
        <v>416</v>
      </c>
      <c r="AN539" s="633" t="s">
        <v>416</v>
      </c>
      <c r="AO539" s="633" t="s">
        <v>417</v>
      </c>
      <c r="AP539" s="637">
        <v>1</v>
      </c>
      <c r="AQ539" t="s">
        <v>2942</v>
      </c>
      <c r="AR539" s="22" t="str">
        <f t="shared" si="144"/>
        <v>raw</v>
      </c>
      <c r="AS539" t="s">
        <v>43</v>
      </c>
      <c r="AT539" s="22" t="b">
        <f t="shared" si="145"/>
        <v>1</v>
      </c>
      <c r="AU539" s="633" t="s">
        <v>286</v>
      </c>
      <c r="AV539" s="633" t="s">
        <v>43</v>
      </c>
      <c r="AX539" s="596" t="s">
        <v>2142</v>
      </c>
      <c r="AY539" s="479" t="b">
        <v>1</v>
      </c>
      <c r="AZ539" t="s">
        <v>5629</v>
      </c>
      <c r="BB539">
        <v>3</v>
      </c>
      <c r="BC539" t="b">
        <v>0</v>
      </c>
      <c r="BD539" t="b">
        <v>0</v>
      </c>
      <c r="BE539" t="b">
        <v>0</v>
      </c>
      <c r="BG539" s="23" t="b">
        <f t="shared" si="150"/>
        <v>0</v>
      </c>
      <c r="BH539" s="54" t="str">
        <f>CONCATENATE(IF(AF539=1, EJ,IF(AG539=1, EJ_Supp,"")),VLOOKUP(T539,Q:BH,44,),VLOOKUP(AQ539,named_strings!A:B,2,))</f>
        <v>EJ Supp: %pre-1960 (raw)</v>
      </c>
      <c r="BI539" t="s">
        <v>5615</v>
      </c>
      <c r="BJ539" t="s">
        <v>312</v>
      </c>
      <c r="BK539" t="s">
        <v>312</v>
      </c>
      <c r="BL539" s="714" t="e">
        <v>#N/A</v>
      </c>
      <c r="BM539" s="561" t="s">
        <v>2798</v>
      </c>
      <c r="BN539" s="479" t="s">
        <v>2798</v>
      </c>
      <c r="BP539" s="56" t="s">
        <v>312</v>
      </c>
      <c r="BQ539" s="209">
        <v>999</v>
      </c>
      <c r="BT539" s="580" t="s">
        <v>314</v>
      </c>
      <c r="BU539" s="580" t="s">
        <v>311</v>
      </c>
      <c r="BV539" s="580" t="s">
        <v>56</v>
      </c>
    </row>
    <row r="540" spans="1:75" hidden="1">
      <c r="A540">
        <v>539</v>
      </c>
      <c r="B540" s="148" t="str">
        <f t="shared" ca="1" si="140"/>
        <v>999999999</v>
      </c>
      <c r="C540" s="148" t="str">
        <f t="shared" ca="1" si="141"/>
        <v>9999999</v>
      </c>
      <c r="D540" s="28">
        <v>0</v>
      </c>
      <c r="E540" s="586">
        <f t="shared" si="146"/>
        <v>0</v>
      </c>
      <c r="F540" s="586">
        <f t="shared" si="142"/>
        <v>1</v>
      </c>
      <c r="G540" s="344" t="str">
        <f t="shared" si="147"/>
        <v>csv</v>
      </c>
      <c r="H540" t="s">
        <v>336</v>
      </c>
      <c r="N540" s="56" t="s">
        <v>336</v>
      </c>
      <c r="O540" t="s">
        <v>336</v>
      </c>
      <c r="P540" s="56" t="s">
        <v>336</v>
      </c>
      <c r="Q540" s="61" t="s">
        <v>254</v>
      </c>
      <c r="R540" s="137">
        <f ca="1">IFERROR(_xlfn.XLOOKUP(T540, sortorder!P:P,sortorder!Q:Q),999)</f>
        <v>999</v>
      </c>
      <c r="S540" s="137">
        <f ca="1">IFERROR(_xlfn.XLOOKUP(T540, sortorder!P:P,sortorder!O:O),99)</f>
        <v>99</v>
      </c>
      <c r="T540" s="119" t="s">
        <v>255</v>
      </c>
      <c r="U540" s="56" t="s">
        <v>254</v>
      </c>
      <c r="V540" s="142">
        <f ca="1">IFERROR(_xlfn.XLOOKUP(X540, sortorder!E:E,sortorder!D:D),99)</f>
        <v>99</v>
      </c>
      <c r="W540" s="142">
        <f t="shared" ca="1" si="143"/>
        <v>99</v>
      </c>
      <c r="X540" s="353" t="s">
        <v>280</v>
      </c>
      <c r="Y540" s="132">
        <f t="shared" si="149"/>
        <v>0</v>
      </c>
      <c r="Z540" s="132">
        <f t="shared" si="149"/>
        <v>0</v>
      </c>
      <c r="AA540" s="132">
        <f t="shared" si="149"/>
        <v>0</v>
      </c>
      <c r="AB540" s="132">
        <f t="shared" si="149"/>
        <v>0</v>
      </c>
      <c r="AC540" s="132">
        <f t="shared" si="149"/>
        <v>0</v>
      </c>
      <c r="AD540" s="132">
        <f t="shared" si="149"/>
        <v>0</v>
      </c>
      <c r="AE540" s="132">
        <f t="shared" si="149"/>
        <v>1</v>
      </c>
      <c r="AF540" s="132">
        <f t="shared" si="149"/>
        <v>0</v>
      </c>
      <c r="AG540" s="132">
        <f t="shared" si="149"/>
        <v>1</v>
      </c>
      <c r="AI540" s="132" t="e">
        <f ca="1">_xlfn.XLOOKUP(I540,'api2.3'!B:B,'api2.3'!D:D,"")</f>
        <v>#NAME?</v>
      </c>
      <c r="AJ540" t="s">
        <v>84</v>
      </c>
      <c r="AK540" s="38" t="s">
        <v>84</v>
      </c>
      <c r="AL540" s="195" t="e">
        <f ca="1">_xlfn.XLOOKUP(AK540,sortorder!$I$15:$I$20,sortorder!$J$15:$J$20)</f>
        <v>#NAME?</v>
      </c>
      <c r="AM540" s="633" t="s">
        <v>416</v>
      </c>
      <c r="AN540" s="633" t="s">
        <v>416</v>
      </c>
      <c r="AO540" s="633" t="s">
        <v>417</v>
      </c>
      <c r="AP540" s="637">
        <v>1</v>
      </c>
      <c r="AQ540" t="s">
        <v>2942</v>
      </c>
      <c r="AR540" s="22" t="str">
        <f t="shared" si="144"/>
        <v>raw</v>
      </c>
      <c r="AS540" t="s">
        <v>43</v>
      </c>
      <c r="AT540" s="22" t="b">
        <f t="shared" si="145"/>
        <v>1</v>
      </c>
      <c r="AU540" s="633" t="s">
        <v>286</v>
      </c>
      <c r="AV540" s="633" t="s">
        <v>43</v>
      </c>
      <c r="AX540" s="596" t="s">
        <v>2142</v>
      </c>
      <c r="AY540" s="479" t="b">
        <v>1</v>
      </c>
      <c r="AZ540" t="s">
        <v>5629</v>
      </c>
      <c r="BB540">
        <v>3</v>
      </c>
      <c r="BC540" t="b">
        <v>0</v>
      </c>
      <c r="BD540" t="b">
        <v>0</v>
      </c>
      <c r="BE540" t="b">
        <v>0</v>
      </c>
      <c r="BG540" s="23" t="b">
        <f t="shared" si="150"/>
        <v>1</v>
      </c>
      <c r="BH540" s="54" t="str">
        <f>CONCATENATE(IF(AF540=1, EJ,IF(AG540=1, EJ_Supp,"")),VLOOKUP(T540,Q:BH,44,),VLOOKUP(AQ540,named_strings!A:B,2,))</f>
        <v>EJ Supp: NPL (raw)</v>
      </c>
      <c r="BI540" t="s">
        <v>337</v>
      </c>
      <c r="BJ540" t="s">
        <v>338</v>
      </c>
      <c r="BK540" t="s">
        <v>338</v>
      </c>
      <c r="BL540" s="714" t="e">
        <v>#N/A</v>
      </c>
      <c r="BM540" s="561" t="s">
        <v>2798</v>
      </c>
      <c r="BN540" s="479" t="s">
        <v>2798</v>
      </c>
      <c r="BP540" s="56" t="s">
        <v>338</v>
      </c>
      <c r="BQ540" s="209">
        <v>999</v>
      </c>
      <c r="BT540" s="580" t="s">
        <v>339</v>
      </c>
      <c r="BU540" s="580" t="s">
        <v>336</v>
      </c>
      <c r="BV540" s="580" t="s">
        <v>56</v>
      </c>
    </row>
    <row r="541" spans="1:75" hidden="1">
      <c r="A541">
        <v>540</v>
      </c>
      <c r="B541" s="148" t="str">
        <f t="shared" ca="1" si="140"/>
        <v>999999999</v>
      </c>
      <c r="C541" s="148" t="str">
        <f t="shared" ca="1" si="141"/>
        <v>9999999</v>
      </c>
      <c r="D541" s="28">
        <v>0</v>
      </c>
      <c r="E541" s="586">
        <f t="shared" si="146"/>
        <v>0</v>
      </c>
      <c r="F541" s="586">
        <f t="shared" si="142"/>
        <v>1</v>
      </c>
      <c r="G541" s="344" t="str">
        <f t="shared" si="147"/>
        <v>csv</v>
      </c>
      <c r="H541" t="s">
        <v>344</v>
      </c>
      <c r="N541" s="56" t="s">
        <v>344</v>
      </c>
      <c r="O541" t="s">
        <v>344</v>
      </c>
      <c r="P541" s="56" t="s">
        <v>344</v>
      </c>
      <c r="Q541" s="61" t="s">
        <v>264</v>
      </c>
      <c r="R541" s="137">
        <f ca="1">IFERROR(_xlfn.XLOOKUP(T541, sortorder!P:P,sortorder!Q:Q),999)</f>
        <v>999</v>
      </c>
      <c r="S541" s="137">
        <f ca="1">IFERROR(_xlfn.XLOOKUP(T541, sortorder!P:P,sortorder!O:O),99)</f>
        <v>99</v>
      </c>
      <c r="T541" s="119" t="s">
        <v>265</v>
      </c>
      <c r="U541" s="56" t="s">
        <v>264</v>
      </c>
      <c r="V541" s="142">
        <f ca="1">IFERROR(_xlfn.XLOOKUP(X541, sortorder!E:E,sortorder!D:D),99)</f>
        <v>99</v>
      </c>
      <c r="W541" s="142">
        <f t="shared" ca="1" si="143"/>
        <v>99</v>
      </c>
      <c r="X541" s="353" t="s">
        <v>280</v>
      </c>
      <c r="Y541" s="132">
        <f t="shared" si="149"/>
        <v>0</v>
      </c>
      <c r="Z541" s="132">
        <f t="shared" si="149"/>
        <v>0</v>
      </c>
      <c r="AA541" s="132">
        <f t="shared" si="149"/>
        <v>0</v>
      </c>
      <c r="AB541" s="132">
        <f t="shared" si="149"/>
        <v>0</v>
      </c>
      <c r="AC541" s="132">
        <f t="shared" si="149"/>
        <v>0</v>
      </c>
      <c r="AD541" s="132">
        <f t="shared" si="149"/>
        <v>0</v>
      </c>
      <c r="AE541" s="132">
        <f t="shared" si="149"/>
        <v>1</v>
      </c>
      <c r="AF541" s="132">
        <f t="shared" si="149"/>
        <v>0</v>
      </c>
      <c r="AG541" s="132">
        <f t="shared" si="149"/>
        <v>1</v>
      </c>
      <c r="AI541" s="132" t="e">
        <f ca="1">_xlfn.XLOOKUP(I541,'api2.3'!B:B,'api2.3'!D:D,"")</f>
        <v>#NAME?</v>
      </c>
      <c r="AJ541" t="s">
        <v>84</v>
      </c>
      <c r="AK541" s="38" t="s">
        <v>84</v>
      </c>
      <c r="AL541" s="195" t="e">
        <f ca="1">_xlfn.XLOOKUP(AK541,sortorder!$I$15:$I$20,sortorder!$J$15:$J$20)</f>
        <v>#NAME?</v>
      </c>
      <c r="AM541" s="633" t="s">
        <v>416</v>
      </c>
      <c r="AN541" s="633" t="s">
        <v>416</v>
      </c>
      <c r="AO541" s="633" t="s">
        <v>417</v>
      </c>
      <c r="AP541" s="637">
        <v>1</v>
      </c>
      <c r="AQ541" t="s">
        <v>2942</v>
      </c>
      <c r="AR541" s="22" t="str">
        <f t="shared" si="144"/>
        <v>raw</v>
      </c>
      <c r="AS541" t="s">
        <v>43</v>
      </c>
      <c r="AT541" s="22" t="b">
        <f t="shared" si="145"/>
        <v>1</v>
      </c>
      <c r="AU541" s="633" t="s">
        <v>286</v>
      </c>
      <c r="AV541" s="633" t="s">
        <v>43</v>
      </c>
      <c r="AX541" s="596" t="s">
        <v>2142</v>
      </c>
      <c r="AY541" s="479" t="b">
        <v>1</v>
      </c>
      <c r="AZ541" t="s">
        <v>5629</v>
      </c>
      <c r="BB541">
        <v>3</v>
      </c>
      <c r="BC541" t="b">
        <v>0</v>
      </c>
      <c r="BD541" t="b">
        <v>0</v>
      </c>
      <c r="BE541" t="b">
        <v>0</v>
      </c>
      <c r="BG541" s="23" t="b">
        <f t="shared" si="150"/>
        <v>1</v>
      </c>
      <c r="BH541" s="54" t="str">
        <f>CONCATENATE(IF(AF541=1, EJ,IF(AG541=1, EJ_Supp,"")),VLOOKUP(T541,Q:BH,44,),VLOOKUP(AQ541,named_strings!A:B,2,))</f>
        <v>EJ Supp: RMP (raw)</v>
      </c>
      <c r="BI541" t="s">
        <v>345</v>
      </c>
      <c r="BJ541" t="s">
        <v>346</v>
      </c>
      <c r="BK541" t="s">
        <v>346</v>
      </c>
      <c r="BL541" s="714" t="e">
        <v>#N/A</v>
      </c>
      <c r="BM541" s="561" t="s">
        <v>2798</v>
      </c>
      <c r="BN541" s="479" t="s">
        <v>2798</v>
      </c>
      <c r="BP541" s="56" t="s">
        <v>346</v>
      </c>
      <c r="BQ541" s="209">
        <v>999</v>
      </c>
      <c r="BT541" s="580" t="s">
        <v>347</v>
      </c>
      <c r="BU541" s="580" t="s">
        <v>344</v>
      </c>
      <c r="BV541" s="580" t="s">
        <v>56</v>
      </c>
    </row>
    <row r="542" spans="1:75" hidden="1">
      <c r="A542">
        <v>541</v>
      </c>
      <c r="B542" s="148" t="str">
        <f t="shared" ca="1" si="140"/>
        <v>999999999</v>
      </c>
      <c r="C542" s="148" t="str">
        <f t="shared" ca="1" si="141"/>
        <v>9999999</v>
      </c>
      <c r="D542" s="28">
        <v>0</v>
      </c>
      <c r="E542" s="586">
        <f t="shared" si="146"/>
        <v>0</v>
      </c>
      <c r="F542" s="586">
        <f t="shared" si="142"/>
        <v>1</v>
      </c>
      <c r="G542" s="344" t="str">
        <f t="shared" si="147"/>
        <v>csv</v>
      </c>
      <c r="H542" t="s">
        <v>352</v>
      </c>
      <c r="N542" s="56" t="s">
        <v>352</v>
      </c>
      <c r="O542" t="s">
        <v>352</v>
      </c>
      <c r="P542" s="56" t="s">
        <v>352</v>
      </c>
      <c r="Q542" s="61" t="s">
        <v>94</v>
      </c>
      <c r="R542" s="137">
        <f ca="1">IFERROR(_xlfn.XLOOKUP(T542, sortorder!P:P,sortorder!Q:Q),999)</f>
        <v>999</v>
      </c>
      <c r="S542" s="137">
        <f ca="1">IFERROR(_xlfn.XLOOKUP(T542, sortorder!P:P,sortorder!O:O),99)</f>
        <v>99</v>
      </c>
      <c r="T542" s="119" t="s">
        <v>95</v>
      </c>
      <c r="U542" s="56" t="s">
        <v>94</v>
      </c>
      <c r="V542" s="142">
        <f ca="1">IFERROR(_xlfn.XLOOKUP(X542, sortorder!E:E,sortorder!D:D),99)</f>
        <v>99</v>
      </c>
      <c r="W542" s="142">
        <f t="shared" ca="1" si="143"/>
        <v>99</v>
      </c>
      <c r="X542" s="353" t="s">
        <v>280</v>
      </c>
      <c r="Y542" s="132">
        <f t="shared" ref="Y542:AG551" si="151">IF(ISERROR(SEARCH(Y$1,$Q542)),0,1)</f>
        <v>0</v>
      </c>
      <c r="Z542" s="132">
        <f t="shared" si="151"/>
        <v>0</v>
      </c>
      <c r="AA542" s="132">
        <f t="shared" si="151"/>
        <v>0</v>
      </c>
      <c r="AB542" s="132">
        <f t="shared" si="151"/>
        <v>0</v>
      </c>
      <c r="AC542" s="132">
        <f t="shared" si="151"/>
        <v>0</v>
      </c>
      <c r="AD542" s="132">
        <f t="shared" si="151"/>
        <v>0</v>
      </c>
      <c r="AE542" s="132">
        <f t="shared" si="151"/>
        <v>1</v>
      </c>
      <c r="AF542" s="132">
        <f t="shared" si="151"/>
        <v>0</v>
      </c>
      <c r="AG542" s="132">
        <f t="shared" si="151"/>
        <v>1</v>
      </c>
      <c r="AI542" s="132" t="e">
        <f ca="1">_xlfn.XLOOKUP(I542,'api2.3'!B:B,'api2.3'!D:D,"")</f>
        <v>#NAME?</v>
      </c>
      <c r="AJ542" t="s">
        <v>84</v>
      </c>
      <c r="AK542" s="38" t="s">
        <v>84</v>
      </c>
      <c r="AL542" s="195" t="e">
        <f ca="1">_xlfn.XLOOKUP(AK542,sortorder!$I$15:$I$20,sortorder!$J$15:$J$20)</f>
        <v>#NAME?</v>
      </c>
      <c r="AM542" s="633" t="s">
        <v>416</v>
      </c>
      <c r="AN542" s="633" t="s">
        <v>416</v>
      </c>
      <c r="AO542" s="633" t="s">
        <v>417</v>
      </c>
      <c r="AP542" s="637">
        <v>1</v>
      </c>
      <c r="AQ542" t="s">
        <v>2942</v>
      </c>
      <c r="AR542" s="22" t="str">
        <f t="shared" si="144"/>
        <v>raw</v>
      </c>
      <c r="AS542" t="s">
        <v>43</v>
      </c>
      <c r="AT542" s="22" t="b">
        <f t="shared" si="145"/>
        <v>1</v>
      </c>
      <c r="AU542" s="633" t="s">
        <v>286</v>
      </c>
      <c r="AV542" s="633" t="s">
        <v>43</v>
      </c>
      <c r="AX542" s="596" t="s">
        <v>2142</v>
      </c>
      <c r="AY542" s="479" t="b">
        <v>1</v>
      </c>
      <c r="AZ542" t="s">
        <v>5629</v>
      </c>
      <c r="BB542">
        <v>3</v>
      </c>
      <c r="BC542" t="b">
        <v>0</v>
      </c>
      <c r="BD542" t="b">
        <v>0</v>
      </c>
      <c r="BE542" t="b">
        <v>0</v>
      </c>
      <c r="BG542" s="23" t="b">
        <f t="shared" si="150"/>
        <v>1</v>
      </c>
      <c r="BH542" s="54" t="str">
        <f>CONCATENATE(IF(AF542=1, EJ,IF(AG542=1, EJ_Supp,"")),VLOOKUP(T542,Q:BH,44,),VLOOKUP(AQ542,named_strings!A:B,2,))</f>
        <v>EJ Supp: TSDF (raw)</v>
      </c>
      <c r="BI542" t="s">
        <v>353</v>
      </c>
      <c r="BJ542" t="s">
        <v>354</v>
      </c>
      <c r="BK542" t="s">
        <v>354</v>
      </c>
      <c r="BL542" s="714" t="e">
        <v>#N/A</v>
      </c>
      <c r="BM542" s="561" t="s">
        <v>2798</v>
      </c>
      <c r="BN542" s="479" t="s">
        <v>2798</v>
      </c>
      <c r="BP542" s="56" t="s">
        <v>354</v>
      </c>
      <c r="BQ542" s="209">
        <v>999</v>
      </c>
      <c r="BT542" s="580" t="s">
        <v>356</v>
      </c>
      <c r="BU542" s="580" t="s">
        <v>352</v>
      </c>
      <c r="BV542" s="580" t="s">
        <v>56</v>
      </c>
    </row>
    <row r="543" spans="1:75" hidden="1">
      <c r="A543">
        <v>542</v>
      </c>
      <c r="B543" s="148" t="str">
        <f t="shared" ca="1" si="140"/>
        <v>999999999</v>
      </c>
      <c r="C543" s="148" t="str">
        <f t="shared" ca="1" si="141"/>
        <v>9999999</v>
      </c>
      <c r="D543" s="28">
        <v>0</v>
      </c>
      <c r="E543" s="586">
        <f t="shared" si="146"/>
        <v>0</v>
      </c>
      <c r="F543" s="586">
        <f t="shared" si="142"/>
        <v>1</v>
      </c>
      <c r="G543" s="344" t="str">
        <f t="shared" si="147"/>
        <v>csv</v>
      </c>
      <c r="H543" t="s">
        <v>543</v>
      </c>
      <c r="N543" s="56" t="s">
        <v>543</v>
      </c>
      <c r="O543" t="s">
        <v>543</v>
      </c>
      <c r="P543" s="56" t="s">
        <v>543</v>
      </c>
      <c r="Q543" s="61" t="s">
        <v>133</v>
      </c>
      <c r="R543" s="137">
        <f ca="1">IFERROR(_xlfn.XLOOKUP(T543, sortorder!P:P,sortorder!Q:Q),999)</f>
        <v>999</v>
      </c>
      <c r="S543" s="137">
        <f ca="1">IFERROR(_xlfn.XLOOKUP(T543, sortorder!P:P,sortorder!O:O),99)</f>
        <v>99</v>
      </c>
      <c r="T543" s="119" t="s">
        <v>134</v>
      </c>
      <c r="U543" s="56" t="s">
        <v>133</v>
      </c>
      <c r="V543" s="142">
        <f ca="1">IFERROR(_xlfn.XLOOKUP(X543, sortorder!E:E,sortorder!D:D),99)</f>
        <v>99</v>
      </c>
      <c r="W543" s="142">
        <f t="shared" ca="1" si="143"/>
        <v>99</v>
      </c>
      <c r="X543" s="353" t="s">
        <v>280</v>
      </c>
      <c r="Y543" s="132">
        <f t="shared" si="151"/>
        <v>0</v>
      </c>
      <c r="Z543" s="132">
        <f t="shared" si="151"/>
        <v>0</v>
      </c>
      <c r="AA543" s="132">
        <f t="shared" si="151"/>
        <v>0</v>
      </c>
      <c r="AB543" s="132">
        <f t="shared" si="151"/>
        <v>0</v>
      </c>
      <c r="AC543" s="132">
        <f t="shared" si="151"/>
        <v>0</v>
      </c>
      <c r="AD543" s="132">
        <f t="shared" si="151"/>
        <v>0</v>
      </c>
      <c r="AE543" s="132">
        <f t="shared" si="151"/>
        <v>1</v>
      </c>
      <c r="AF543" s="132">
        <f t="shared" si="151"/>
        <v>0</v>
      </c>
      <c r="AG543" s="132">
        <f t="shared" si="151"/>
        <v>1</v>
      </c>
      <c r="AI543" s="132" t="e">
        <f ca="1">_xlfn.XLOOKUP(I543,'api2.3'!B:B,'api2.3'!D:D,"")</f>
        <v>#NAME?</v>
      </c>
      <c r="AJ543" t="s">
        <v>84</v>
      </c>
      <c r="AK543" s="38" t="s">
        <v>84</v>
      </c>
      <c r="AL543" s="195" t="e">
        <f ca="1">_xlfn.XLOOKUP(AK543,sortorder!$I$15:$I$20,sortorder!$J$15:$J$20)</f>
        <v>#NAME?</v>
      </c>
      <c r="AM543" s="633" t="s">
        <v>416</v>
      </c>
      <c r="AN543" s="633" t="s">
        <v>416</v>
      </c>
      <c r="AO543" s="633" t="s">
        <v>417</v>
      </c>
      <c r="AP543" s="637">
        <v>1</v>
      </c>
      <c r="AQ543" t="s">
        <v>2942</v>
      </c>
      <c r="AR543" s="22" t="str">
        <f t="shared" si="144"/>
        <v>raw</v>
      </c>
      <c r="AS543" t="s">
        <v>43</v>
      </c>
      <c r="AT543" s="22" t="b">
        <f t="shared" si="145"/>
        <v>1</v>
      </c>
      <c r="AU543" s="633" t="s">
        <v>286</v>
      </c>
      <c r="AV543" s="633" t="s">
        <v>43</v>
      </c>
      <c r="AX543" s="596" t="s">
        <v>2142</v>
      </c>
      <c r="AY543" s="479" t="b">
        <v>1</v>
      </c>
      <c r="AZ543" t="s">
        <v>5629</v>
      </c>
      <c r="BB543">
        <v>3</v>
      </c>
      <c r="BC543" t="b">
        <v>0</v>
      </c>
      <c r="BD543" t="b">
        <v>0</v>
      </c>
      <c r="BE543" t="b">
        <v>0</v>
      </c>
      <c r="BG543" s="23" t="b">
        <f t="shared" si="150"/>
        <v>1</v>
      </c>
      <c r="BH543" s="54" t="str">
        <f>CONCATENATE(IF(AF543=1, EJ,IF(AG543=1, EJ_Supp,"")),VLOOKUP(T543,Q:BH,44,),VLOOKUP(AQ543,named_strings!A:B,2,))</f>
        <v>EJ Supp: UST (raw)</v>
      </c>
      <c r="BI543" t="s">
        <v>544</v>
      </c>
      <c r="BJ543" t="s">
        <v>545</v>
      </c>
      <c r="BK543" t="s">
        <v>545</v>
      </c>
      <c r="BL543" s="714" t="e">
        <v>#N/A</v>
      </c>
      <c r="BM543" s="561" t="s">
        <v>2798</v>
      </c>
      <c r="BN543" s="479" t="s">
        <v>2798</v>
      </c>
      <c r="BP543" s="56" t="s">
        <v>545</v>
      </c>
      <c r="BQ543" s="209">
        <v>999</v>
      </c>
      <c r="BT543" s="580" t="s">
        <v>547</v>
      </c>
      <c r="BU543" s="580" t="s">
        <v>543</v>
      </c>
      <c r="BV543" s="580" t="s">
        <v>56</v>
      </c>
    </row>
    <row r="544" spans="1:75" hidden="1">
      <c r="A544">
        <v>543</v>
      </c>
      <c r="B544" s="148" t="str">
        <f t="shared" ca="1" si="140"/>
        <v>999999999</v>
      </c>
      <c r="C544" s="148" t="str">
        <f t="shared" ca="1" si="141"/>
        <v>9999999</v>
      </c>
      <c r="D544" s="28">
        <v>0</v>
      </c>
      <c r="E544" s="586">
        <f t="shared" si="146"/>
        <v>0</v>
      </c>
      <c r="F544" s="586">
        <f t="shared" si="142"/>
        <v>1</v>
      </c>
      <c r="G544" s="344" t="str">
        <f t="shared" si="147"/>
        <v>csv</v>
      </c>
      <c r="H544" t="s">
        <v>327</v>
      </c>
      <c r="N544" s="56" t="s">
        <v>327</v>
      </c>
      <c r="O544" t="s">
        <v>327</v>
      </c>
      <c r="P544" s="56" t="s">
        <v>327</v>
      </c>
      <c r="Q544" s="61" t="s">
        <v>243</v>
      </c>
      <c r="R544" s="137">
        <f ca="1">IFERROR(_xlfn.XLOOKUP(T544, sortorder!P:P,sortorder!Q:Q),999)</f>
        <v>999</v>
      </c>
      <c r="S544" s="137">
        <f ca="1">IFERROR(_xlfn.XLOOKUP(T544, sortorder!P:P,sortorder!O:O),99)</f>
        <v>99</v>
      </c>
      <c r="T544" s="119" t="s">
        <v>244</v>
      </c>
      <c r="U544" s="56" t="s">
        <v>243</v>
      </c>
      <c r="V544" s="142">
        <f ca="1">IFERROR(_xlfn.XLOOKUP(X544, sortorder!E:E,sortorder!D:D),99)</f>
        <v>99</v>
      </c>
      <c r="W544" s="142">
        <f t="shared" ca="1" si="143"/>
        <v>99</v>
      </c>
      <c r="X544" s="353" t="s">
        <v>280</v>
      </c>
      <c r="Y544" s="132">
        <f t="shared" si="151"/>
        <v>0</v>
      </c>
      <c r="Z544" s="132">
        <f t="shared" si="151"/>
        <v>0</v>
      </c>
      <c r="AA544" s="132">
        <f t="shared" si="151"/>
        <v>0</v>
      </c>
      <c r="AB544" s="132">
        <f t="shared" si="151"/>
        <v>0</v>
      </c>
      <c r="AC544" s="132">
        <f t="shared" si="151"/>
        <v>0</v>
      </c>
      <c r="AD544" s="132">
        <f t="shared" si="151"/>
        <v>0</v>
      </c>
      <c r="AE544" s="132">
        <f t="shared" si="151"/>
        <v>1</v>
      </c>
      <c r="AF544" s="132">
        <f t="shared" si="151"/>
        <v>0</v>
      </c>
      <c r="AG544" s="132">
        <f t="shared" si="151"/>
        <v>1</v>
      </c>
      <c r="AI544" s="132" t="e">
        <f ca="1">_xlfn.XLOOKUP(I544,'api2.3'!B:B,'api2.3'!D:D,"")</f>
        <v>#NAME?</v>
      </c>
      <c r="AJ544" t="s">
        <v>84</v>
      </c>
      <c r="AK544" s="38" t="s">
        <v>84</v>
      </c>
      <c r="AL544" s="195" t="e">
        <f ca="1">_xlfn.XLOOKUP(AK544,sortorder!$I$15:$I$20,sortorder!$J$15:$J$20)</f>
        <v>#NAME?</v>
      </c>
      <c r="AM544" s="633" t="s">
        <v>416</v>
      </c>
      <c r="AN544" s="633" t="s">
        <v>416</v>
      </c>
      <c r="AO544" s="633" t="s">
        <v>417</v>
      </c>
      <c r="AP544" s="637">
        <v>1</v>
      </c>
      <c r="AQ544" t="s">
        <v>2942</v>
      </c>
      <c r="AR544" s="22" t="str">
        <f t="shared" si="144"/>
        <v>raw</v>
      </c>
      <c r="AS544" t="s">
        <v>43</v>
      </c>
      <c r="AT544" s="22" t="b">
        <f t="shared" si="145"/>
        <v>1</v>
      </c>
      <c r="AU544" s="633" t="s">
        <v>286</v>
      </c>
      <c r="AV544" s="633" t="s">
        <v>43</v>
      </c>
      <c r="AX544" s="596" t="s">
        <v>2142</v>
      </c>
      <c r="AY544" s="479" t="b">
        <v>1</v>
      </c>
      <c r="AZ544" t="s">
        <v>5629</v>
      </c>
      <c r="BB544">
        <v>3</v>
      </c>
      <c r="BC544" t="b">
        <v>0</v>
      </c>
      <c r="BD544" t="b">
        <v>0</v>
      </c>
      <c r="BE544" t="b">
        <v>0</v>
      </c>
      <c r="BG544" s="23" t="b">
        <f t="shared" si="150"/>
        <v>1</v>
      </c>
      <c r="BH544" s="54" t="str">
        <f>CONCATENATE(IF(AF544=1, EJ,IF(AG544=1, EJ_Supp,"")),VLOOKUP(T544,Q:BH,44,),VLOOKUP(AQ544,named_strings!A:B,2,))</f>
        <v>EJ Supp: NPDES (raw)</v>
      </c>
      <c r="BI544" t="s">
        <v>328</v>
      </c>
      <c r="BJ544" t="s">
        <v>329</v>
      </c>
      <c r="BK544" t="s">
        <v>329</v>
      </c>
      <c r="BL544" s="714" t="e">
        <v>#N/A</v>
      </c>
      <c r="BM544" s="561" t="s">
        <v>2798</v>
      </c>
      <c r="BN544" s="479" t="s">
        <v>2798</v>
      </c>
      <c r="BP544" s="56" t="s">
        <v>329</v>
      </c>
      <c r="BQ544" s="209">
        <v>999</v>
      </c>
      <c r="BT544" s="580" t="s">
        <v>331</v>
      </c>
      <c r="BU544" s="580" t="s">
        <v>327</v>
      </c>
      <c r="BV544" s="580" t="s">
        <v>56</v>
      </c>
    </row>
    <row r="545" spans="1:75" hidden="1">
      <c r="A545">
        <v>544</v>
      </c>
      <c r="B545" s="148" t="str">
        <f t="shared" ca="1" si="140"/>
        <v>999999999</v>
      </c>
      <c r="C545" s="148" t="str">
        <f t="shared" ca="1" si="141"/>
        <v>9999999</v>
      </c>
      <c r="D545" s="234">
        <v>0</v>
      </c>
      <c r="E545" s="586">
        <f t="shared" si="146"/>
        <v>0</v>
      </c>
      <c r="F545" s="586">
        <f t="shared" si="142"/>
        <v>1</v>
      </c>
      <c r="G545" s="344" t="str">
        <f t="shared" si="147"/>
        <v>csv</v>
      </c>
      <c r="H545" s="114" t="s">
        <v>5443</v>
      </c>
      <c r="I545" s="114"/>
      <c r="J545" s="184"/>
      <c r="K545" s="114"/>
      <c r="L545" s="114"/>
      <c r="M545" s="184"/>
      <c r="N545" s="184"/>
      <c r="O545" s="114" t="s">
        <v>5443</v>
      </c>
      <c r="P545" s="184"/>
      <c r="Q545" s="115" t="s">
        <v>5506</v>
      </c>
      <c r="R545" s="137">
        <f ca="1">IFERROR(_xlfn.XLOOKUP(T545, sortorder!P:P,sortorder!Q:Q),999)</f>
        <v>999</v>
      </c>
      <c r="S545" s="137">
        <f ca="1">IFERROR(_xlfn.XLOOKUP(T545, sortorder!P:P,sortorder!O:O),99)</f>
        <v>99</v>
      </c>
      <c r="T545" s="183" t="s">
        <v>5448</v>
      </c>
      <c r="U545" s="184"/>
      <c r="V545" s="142">
        <f ca="1">IFERROR(_xlfn.XLOOKUP(X545, sortorder!E:E,sortorder!D:D),99)</f>
        <v>99</v>
      </c>
      <c r="W545" s="142">
        <f t="shared" ca="1" si="143"/>
        <v>99</v>
      </c>
      <c r="X545" s="309" t="s">
        <v>280</v>
      </c>
      <c r="Y545" s="132">
        <f t="shared" si="151"/>
        <v>0</v>
      </c>
      <c r="Z545" s="132">
        <f t="shared" si="151"/>
        <v>0</v>
      </c>
      <c r="AA545" s="132">
        <f t="shared" si="151"/>
        <v>0</v>
      </c>
      <c r="AB545" s="132">
        <f t="shared" si="151"/>
        <v>0</v>
      </c>
      <c r="AC545" s="132">
        <f t="shared" si="151"/>
        <v>0</v>
      </c>
      <c r="AD545" s="132">
        <f t="shared" si="151"/>
        <v>0</v>
      </c>
      <c r="AE545" s="132">
        <f t="shared" si="151"/>
        <v>1</v>
      </c>
      <c r="AF545" s="132">
        <f t="shared" si="151"/>
        <v>0</v>
      </c>
      <c r="AG545" s="132">
        <f t="shared" si="151"/>
        <v>1</v>
      </c>
      <c r="AH545" s="114"/>
      <c r="AI545" s="132" t="e">
        <f ca="1">_xlfn.XLOOKUP(I545,'api2.3'!B:B,'api2.3'!D:D,"")</f>
        <v>#NAME?</v>
      </c>
      <c r="AJ545" s="114" t="s">
        <v>84</v>
      </c>
      <c r="AK545" s="197" t="s">
        <v>84</v>
      </c>
      <c r="AL545" s="195" t="e">
        <f ca="1">_xlfn.XLOOKUP(AK545,sortorder!$I$15:$I$20,sortorder!$J$15:$J$20)</f>
        <v>#NAME?</v>
      </c>
      <c r="AM545" s="635" t="s">
        <v>416</v>
      </c>
      <c r="AN545" s="635" t="s">
        <v>416</v>
      </c>
      <c r="AO545" s="635" t="s">
        <v>417</v>
      </c>
      <c r="AP545" s="641">
        <v>1</v>
      </c>
      <c r="AQ545" s="114" t="s">
        <v>2942</v>
      </c>
      <c r="AR545" s="22" t="str">
        <f t="shared" si="144"/>
        <v>raw</v>
      </c>
      <c r="AS545" s="114" t="s">
        <v>43</v>
      </c>
      <c r="AT545" s="22" t="b">
        <f t="shared" si="145"/>
        <v>1</v>
      </c>
      <c r="AU545" s="635" t="s">
        <v>286</v>
      </c>
      <c r="AV545" s="635" t="s">
        <v>43</v>
      </c>
      <c r="AW545" s="114"/>
      <c r="AX545" s="596" t="s">
        <v>2142</v>
      </c>
      <c r="AY545" s="479" t="b">
        <v>1</v>
      </c>
      <c r="AZ545" t="s">
        <v>5629</v>
      </c>
      <c r="BA545" s="114"/>
      <c r="BB545" s="114">
        <v>3</v>
      </c>
      <c r="BC545" s="114" t="b">
        <v>0</v>
      </c>
      <c r="BD545" s="114" t="b">
        <v>0</v>
      </c>
      <c r="BE545" s="114" t="b">
        <v>0</v>
      </c>
      <c r="BF545" s="114"/>
      <c r="BG545" s="23" t="b">
        <f t="shared" si="150"/>
        <v>1</v>
      </c>
      <c r="BH545" s="54" t="str">
        <f>CONCATENATE(IF(AF545=1, EJ,IF(AG545=1, EJ_Supp,"")),VLOOKUP(T545,Q:BH,44,),VLOOKUP(AQ545,named_strings!A:B,2,))</f>
        <v>EJ Supp: Drinking (raw)</v>
      </c>
      <c r="BI545" s="114" t="s">
        <v>5507</v>
      </c>
      <c r="BJ545" s="114" t="s">
        <v>5444</v>
      </c>
      <c r="BK545" s="114" t="s">
        <v>5444</v>
      </c>
      <c r="BL545" s="714" t="s">
        <v>5444</v>
      </c>
      <c r="BM545" s="561" t="s">
        <v>2798</v>
      </c>
      <c r="BN545" s="479" t="s">
        <v>2798</v>
      </c>
      <c r="BO545" s="184"/>
      <c r="BP545" s="184"/>
      <c r="BQ545" s="243">
        <v>999</v>
      </c>
      <c r="BR545" s="114"/>
      <c r="BS545" s="582"/>
      <c r="BT545" s="582"/>
      <c r="BU545" s="582"/>
      <c r="BV545" s="582"/>
      <c r="BW545" s="582"/>
    </row>
    <row r="546" spans="1:75" hidden="1">
      <c r="A546">
        <v>545</v>
      </c>
      <c r="B546" s="148" t="str">
        <f t="shared" ca="1" si="140"/>
        <v>999999999</v>
      </c>
      <c r="C546" s="148" t="str">
        <f t="shared" ca="1" si="141"/>
        <v>9999999</v>
      </c>
      <c r="D546" s="28">
        <v>0</v>
      </c>
      <c r="E546" s="586">
        <f t="shared" si="146"/>
        <v>0</v>
      </c>
      <c r="F546" s="586">
        <f t="shared" si="142"/>
        <v>1</v>
      </c>
      <c r="G546" s="344" t="str">
        <f t="shared" si="147"/>
        <v>csv</v>
      </c>
      <c r="H546" t="s">
        <v>899</v>
      </c>
      <c r="N546" s="56" t="s">
        <v>899</v>
      </c>
      <c r="O546" t="s">
        <v>899</v>
      </c>
      <c r="P546" s="56" t="s">
        <v>899</v>
      </c>
      <c r="Q546" s="61" t="s">
        <v>898</v>
      </c>
      <c r="R546" s="137">
        <f ca="1">IFERROR(_xlfn.XLOOKUP(T546, sortorder!P:P,sortorder!Q:Q),999)</f>
        <v>999</v>
      </c>
      <c r="S546" s="137">
        <f ca="1">IFERROR(_xlfn.XLOOKUP(T546, sortorder!P:P,sortorder!O:O),99)</f>
        <v>99</v>
      </c>
      <c r="T546" s="119" t="s">
        <v>181</v>
      </c>
      <c r="V546" s="142">
        <f ca="1">IFERROR(_xlfn.XLOOKUP(X546, sortorder!E:E,sortorder!D:D),99)</f>
        <v>99</v>
      </c>
      <c r="W546" s="142">
        <f t="shared" ca="1" si="143"/>
        <v>99</v>
      </c>
      <c r="X546" s="353" t="s">
        <v>2707</v>
      </c>
      <c r="Y546" s="132">
        <f t="shared" si="151"/>
        <v>0</v>
      </c>
      <c r="Z546" s="132">
        <f t="shared" si="151"/>
        <v>1</v>
      </c>
      <c r="AA546" s="132">
        <f t="shared" si="151"/>
        <v>0</v>
      </c>
      <c r="AB546" s="132">
        <f t="shared" si="151"/>
        <v>0</v>
      </c>
      <c r="AC546" s="132">
        <f t="shared" si="151"/>
        <v>0</v>
      </c>
      <c r="AD546" s="132">
        <f t="shared" si="151"/>
        <v>0</v>
      </c>
      <c r="AE546" s="132">
        <f t="shared" si="151"/>
        <v>1</v>
      </c>
      <c r="AF546" s="132">
        <f t="shared" si="151"/>
        <v>0</v>
      </c>
      <c r="AG546" s="132">
        <f t="shared" si="151"/>
        <v>1</v>
      </c>
      <c r="AI546" s="132" t="e">
        <f ca="1">_xlfn.XLOOKUP(I546,'api2.3'!B:B,'api2.3'!D:D,"")</f>
        <v>#NAME?</v>
      </c>
      <c r="AJ546" t="s">
        <v>84</v>
      </c>
      <c r="AK546" s="38" t="s">
        <v>84</v>
      </c>
      <c r="AL546" s="195" t="e">
        <f ca="1">_xlfn.XLOOKUP(AK546,sortorder!$I$15:$I$20,sortorder!$J$15:$J$20)</f>
        <v>#NAME?</v>
      </c>
      <c r="AM546" s="633" t="s">
        <v>1742</v>
      </c>
      <c r="AN546" s="633" t="s">
        <v>1742</v>
      </c>
      <c r="AO546" s="633" t="s">
        <v>1743</v>
      </c>
      <c r="AP546" s="637">
        <v>3</v>
      </c>
      <c r="AQ546" t="s">
        <v>2941</v>
      </c>
      <c r="AR546" s="22" t="str">
        <f t="shared" si="144"/>
        <v>raw</v>
      </c>
      <c r="AS546" t="s">
        <v>43</v>
      </c>
      <c r="AT546" s="22" t="b">
        <f t="shared" si="145"/>
        <v>1</v>
      </c>
      <c r="AU546" s="633" t="s">
        <v>286</v>
      </c>
      <c r="AV546" s="633" t="s">
        <v>43</v>
      </c>
      <c r="AX546" s="596" t="s">
        <v>2142</v>
      </c>
      <c r="AY546" s="479" t="b">
        <v>1</v>
      </c>
      <c r="AZ546" t="s">
        <v>5629</v>
      </c>
      <c r="BB546">
        <v>3</v>
      </c>
      <c r="BC546" t="b">
        <v>0</v>
      </c>
      <c r="BD546" t="b">
        <v>0</v>
      </c>
      <c r="BE546" t="b">
        <v>0</v>
      </c>
      <c r="BG546" s="23" t="b">
        <f t="shared" si="150"/>
        <v>1</v>
      </c>
      <c r="BH546" s="54" t="str">
        <f>CONCATENATE(IF(AF546=1, EJ,IF(AG546=1, EJ_Supp,"")),VLOOKUP(T546,Q:BH,44,),VLOOKUP(AQ546,named_strings!A:B,2,))</f>
        <v>EJ Supp: PM2.5 (state raw)</v>
      </c>
      <c r="BI546" s="1" t="s">
        <v>5197</v>
      </c>
      <c r="BJ546" t="s">
        <v>2746</v>
      </c>
      <c r="BK546" t="s">
        <v>2746</v>
      </c>
      <c r="BL546" s="714" t="e">
        <v>#N/A</v>
      </c>
      <c r="BM546" s="561" t="s">
        <v>2798</v>
      </c>
      <c r="BN546" s="479" t="s">
        <v>2798</v>
      </c>
      <c r="BQ546" s="209">
        <v>999</v>
      </c>
      <c r="BT546" s="580" t="s">
        <v>322</v>
      </c>
      <c r="BU546" s="580" t="s">
        <v>899</v>
      </c>
    </row>
    <row r="547" spans="1:75" hidden="1">
      <c r="A547">
        <v>546</v>
      </c>
      <c r="B547" s="148" t="str">
        <f t="shared" ca="1" si="140"/>
        <v>999999999</v>
      </c>
      <c r="C547" s="148" t="str">
        <f t="shared" ca="1" si="141"/>
        <v>9999999</v>
      </c>
      <c r="D547" s="28">
        <v>0</v>
      </c>
      <c r="E547" s="586">
        <f t="shared" si="146"/>
        <v>0</v>
      </c>
      <c r="F547" s="586">
        <f t="shared" si="142"/>
        <v>1</v>
      </c>
      <c r="G547" s="344" t="str">
        <f t="shared" si="147"/>
        <v>csv</v>
      </c>
      <c r="H547" s="114" t="s">
        <v>889</v>
      </c>
      <c r="I547" s="114"/>
      <c r="N547" s="56" t="s">
        <v>889</v>
      </c>
      <c r="O547" t="s">
        <v>889</v>
      </c>
      <c r="P547" s="56" t="s">
        <v>889</v>
      </c>
      <c r="Q547" s="61" t="s">
        <v>888</v>
      </c>
      <c r="R547" s="137">
        <f ca="1">IFERROR(_xlfn.XLOOKUP(T547, sortorder!P:P,sortorder!Q:Q),999)</f>
        <v>999</v>
      </c>
      <c r="S547" s="137">
        <f ca="1">IFERROR(_xlfn.XLOOKUP(T547, sortorder!P:P,sortorder!O:O),99)</f>
        <v>99</v>
      </c>
      <c r="T547" s="119" t="s">
        <v>144</v>
      </c>
      <c r="V547" s="142">
        <f ca="1">IFERROR(_xlfn.XLOOKUP(X547, sortorder!E:E,sortorder!D:D),99)</f>
        <v>99</v>
      </c>
      <c r="W547" s="142">
        <f t="shared" ca="1" si="143"/>
        <v>99</v>
      </c>
      <c r="X547" s="353" t="s">
        <v>2707</v>
      </c>
      <c r="Y547" s="132">
        <f t="shared" si="151"/>
        <v>0</v>
      </c>
      <c r="Z547" s="132">
        <f t="shared" si="151"/>
        <v>1</v>
      </c>
      <c r="AA547" s="132">
        <f t="shared" si="151"/>
        <v>0</v>
      </c>
      <c r="AB547" s="132">
        <f t="shared" si="151"/>
        <v>0</v>
      </c>
      <c r="AC547" s="132">
        <f t="shared" si="151"/>
        <v>0</v>
      </c>
      <c r="AD547" s="132">
        <f t="shared" si="151"/>
        <v>0</v>
      </c>
      <c r="AE547" s="132">
        <f t="shared" si="151"/>
        <v>1</v>
      </c>
      <c r="AF547" s="132">
        <f t="shared" si="151"/>
        <v>0</v>
      </c>
      <c r="AG547" s="132">
        <f t="shared" si="151"/>
        <v>1</v>
      </c>
      <c r="AI547" s="132" t="e">
        <f ca="1">_xlfn.XLOOKUP(I547,'api2.3'!B:B,'api2.3'!D:D,"")</f>
        <v>#NAME?</v>
      </c>
      <c r="AJ547" t="s">
        <v>84</v>
      </c>
      <c r="AK547" s="38" t="s">
        <v>84</v>
      </c>
      <c r="AL547" s="195" t="e">
        <f ca="1">_xlfn.XLOOKUP(AK547,sortorder!$I$15:$I$20,sortorder!$J$15:$J$20)</f>
        <v>#NAME?</v>
      </c>
      <c r="AM547" s="633" t="s">
        <v>1742</v>
      </c>
      <c r="AN547" s="633" t="s">
        <v>1742</v>
      </c>
      <c r="AO547" s="633" t="s">
        <v>1743</v>
      </c>
      <c r="AP547" s="637">
        <v>3</v>
      </c>
      <c r="AQ547" t="s">
        <v>2941</v>
      </c>
      <c r="AR547" s="22" t="str">
        <f t="shared" si="144"/>
        <v>raw</v>
      </c>
      <c r="AS547" t="s">
        <v>43</v>
      </c>
      <c r="AT547" s="22" t="b">
        <f t="shared" si="145"/>
        <v>1</v>
      </c>
      <c r="AU547" s="633" t="s">
        <v>286</v>
      </c>
      <c r="AV547" s="633" t="s">
        <v>43</v>
      </c>
      <c r="AX547" s="596" t="s">
        <v>2142</v>
      </c>
      <c r="AY547" s="479" t="b">
        <v>1</v>
      </c>
      <c r="AZ547" t="s">
        <v>5629</v>
      </c>
      <c r="BB547">
        <v>3</v>
      </c>
      <c r="BC547" t="b">
        <v>0</v>
      </c>
      <c r="BD547" t="b">
        <v>0</v>
      </c>
      <c r="BE547" t="b">
        <v>0</v>
      </c>
      <c r="BG547" s="23" t="b">
        <f t="shared" si="150"/>
        <v>1</v>
      </c>
      <c r="BH547" s="54" t="str">
        <f>CONCATENATE(IF(AF547=1, EJ,IF(AG547=1, EJ_Supp,"")),VLOOKUP(T547,Q:BH,44,),VLOOKUP(AQ547,named_strings!A:B,2,))</f>
        <v>EJ Supp: Ozone (state raw)</v>
      </c>
      <c r="BI547" s="1" t="s">
        <v>5198</v>
      </c>
      <c r="BJ547" t="s">
        <v>2740</v>
      </c>
      <c r="BK547" t="s">
        <v>2740</v>
      </c>
      <c r="BL547" s="714" t="e">
        <v>#N/A</v>
      </c>
      <c r="BM547" s="561" t="s">
        <v>2798</v>
      </c>
      <c r="BN547" s="479" t="s">
        <v>2798</v>
      </c>
      <c r="BQ547" s="209">
        <v>999</v>
      </c>
      <c r="BT547" s="580" t="s">
        <v>472</v>
      </c>
      <c r="BU547" s="580" t="s">
        <v>889</v>
      </c>
    </row>
    <row r="548" spans="1:75" hidden="1">
      <c r="A548">
        <v>547</v>
      </c>
      <c r="B548" s="148" t="str">
        <f t="shared" ca="1" si="140"/>
        <v>999999999</v>
      </c>
      <c r="C548" s="148" t="str">
        <f t="shared" ca="1" si="141"/>
        <v>9999999</v>
      </c>
      <c r="D548" s="234">
        <v>0</v>
      </c>
      <c r="E548" s="586">
        <f t="shared" si="146"/>
        <v>0</v>
      </c>
      <c r="F548" s="586">
        <f t="shared" si="142"/>
        <v>1</v>
      </c>
      <c r="G548" s="344" t="str">
        <f t="shared" si="147"/>
        <v>csv</v>
      </c>
      <c r="H548" s="114" t="s">
        <v>5577</v>
      </c>
      <c r="I548" s="114"/>
      <c r="J548" s="184"/>
      <c r="K548" s="114"/>
      <c r="L548" s="114"/>
      <c r="M548" s="184"/>
      <c r="N548" s="184"/>
      <c r="O548" s="114" t="s">
        <v>5577</v>
      </c>
      <c r="P548" s="184"/>
      <c r="Q548" s="115" t="s">
        <v>5578</v>
      </c>
      <c r="R548" s="137">
        <f ca="1">IFERROR(_xlfn.XLOOKUP(T548, sortorder!P:P,sortorder!Q:Q),999)</f>
        <v>999</v>
      </c>
      <c r="S548" s="137">
        <f ca="1">IFERROR(_xlfn.XLOOKUP(T548, sortorder!P:P,sortorder!O:O),99)</f>
        <v>99</v>
      </c>
      <c r="T548" s="183" t="s">
        <v>5452</v>
      </c>
      <c r="U548" s="184"/>
      <c r="V548" s="142">
        <f ca="1">IFERROR(_xlfn.XLOOKUP(X548, sortorder!E:E,sortorder!D:D),99)</f>
        <v>99</v>
      </c>
      <c r="W548" s="142">
        <f t="shared" ca="1" si="143"/>
        <v>99</v>
      </c>
      <c r="X548" s="309" t="s">
        <v>2707</v>
      </c>
      <c r="Y548" s="132">
        <f t="shared" si="151"/>
        <v>0</v>
      </c>
      <c r="Z548" s="132">
        <f t="shared" si="151"/>
        <v>1</v>
      </c>
      <c r="AA548" s="132">
        <f t="shared" si="151"/>
        <v>0</v>
      </c>
      <c r="AB548" s="132">
        <f t="shared" si="151"/>
        <v>0</v>
      </c>
      <c r="AC548" s="132">
        <f t="shared" si="151"/>
        <v>0</v>
      </c>
      <c r="AD548" s="132">
        <f t="shared" si="151"/>
        <v>0</v>
      </c>
      <c r="AE548" s="132">
        <f t="shared" si="151"/>
        <v>1</v>
      </c>
      <c r="AF548" s="132">
        <f t="shared" si="151"/>
        <v>0</v>
      </c>
      <c r="AG548" s="132">
        <f t="shared" si="151"/>
        <v>1</v>
      </c>
      <c r="AH548" s="114"/>
      <c r="AI548" s="132" t="e">
        <f ca="1">_xlfn.XLOOKUP(I548,'api2.3'!B:B,'api2.3'!D:D,"")</f>
        <v>#NAME?</v>
      </c>
      <c r="AJ548" s="114" t="s">
        <v>84</v>
      </c>
      <c r="AK548" s="197" t="s">
        <v>84</v>
      </c>
      <c r="AL548" s="195" t="e">
        <f ca="1">_xlfn.XLOOKUP(AK548,sortorder!$I$15:$I$20,sortorder!$J$15:$J$20)</f>
        <v>#NAME?</v>
      </c>
      <c r="AM548" s="635" t="s">
        <v>1742</v>
      </c>
      <c r="AN548" s="635" t="s">
        <v>1742</v>
      </c>
      <c r="AO548" s="635" t="s">
        <v>1743</v>
      </c>
      <c r="AP548" s="641">
        <v>3</v>
      </c>
      <c r="AQ548" s="114" t="s">
        <v>2941</v>
      </c>
      <c r="AR548" s="22" t="str">
        <f t="shared" si="144"/>
        <v>raw</v>
      </c>
      <c r="AS548" s="114" t="s">
        <v>43</v>
      </c>
      <c r="AT548" s="22" t="b">
        <f t="shared" si="145"/>
        <v>1</v>
      </c>
      <c r="AU548" s="635" t="s">
        <v>286</v>
      </c>
      <c r="AV548" s="635" t="s">
        <v>43</v>
      </c>
      <c r="AW548" s="114"/>
      <c r="AX548" s="596" t="s">
        <v>2142</v>
      </c>
      <c r="AY548" s="479" t="b">
        <v>1</v>
      </c>
      <c r="AZ548" t="s">
        <v>5629</v>
      </c>
      <c r="BA548" s="114"/>
      <c r="BB548" s="114">
        <v>3</v>
      </c>
      <c r="BC548" s="114" t="b">
        <v>0</v>
      </c>
      <c r="BD548" s="114" t="b">
        <v>0</v>
      </c>
      <c r="BE548" s="114" t="b">
        <v>0</v>
      </c>
      <c r="BF548" s="114"/>
      <c r="BG548" s="23" t="b">
        <f t="shared" si="150"/>
        <v>1</v>
      </c>
      <c r="BH548" s="54" t="str">
        <f>CONCATENATE(IF(AF548=1, EJ,IF(AG548=1, EJ_Supp,"")),VLOOKUP(T548,Q:BH,44,),VLOOKUP(AQ548,named_strings!A:B,2,))</f>
        <v>EJ Supp: NO2 (state raw)</v>
      </c>
      <c r="BI548" s="117" t="s">
        <v>5579</v>
      </c>
      <c r="BJ548" s="114" t="s">
        <v>5580</v>
      </c>
      <c r="BK548" s="114" t="s">
        <v>5580</v>
      </c>
      <c r="BL548" s="714" t="e">
        <v>#N/A</v>
      </c>
      <c r="BM548" s="561" t="s">
        <v>2798</v>
      </c>
      <c r="BN548" s="479" t="s">
        <v>2798</v>
      </c>
      <c r="BO548" s="184"/>
      <c r="BP548" s="184"/>
      <c r="BQ548" s="243">
        <v>999</v>
      </c>
      <c r="BR548" s="114"/>
      <c r="BS548" s="582"/>
      <c r="BT548" s="582"/>
      <c r="BU548" s="582"/>
      <c r="BV548" s="582"/>
      <c r="BW548" s="582"/>
    </row>
    <row r="549" spans="1:75" hidden="1">
      <c r="A549">
        <v>548</v>
      </c>
      <c r="B549" s="148" t="str">
        <f t="shared" ca="1" si="140"/>
        <v>999999999</v>
      </c>
      <c r="C549" s="148" t="str">
        <f t="shared" ca="1" si="141"/>
        <v>9999999</v>
      </c>
      <c r="D549" s="28">
        <v>0</v>
      </c>
      <c r="E549" s="586">
        <f t="shared" si="146"/>
        <v>0</v>
      </c>
      <c r="F549" s="586">
        <f t="shared" si="142"/>
        <v>1</v>
      </c>
      <c r="G549" s="344" t="str">
        <f t="shared" si="147"/>
        <v>csv</v>
      </c>
      <c r="H549" t="s">
        <v>605</v>
      </c>
      <c r="N549" s="56" t="s">
        <v>605</v>
      </c>
      <c r="O549" t="s">
        <v>605</v>
      </c>
      <c r="P549" s="56" t="s">
        <v>605</v>
      </c>
      <c r="Q549" s="61" t="s">
        <v>604</v>
      </c>
      <c r="R549" s="137">
        <f ca="1">IFERROR(_xlfn.XLOOKUP(T549, sortorder!P:P,sortorder!Q:Q),999)</f>
        <v>999</v>
      </c>
      <c r="S549" s="137">
        <f ca="1">IFERROR(_xlfn.XLOOKUP(T549, sortorder!P:P,sortorder!O:O),99)</f>
        <v>99</v>
      </c>
      <c r="T549" s="119" t="s">
        <v>196</v>
      </c>
      <c r="V549" s="142">
        <f ca="1">IFERROR(_xlfn.XLOOKUP(X549, sortorder!E:E,sortorder!D:D),99)</f>
        <v>99</v>
      </c>
      <c r="W549" s="142">
        <f t="shared" ca="1" si="143"/>
        <v>99</v>
      </c>
      <c r="X549" s="353" t="s">
        <v>2707</v>
      </c>
      <c r="Y549" s="132">
        <f t="shared" si="151"/>
        <v>0</v>
      </c>
      <c r="Z549" s="132">
        <f t="shared" si="151"/>
        <v>1</v>
      </c>
      <c r="AA549" s="132">
        <f t="shared" si="151"/>
        <v>0</v>
      </c>
      <c r="AB549" s="132">
        <f t="shared" si="151"/>
        <v>0</v>
      </c>
      <c r="AC549" s="132">
        <f t="shared" si="151"/>
        <v>0</v>
      </c>
      <c r="AD549" s="132">
        <f t="shared" si="151"/>
        <v>0</v>
      </c>
      <c r="AE549" s="132">
        <f t="shared" si="151"/>
        <v>1</v>
      </c>
      <c r="AF549" s="132">
        <f t="shared" si="151"/>
        <v>0</v>
      </c>
      <c r="AG549" s="132">
        <f t="shared" si="151"/>
        <v>1</v>
      </c>
      <c r="AI549" s="132" t="e">
        <f ca="1">_xlfn.XLOOKUP(I549,'api2.3'!B:B,'api2.3'!D:D,"")</f>
        <v>#NAME?</v>
      </c>
      <c r="AJ549" t="s">
        <v>84</v>
      </c>
      <c r="AK549" s="38" t="s">
        <v>84</v>
      </c>
      <c r="AL549" s="195" t="e">
        <f ca="1">_xlfn.XLOOKUP(AK549,sortorder!$I$15:$I$20,sortorder!$J$15:$J$20)</f>
        <v>#NAME?</v>
      </c>
      <c r="AM549" s="633" t="s">
        <v>1742</v>
      </c>
      <c r="AN549" s="633" t="s">
        <v>1742</v>
      </c>
      <c r="AO549" s="633" t="s">
        <v>1743</v>
      </c>
      <c r="AP549" s="637">
        <v>3</v>
      </c>
      <c r="AQ549" t="s">
        <v>2941</v>
      </c>
      <c r="AR549" s="22" t="str">
        <f t="shared" si="144"/>
        <v>raw</v>
      </c>
      <c r="AS549" t="s">
        <v>43</v>
      </c>
      <c r="AT549" s="22" t="b">
        <f t="shared" si="145"/>
        <v>1</v>
      </c>
      <c r="AU549" s="633" t="s">
        <v>286</v>
      </c>
      <c r="AV549" s="633" t="s">
        <v>43</v>
      </c>
      <c r="AX549" s="596" t="s">
        <v>2142</v>
      </c>
      <c r="AY549" s="479" t="b">
        <v>1</v>
      </c>
      <c r="AZ549" t="s">
        <v>5629</v>
      </c>
      <c r="BB549">
        <v>3</v>
      </c>
      <c r="BC549" t="b">
        <v>0</v>
      </c>
      <c r="BD549" t="b">
        <v>0</v>
      </c>
      <c r="BE549" t="b">
        <v>0</v>
      </c>
      <c r="BG549" s="23" t="b">
        <f t="shared" si="150"/>
        <v>1</v>
      </c>
      <c r="BH549" s="54" t="str">
        <f>CONCATENATE(IF(AF549=1, EJ,IF(AG549=1, EJ_Supp,"")),VLOOKUP(T549,Q:BH,44,),VLOOKUP(AQ549,named_strings!A:B,2,))</f>
        <v>EJ Supp: Diesel PM (state raw)</v>
      </c>
      <c r="BI549" s="1" t="s">
        <v>5201</v>
      </c>
      <c r="BJ549" t="s">
        <v>606</v>
      </c>
      <c r="BK549" t="s">
        <v>606</v>
      </c>
      <c r="BL549" s="714" t="e">
        <v>#N/A</v>
      </c>
      <c r="BM549" s="561" t="s">
        <v>2798</v>
      </c>
      <c r="BN549" s="479">
        <v>0</v>
      </c>
      <c r="BQ549" s="209">
        <v>999</v>
      </c>
      <c r="BT549" s="580" t="s">
        <v>295</v>
      </c>
      <c r="BU549" s="580" t="s">
        <v>605</v>
      </c>
    </row>
    <row r="550" spans="1:75" hidden="1">
      <c r="A550">
        <v>549</v>
      </c>
      <c r="B550" s="148" t="str">
        <f t="shared" ca="1" si="140"/>
        <v>999999999</v>
      </c>
      <c r="C550" s="148" t="str">
        <f t="shared" ca="1" si="141"/>
        <v>9999999</v>
      </c>
      <c r="D550" s="28">
        <v>0</v>
      </c>
      <c r="E550" s="586">
        <f t="shared" si="146"/>
        <v>0</v>
      </c>
      <c r="F550" s="586">
        <f t="shared" si="142"/>
        <v>1</v>
      </c>
      <c r="G550" s="344" t="str">
        <f t="shared" si="147"/>
        <v>csv</v>
      </c>
      <c r="H550" t="s">
        <v>1001</v>
      </c>
      <c r="L550" s="114"/>
      <c r="M550" s="184"/>
      <c r="N550" s="56" t="s">
        <v>1001</v>
      </c>
      <c r="O550" t="s">
        <v>1001</v>
      </c>
      <c r="P550" s="56" t="s">
        <v>1001</v>
      </c>
      <c r="Q550" s="61" t="s">
        <v>1000</v>
      </c>
      <c r="R550" s="137">
        <f ca="1">IFERROR(_xlfn.XLOOKUP(T550, sortorder!P:P,sortorder!Q:Q),999)</f>
        <v>999</v>
      </c>
      <c r="S550" s="137">
        <f ca="1">IFERROR(_xlfn.XLOOKUP(T550, sortorder!P:P,sortorder!O:O),99)</f>
        <v>99</v>
      </c>
      <c r="T550" s="119" t="s">
        <v>1716</v>
      </c>
      <c r="V550" s="142">
        <f ca="1">IFERROR(_xlfn.XLOOKUP(X550, sortorder!E:E,sortorder!D:D),99)</f>
        <v>99</v>
      </c>
      <c r="W550" s="142">
        <f t="shared" ca="1" si="143"/>
        <v>99</v>
      </c>
      <c r="X550" s="353" t="s">
        <v>2707</v>
      </c>
      <c r="Y550" s="132">
        <f t="shared" si="151"/>
        <v>0</v>
      </c>
      <c r="Z550" s="132">
        <f t="shared" si="151"/>
        <v>1</v>
      </c>
      <c r="AA550" s="132">
        <f t="shared" si="151"/>
        <v>0</v>
      </c>
      <c r="AB550" s="132">
        <f t="shared" si="151"/>
        <v>0</v>
      </c>
      <c r="AC550" s="132">
        <f t="shared" si="151"/>
        <v>0</v>
      </c>
      <c r="AD550" s="132">
        <f t="shared" si="151"/>
        <v>0</v>
      </c>
      <c r="AE550" s="132">
        <f t="shared" si="151"/>
        <v>1</v>
      </c>
      <c r="AF550" s="132">
        <f t="shared" si="151"/>
        <v>0</v>
      </c>
      <c r="AG550" s="132">
        <f t="shared" si="151"/>
        <v>1</v>
      </c>
      <c r="AI550" s="132" t="e">
        <f ca="1">_xlfn.XLOOKUP(I550,'api2.3'!B:B,'api2.3'!D:D,"")</f>
        <v>#NAME?</v>
      </c>
      <c r="AJ550" t="s">
        <v>84</v>
      </c>
      <c r="AK550" s="38" t="s">
        <v>84</v>
      </c>
      <c r="AL550" s="195" t="e">
        <f ca="1">_xlfn.XLOOKUP(AK550,sortorder!$I$15:$I$20,sortorder!$J$15:$J$20)</f>
        <v>#NAME?</v>
      </c>
      <c r="AM550" s="633" t="s">
        <v>1742</v>
      </c>
      <c r="AN550" s="633" t="s">
        <v>1742</v>
      </c>
      <c r="AO550" s="633" t="s">
        <v>1743</v>
      </c>
      <c r="AP550" s="637">
        <v>3</v>
      </c>
      <c r="AQ550" t="s">
        <v>2941</v>
      </c>
      <c r="AR550" s="22" t="str">
        <f t="shared" si="144"/>
        <v>raw</v>
      </c>
      <c r="AS550" t="s">
        <v>43</v>
      </c>
      <c r="AT550" s="22" t="b">
        <f t="shared" si="145"/>
        <v>1</v>
      </c>
      <c r="AU550" s="633" t="s">
        <v>286</v>
      </c>
      <c r="AV550" s="633" t="s">
        <v>43</v>
      </c>
      <c r="AX550" s="596" t="s">
        <v>2142</v>
      </c>
      <c r="AY550" s="479" t="b">
        <v>1</v>
      </c>
      <c r="AZ550" t="s">
        <v>5629</v>
      </c>
      <c r="BB550">
        <v>3</v>
      </c>
      <c r="BC550" t="b">
        <v>0</v>
      </c>
      <c r="BD550" t="b">
        <v>0</v>
      </c>
      <c r="BE550" t="b">
        <v>0</v>
      </c>
      <c r="BG550" s="23" t="b">
        <f t="shared" si="150"/>
        <v>1</v>
      </c>
      <c r="BH550" s="54" t="str">
        <f>CONCATENATE(IF(AF550=1, EJ,IF(AG550=1, EJ_Supp,"")),VLOOKUP(T550,Q:BH,44,),VLOOKUP(AQ550,named_strings!A:B,2,))</f>
        <v>EJ Supp: Toxic Releases to Air (state raw)</v>
      </c>
      <c r="BI550" s="1" t="s">
        <v>5208</v>
      </c>
      <c r="BJ550" t="s">
        <v>1002</v>
      </c>
      <c r="BK550" t="s">
        <v>1002</v>
      </c>
      <c r="BL550" s="714" t="e">
        <v>#N/A</v>
      </c>
      <c r="BM550" s="561" t="s">
        <v>2798</v>
      </c>
      <c r="BN550" s="479" t="s">
        <v>2798</v>
      </c>
      <c r="BQ550" s="209">
        <v>999</v>
      </c>
      <c r="BT550" s="580" t="s">
        <v>529</v>
      </c>
      <c r="BU550" s="580" t="s">
        <v>1001</v>
      </c>
    </row>
    <row r="551" spans="1:75">
      <c r="A551">
        <v>550</v>
      </c>
      <c r="B551" s="148" t="str">
        <f t="shared" ca="1" si="140"/>
        <v>999999999</v>
      </c>
      <c r="C551" s="148" t="str">
        <f t="shared" ca="1" si="141"/>
        <v>9999999</v>
      </c>
      <c r="D551" s="28">
        <v>0</v>
      </c>
      <c r="E551" s="586">
        <f t="shared" si="146"/>
        <v>0</v>
      </c>
      <c r="F551" s="586">
        <f t="shared" si="142"/>
        <v>1</v>
      </c>
      <c r="G551" s="344" t="str">
        <f t="shared" si="147"/>
        <v>csv</v>
      </c>
      <c r="H551" t="s">
        <v>1007</v>
      </c>
      <c r="L551" s="114"/>
      <c r="M551" s="184"/>
      <c r="N551" s="56" t="s">
        <v>1007</v>
      </c>
      <c r="O551" t="s">
        <v>1007</v>
      </c>
      <c r="P551" s="56" t="s">
        <v>1007</v>
      </c>
      <c r="Q551" s="61" t="s">
        <v>1006</v>
      </c>
      <c r="R551" s="137">
        <f ca="1">IFERROR(_xlfn.XLOOKUP(T551, sortorder!P:P,sortorder!Q:Q),999)</f>
        <v>999</v>
      </c>
      <c r="S551" s="137">
        <f ca="1">IFERROR(_xlfn.XLOOKUP(T551, sortorder!P:P,sortorder!O:O),99)</f>
        <v>99</v>
      </c>
      <c r="T551" s="119" t="s">
        <v>306</v>
      </c>
      <c r="V551" s="142">
        <f ca="1">IFERROR(_xlfn.XLOOKUP(X551, sortorder!E:E,sortorder!D:D),99)</f>
        <v>99</v>
      </c>
      <c r="W551" s="142">
        <f t="shared" ca="1" si="143"/>
        <v>99</v>
      </c>
      <c r="X551" s="353" t="s">
        <v>2707</v>
      </c>
      <c r="Y551" s="132">
        <f t="shared" si="151"/>
        <v>0</v>
      </c>
      <c r="Z551" s="132">
        <f t="shared" si="151"/>
        <v>1</v>
      </c>
      <c r="AA551" s="132">
        <f t="shared" si="151"/>
        <v>0</v>
      </c>
      <c r="AB551" s="132">
        <f t="shared" si="151"/>
        <v>0</v>
      </c>
      <c r="AC551" s="132">
        <f t="shared" si="151"/>
        <v>0</v>
      </c>
      <c r="AD551" s="132">
        <f t="shared" si="151"/>
        <v>0</v>
      </c>
      <c r="AE551" s="132">
        <f t="shared" si="151"/>
        <v>1</v>
      </c>
      <c r="AF551" s="132">
        <f t="shared" si="151"/>
        <v>0</v>
      </c>
      <c r="AG551" s="132">
        <f t="shared" si="151"/>
        <v>1</v>
      </c>
      <c r="AI551" s="132" t="e">
        <f ca="1">_xlfn.XLOOKUP(I551,'api2.3'!B:B,'api2.3'!D:D,"")</f>
        <v>#NAME?</v>
      </c>
      <c r="AJ551" t="s">
        <v>84</v>
      </c>
      <c r="AK551" s="38" t="s">
        <v>84</v>
      </c>
      <c r="AL551" s="195" t="e">
        <f ca="1">_xlfn.XLOOKUP(AK551,sortorder!$I$15:$I$20,sortorder!$J$15:$J$20)</f>
        <v>#NAME?</v>
      </c>
      <c r="AM551" s="633" t="s">
        <v>1742</v>
      </c>
      <c r="AN551" s="633" t="s">
        <v>1742</v>
      </c>
      <c r="AO551" s="633" t="s">
        <v>1743</v>
      </c>
      <c r="AP551" s="637">
        <v>3</v>
      </c>
      <c r="AQ551" t="s">
        <v>2941</v>
      </c>
      <c r="AR551" s="22" t="str">
        <f t="shared" si="144"/>
        <v>raw</v>
      </c>
      <c r="AS551" t="s">
        <v>43</v>
      </c>
      <c r="AT551" s="22" t="b">
        <f t="shared" si="145"/>
        <v>1</v>
      </c>
      <c r="AU551" s="633" t="s">
        <v>286</v>
      </c>
      <c r="AV551" s="633" t="s">
        <v>43</v>
      </c>
      <c r="AX551" s="596" t="s">
        <v>2142</v>
      </c>
      <c r="AY551" s="479" t="b">
        <v>1</v>
      </c>
      <c r="AZ551" t="s">
        <v>5629</v>
      </c>
      <c r="BB551">
        <v>3</v>
      </c>
      <c r="BC551" t="b">
        <v>0</v>
      </c>
      <c r="BD551" t="b">
        <v>0</v>
      </c>
      <c r="BE551" t="b">
        <v>0</v>
      </c>
      <c r="BG551" s="23" t="b">
        <f t="shared" si="150"/>
        <v>0</v>
      </c>
      <c r="BH551" s="54" t="str">
        <f>CONCATENATE(IF(AF551=1, EJ,IF(AG551=1, EJ_Supp,"")),VLOOKUP(T551,Q:BH,44,),VLOOKUP(AQ551,named_strings!A:B,2,))</f>
        <v>EJ Supp: Traffic (state raw)</v>
      </c>
      <c r="BI551" s="1" t="s">
        <v>5203</v>
      </c>
      <c r="BJ551" t="s">
        <v>2752</v>
      </c>
      <c r="BK551" t="s">
        <v>2752</v>
      </c>
      <c r="BL551" s="714" t="e">
        <v>#N/A</v>
      </c>
      <c r="BM551" s="561" t="s">
        <v>2798</v>
      </c>
      <c r="BN551" s="479" t="s">
        <v>2798</v>
      </c>
      <c r="BQ551" s="209">
        <v>999</v>
      </c>
      <c r="BT551" s="580" t="s">
        <v>538</v>
      </c>
      <c r="BU551" s="580" t="s">
        <v>1007</v>
      </c>
    </row>
    <row r="552" spans="1:75">
      <c r="A552">
        <v>551</v>
      </c>
      <c r="B552" s="148" t="str">
        <f t="shared" ca="1" si="140"/>
        <v>999999999</v>
      </c>
      <c r="C552" s="148" t="str">
        <f t="shared" ca="1" si="141"/>
        <v>9999999</v>
      </c>
      <c r="D552" s="28">
        <v>0</v>
      </c>
      <c r="E552" s="586">
        <f t="shared" si="146"/>
        <v>0</v>
      </c>
      <c r="F552" s="586">
        <f t="shared" si="142"/>
        <v>1</v>
      </c>
      <c r="G552" s="344" t="str">
        <f t="shared" si="147"/>
        <v>csv</v>
      </c>
      <c r="H552" t="s">
        <v>893</v>
      </c>
      <c r="N552" s="56" t="s">
        <v>893</v>
      </c>
      <c r="O552" t="s">
        <v>893</v>
      </c>
      <c r="P552" s="56" t="s">
        <v>893</v>
      </c>
      <c r="Q552" s="61" t="s">
        <v>892</v>
      </c>
      <c r="R552" s="137">
        <f ca="1">IFERROR(_xlfn.XLOOKUP(T552, sortorder!P:P,sortorder!Q:Q),999)</f>
        <v>999</v>
      </c>
      <c r="S552" s="137">
        <f ca="1">IFERROR(_xlfn.XLOOKUP(T552, sortorder!P:P,sortorder!O:O),99)</f>
        <v>99</v>
      </c>
      <c r="T552" s="119" t="s">
        <v>80</v>
      </c>
      <c r="V552" s="142">
        <f ca="1">IFERROR(_xlfn.XLOOKUP(X552, sortorder!E:E,sortorder!D:D),99)</f>
        <v>99</v>
      </c>
      <c r="W552" s="142">
        <f t="shared" ca="1" si="143"/>
        <v>99</v>
      </c>
      <c r="X552" s="353" t="s">
        <v>2707</v>
      </c>
      <c r="Y552" s="132">
        <f t="shared" ref="Y552:AG561" si="152">IF(ISERROR(SEARCH(Y$1,$Q552)),0,1)</f>
        <v>0</v>
      </c>
      <c r="Z552" s="132">
        <f t="shared" si="152"/>
        <v>1</v>
      </c>
      <c r="AA552" s="132">
        <f t="shared" si="152"/>
        <v>0</v>
      </c>
      <c r="AB552" s="132">
        <f t="shared" si="152"/>
        <v>0</v>
      </c>
      <c r="AC552" s="132">
        <f t="shared" si="152"/>
        <v>0</v>
      </c>
      <c r="AD552" s="132">
        <f t="shared" si="152"/>
        <v>0</v>
      </c>
      <c r="AE552" s="132">
        <f t="shared" si="152"/>
        <v>1</v>
      </c>
      <c r="AF552" s="132">
        <f t="shared" si="152"/>
        <v>0</v>
      </c>
      <c r="AG552" s="132">
        <f t="shared" si="152"/>
        <v>1</v>
      </c>
      <c r="AI552" s="132" t="e">
        <f ca="1">_xlfn.XLOOKUP(I552,'api2.3'!B:B,'api2.3'!D:D,"")</f>
        <v>#NAME?</v>
      </c>
      <c r="AJ552" t="s">
        <v>84</v>
      </c>
      <c r="AK552" s="38" t="s">
        <v>84</v>
      </c>
      <c r="AL552" s="195" t="e">
        <f ca="1">_xlfn.XLOOKUP(AK552,sortorder!$I$15:$I$20,sortorder!$J$15:$J$20)</f>
        <v>#NAME?</v>
      </c>
      <c r="AM552" s="633" t="s">
        <v>1742</v>
      </c>
      <c r="AN552" s="633" t="s">
        <v>1742</v>
      </c>
      <c r="AO552" s="633" t="s">
        <v>1743</v>
      </c>
      <c r="AP552" s="637">
        <v>3</v>
      </c>
      <c r="AQ552" t="s">
        <v>2941</v>
      </c>
      <c r="AR552" s="22" t="str">
        <f t="shared" si="144"/>
        <v>raw</v>
      </c>
      <c r="AS552" t="s">
        <v>43</v>
      </c>
      <c r="AT552" s="22" t="b">
        <f t="shared" si="145"/>
        <v>1</v>
      </c>
      <c r="AU552" s="633" t="s">
        <v>286</v>
      </c>
      <c r="AV552" s="633" t="s">
        <v>43</v>
      </c>
      <c r="AX552" s="596" t="s">
        <v>2142</v>
      </c>
      <c r="AY552" s="479" t="b">
        <v>1</v>
      </c>
      <c r="AZ552" t="s">
        <v>5629</v>
      </c>
      <c r="BB552">
        <v>3</v>
      </c>
      <c r="BC552" t="b">
        <v>0</v>
      </c>
      <c r="BD552" t="b">
        <v>0</v>
      </c>
      <c r="BE552" t="b">
        <v>0</v>
      </c>
      <c r="BG552" s="23" t="b">
        <f t="shared" si="150"/>
        <v>0</v>
      </c>
      <c r="BH552" s="54" t="str">
        <f>CONCATENATE(IF(AF552=1, EJ,IF(AG552=1, EJ_Supp,"")),VLOOKUP(T552,Q:BH,44,),VLOOKUP(AQ552,named_strings!A:B,2,))</f>
        <v>EJ Supp: %pre-1960 (state raw)</v>
      </c>
      <c r="BI552" s="1" t="s">
        <v>5202</v>
      </c>
      <c r="BJ552" t="s">
        <v>894</v>
      </c>
      <c r="BK552" t="s">
        <v>894</v>
      </c>
      <c r="BL552" s="714" t="e">
        <v>#N/A</v>
      </c>
      <c r="BM552" s="561" t="s">
        <v>2798</v>
      </c>
      <c r="BN552" s="479" t="s">
        <v>2798</v>
      </c>
      <c r="BQ552" s="209">
        <v>999</v>
      </c>
      <c r="BT552" s="580" t="s">
        <v>314</v>
      </c>
      <c r="BU552" s="580" t="s">
        <v>893</v>
      </c>
    </row>
    <row r="553" spans="1:75" hidden="1">
      <c r="A553">
        <v>552</v>
      </c>
      <c r="B553" s="148" t="str">
        <f t="shared" ca="1" si="140"/>
        <v>999999999</v>
      </c>
      <c r="C553" s="148" t="str">
        <f t="shared" ca="1" si="141"/>
        <v>9999999</v>
      </c>
      <c r="D553" s="28">
        <v>0</v>
      </c>
      <c r="E553" s="586">
        <f t="shared" si="146"/>
        <v>0</v>
      </c>
      <c r="F553" s="586">
        <f t="shared" si="142"/>
        <v>1</v>
      </c>
      <c r="G553" s="344" t="str">
        <f t="shared" si="147"/>
        <v>csv</v>
      </c>
      <c r="H553" t="s">
        <v>905</v>
      </c>
      <c r="N553" s="56" t="s">
        <v>905</v>
      </c>
      <c r="O553" t="s">
        <v>905</v>
      </c>
      <c r="P553" s="56" t="s">
        <v>905</v>
      </c>
      <c r="Q553" s="61" t="s">
        <v>904</v>
      </c>
      <c r="R553" s="137">
        <f ca="1">IFERROR(_xlfn.XLOOKUP(T553, sortorder!P:P,sortorder!Q:Q),999)</f>
        <v>999</v>
      </c>
      <c r="S553" s="137">
        <f ca="1">IFERROR(_xlfn.XLOOKUP(T553, sortorder!P:P,sortorder!O:O),99)</f>
        <v>99</v>
      </c>
      <c r="T553" s="119" t="s">
        <v>255</v>
      </c>
      <c r="V553" s="142">
        <f ca="1">IFERROR(_xlfn.XLOOKUP(X553, sortorder!E:E,sortorder!D:D),99)</f>
        <v>99</v>
      </c>
      <c r="W553" s="142">
        <f t="shared" ca="1" si="143"/>
        <v>99</v>
      </c>
      <c r="X553" s="353" t="s">
        <v>2707</v>
      </c>
      <c r="Y553" s="132">
        <f t="shared" si="152"/>
        <v>0</v>
      </c>
      <c r="Z553" s="132">
        <f t="shared" si="152"/>
        <v>1</v>
      </c>
      <c r="AA553" s="132">
        <f t="shared" si="152"/>
        <v>0</v>
      </c>
      <c r="AB553" s="132">
        <f t="shared" si="152"/>
        <v>0</v>
      </c>
      <c r="AC553" s="132">
        <f t="shared" si="152"/>
        <v>0</v>
      </c>
      <c r="AD553" s="132">
        <f t="shared" si="152"/>
        <v>0</v>
      </c>
      <c r="AE553" s="132">
        <f t="shared" si="152"/>
        <v>1</v>
      </c>
      <c r="AF553" s="132">
        <f t="shared" si="152"/>
        <v>0</v>
      </c>
      <c r="AG553" s="132">
        <f t="shared" si="152"/>
        <v>1</v>
      </c>
      <c r="AI553" s="132" t="e">
        <f ca="1">_xlfn.XLOOKUP(I553,'api2.3'!B:B,'api2.3'!D:D,"")</f>
        <v>#NAME?</v>
      </c>
      <c r="AJ553" t="s">
        <v>84</v>
      </c>
      <c r="AK553" s="38" t="s">
        <v>84</v>
      </c>
      <c r="AL553" s="195" t="e">
        <f ca="1">_xlfn.XLOOKUP(AK553,sortorder!$I$15:$I$20,sortorder!$J$15:$J$20)</f>
        <v>#NAME?</v>
      </c>
      <c r="AM553" s="633" t="s">
        <v>1742</v>
      </c>
      <c r="AN553" s="633" t="s">
        <v>1742</v>
      </c>
      <c r="AO553" s="633" t="s">
        <v>1743</v>
      </c>
      <c r="AP553" s="637">
        <v>3</v>
      </c>
      <c r="AQ553" t="s">
        <v>2941</v>
      </c>
      <c r="AR553" s="22" t="str">
        <f t="shared" si="144"/>
        <v>raw</v>
      </c>
      <c r="AS553" t="s">
        <v>43</v>
      </c>
      <c r="AT553" s="22" t="b">
        <f t="shared" si="145"/>
        <v>1</v>
      </c>
      <c r="AU553" s="633" t="s">
        <v>286</v>
      </c>
      <c r="AV553" s="633" t="s">
        <v>43</v>
      </c>
      <c r="AX553" s="596" t="s">
        <v>2142</v>
      </c>
      <c r="AY553" s="479" t="b">
        <v>1</v>
      </c>
      <c r="AZ553" t="s">
        <v>5629</v>
      </c>
      <c r="BB553">
        <v>3</v>
      </c>
      <c r="BC553" t="b">
        <v>0</v>
      </c>
      <c r="BD553" t="b">
        <v>0</v>
      </c>
      <c r="BE553" t="b">
        <v>0</v>
      </c>
      <c r="BG553" s="23" t="b">
        <f t="shared" si="150"/>
        <v>1</v>
      </c>
      <c r="BH553" s="54" t="str">
        <f>CONCATENATE(IF(AF553=1, EJ,IF(AG553=1, EJ_Supp,"")),VLOOKUP(T553,Q:BH,44,),VLOOKUP(AQ553,named_strings!A:B,2,))</f>
        <v>EJ Supp: NPL (state raw)</v>
      </c>
      <c r="BI553" s="1" t="s">
        <v>5614</v>
      </c>
      <c r="BJ553" t="s">
        <v>2750</v>
      </c>
      <c r="BK553" t="s">
        <v>2750</v>
      </c>
      <c r="BL553" s="714" t="e">
        <v>#N/A</v>
      </c>
      <c r="BM553" s="561" t="s">
        <v>2798</v>
      </c>
      <c r="BN553" s="479" t="s">
        <v>2798</v>
      </c>
      <c r="BQ553" s="209">
        <v>999</v>
      </c>
      <c r="BT553" s="580" t="s">
        <v>339</v>
      </c>
      <c r="BU553" s="580" t="s">
        <v>905</v>
      </c>
    </row>
    <row r="554" spans="1:75">
      <c r="A554">
        <v>553</v>
      </c>
      <c r="B554" s="148" t="str">
        <f t="shared" ca="1" si="140"/>
        <v>999999999</v>
      </c>
      <c r="C554" s="148" t="str">
        <f t="shared" ca="1" si="141"/>
        <v>9999999</v>
      </c>
      <c r="D554" s="28">
        <v>0</v>
      </c>
      <c r="E554" s="586">
        <f t="shared" si="146"/>
        <v>0</v>
      </c>
      <c r="F554" s="586">
        <f t="shared" si="142"/>
        <v>1</v>
      </c>
      <c r="G554" s="344" t="str">
        <f t="shared" si="147"/>
        <v>csv</v>
      </c>
      <c r="H554" t="s">
        <v>882</v>
      </c>
      <c r="N554" s="56" t="s">
        <v>882</v>
      </c>
      <c r="O554" t="s">
        <v>882</v>
      </c>
      <c r="P554" s="56" t="s">
        <v>882</v>
      </c>
      <c r="Q554" s="61" t="s">
        <v>881</v>
      </c>
      <c r="R554" s="137">
        <f ca="1">IFERROR(_xlfn.XLOOKUP(T554, sortorder!P:P,sortorder!Q:Q),999)</f>
        <v>999</v>
      </c>
      <c r="S554" s="137">
        <f ca="1">IFERROR(_xlfn.XLOOKUP(T554, sortorder!P:P,sortorder!O:O),99)</f>
        <v>99</v>
      </c>
      <c r="T554" s="119" t="s">
        <v>265</v>
      </c>
      <c r="V554" s="142">
        <f ca="1">IFERROR(_xlfn.XLOOKUP(X554, sortorder!E:E,sortorder!D:D),99)</f>
        <v>99</v>
      </c>
      <c r="W554" s="142">
        <f t="shared" ca="1" si="143"/>
        <v>99</v>
      </c>
      <c r="X554" s="353" t="s">
        <v>2707</v>
      </c>
      <c r="Y554" s="132">
        <f t="shared" si="152"/>
        <v>0</v>
      </c>
      <c r="Z554" s="132">
        <f t="shared" si="152"/>
        <v>1</v>
      </c>
      <c r="AA554" s="132">
        <f t="shared" si="152"/>
        <v>0</v>
      </c>
      <c r="AB554" s="132">
        <f t="shared" si="152"/>
        <v>0</v>
      </c>
      <c r="AC554" s="132">
        <f t="shared" si="152"/>
        <v>0</v>
      </c>
      <c r="AD554" s="132">
        <f t="shared" si="152"/>
        <v>0</v>
      </c>
      <c r="AE554" s="132">
        <f t="shared" si="152"/>
        <v>1</v>
      </c>
      <c r="AF554" s="132">
        <f t="shared" si="152"/>
        <v>0</v>
      </c>
      <c r="AG554" s="132">
        <f t="shared" si="152"/>
        <v>1</v>
      </c>
      <c r="AI554" s="132" t="e">
        <f ca="1">_xlfn.XLOOKUP(I554,'api2.3'!B:B,'api2.3'!D:D,"")</f>
        <v>#NAME?</v>
      </c>
      <c r="AJ554" t="s">
        <v>84</v>
      </c>
      <c r="AK554" s="38" t="s">
        <v>84</v>
      </c>
      <c r="AL554" s="195" t="e">
        <f ca="1">_xlfn.XLOOKUP(AK554,sortorder!$I$15:$I$20,sortorder!$J$15:$J$20)</f>
        <v>#NAME?</v>
      </c>
      <c r="AM554" s="633" t="s">
        <v>1742</v>
      </c>
      <c r="AN554" s="633" t="s">
        <v>1742</v>
      </c>
      <c r="AO554" s="633" t="s">
        <v>1743</v>
      </c>
      <c r="AP554" s="637">
        <v>3</v>
      </c>
      <c r="AQ554" t="s">
        <v>2941</v>
      </c>
      <c r="AR554" s="22" t="str">
        <f t="shared" si="144"/>
        <v>raw</v>
      </c>
      <c r="AS554" t="s">
        <v>43</v>
      </c>
      <c r="AT554" s="22" t="b">
        <f t="shared" si="145"/>
        <v>1</v>
      </c>
      <c r="AU554" s="633" t="s">
        <v>286</v>
      </c>
      <c r="AV554" s="633" t="s">
        <v>43</v>
      </c>
      <c r="AX554" s="596" t="s">
        <v>2142</v>
      </c>
      <c r="AY554" s="479" t="b">
        <v>1</v>
      </c>
      <c r="AZ554" t="s">
        <v>5629</v>
      </c>
      <c r="BB554">
        <v>3</v>
      </c>
      <c r="BC554" t="b">
        <v>0</v>
      </c>
      <c r="BD554" t="b">
        <v>0</v>
      </c>
      <c r="BE554" t="b">
        <v>0</v>
      </c>
      <c r="BG554" s="23" t="b">
        <f t="shared" si="150"/>
        <v>0</v>
      </c>
      <c r="BH554" s="54" t="str">
        <f>CONCATENATE(IF(AF554=1, EJ,IF(AG554=1, EJ_Supp,"")),VLOOKUP(T554,Q:BH,44,),VLOOKUP(AQ554,named_strings!A:B,2,))</f>
        <v>EJ Supp: RMP (state raw)</v>
      </c>
      <c r="BI554" s="1" t="s">
        <v>5204</v>
      </c>
      <c r="BJ554" t="s">
        <v>2748</v>
      </c>
      <c r="BK554" t="s">
        <v>2748</v>
      </c>
      <c r="BL554" s="714" t="e">
        <v>#N/A</v>
      </c>
      <c r="BM554" s="561" t="s">
        <v>2798</v>
      </c>
      <c r="BN554" s="479" t="s">
        <v>2798</v>
      </c>
      <c r="BQ554" s="209">
        <v>999</v>
      </c>
      <c r="BT554" s="580" t="s">
        <v>347</v>
      </c>
      <c r="BU554" s="580" t="s">
        <v>882</v>
      </c>
    </row>
    <row r="555" spans="1:75" hidden="1">
      <c r="A555">
        <v>554</v>
      </c>
      <c r="B555" s="148" t="str">
        <f t="shared" ca="1" si="140"/>
        <v>999999999</v>
      </c>
      <c r="C555" s="148" t="str">
        <f t="shared" ca="1" si="141"/>
        <v>9999999</v>
      </c>
      <c r="D555" s="28">
        <v>0</v>
      </c>
      <c r="E555" s="586">
        <f t="shared" si="146"/>
        <v>0</v>
      </c>
      <c r="F555" s="586">
        <f t="shared" si="142"/>
        <v>1</v>
      </c>
      <c r="G555" s="344" t="str">
        <f t="shared" si="147"/>
        <v>csv</v>
      </c>
      <c r="H555" t="s">
        <v>886</v>
      </c>
      <c r="I555" s="114"/>
      <c r="K555" s="114"/>
      <c r="L555" s="114"/>
      <c r="M555" s="184"/>
      <c r="N555" s="184" t="s">
        <v>886</v>
      </c>
      <c r="O555" s="114" t="s">
        <v>886</v>
      </c>
      <c r="P555" s="184" t="s">
        <v>886</v>
      </c>
      <c r="Q555" s="115" t="s">
        <v>885</v>
      </c>
      <c r="R555" s="137">
        <f ca="1">IFERROR(_xlfn.XLOOKUP(T555, sortorder!P:P,sortorder!Q:Q),999)</f>
        <v>999</v>
      </c>
      <c r="S555" s="137">
        <f ca="1">IFERROR(_xlfn.XLOOKUP(T555, sortorder!P:P,sortorder!O:O),99)</f>
        <v>99</v>
      </c>
      <c r="T555" s="183" t="s">
        <v>95</v>
      </c>
      <c r="U555" s="184"/>
      <c r="V555" s="142">
        <f ca="1">IFERROR(_xlfn.XLOOKUP(X555, sortorder!E:E,sortorder!D:D),99)</f>
        <v>99</v>
      </c>
      <c r="W555" s="142">
        <f t="shared" ca="1" si="143"/>
        <v>99</v>
      </c>
      <c r="X555" s="309" t="s">
        <v>2707</v>
      </c>
      <c r="Y555" s="132">
        <f t="shared" si="152"/>
        <v>0</v>
      </c>
      <c r="Z555" s="132">
        <f t="shared" si="152"/>
        <v>1</v>
      </c>
      <c r="AA555" s="132">
        <f t="shared" si="152"/>
        <v>0</v>
      </c>
      <c r="AB555" s="132">
        <f t="shared" si="152"/>
        <v>0</v>
      </c>
      <c r="AC555" s="132">
        <f t="shared" si="152"/>
        <v>0</v>
      </c>
      <c r="AD555" s="132">
        <f t="shared" si="152"/>
        <v>0</v>
      </c>
      <c r="AE555" s="132">
        <f t="shared" si="152"/>
        <v>1</v>
      </c>
      <c r="AF555" s="132">
        <f t="shared" si="152"/>
        <v>0</v>
      </c>
      <c r="AG555" s="132">
        <f t="shared" si="152"/>
        <v>1</v>
      </c>
      <c r="AH555" s="114"/>
      <c r="AI555" s="132" t="e">
        <f ca="1">_xlfn.XLOOKUP(I555,'api2.3'!B:B,'api2.3'!D:D,"")</f>
        <v>#NAME?</v>
      </c>
      <c r="AJ555" s="114" t="s">
        <v>84</v>
      </c>
      <c r="AK555" s="197" t="s">
        <v>84</v>
      </c>
      <c r="AL555" s="195" t="e">
        <f ca="1">_xlfn.XLOOKUP(AK555,sortorder!$I$15:$I$20,sortorder!$J$15:$J$20)</f>
        <v>#NAME?</v>
      </c>
      <c r="AM555" s="635" t="s">
        <v>1742</v>
      </c>
      <c r="AN555" s="635" t="s">
        <v>1742</v>
      </c>
      <c r="AO555" s="635" t="s">
        <v>1743</v>
      </c>
      <c r="AP555" s="639">
        <v>3</v>
      </c>
      <c r="AQ555" s="114" t="s">
        <v>2941</v>
      </c>
      <c r="AR555" s="22" t="str">
        <f t="shared" si="144"/>
        <v>raw</v>
      </c>
      <c r="AS555" s="114" t="s">
        <v>43</v>
      </c>
      <c r="AT555" s="22" t="b">
        <f t="shared" si="145"/>
        <v>1</v>
      </c>
      <c r="AU555" s="635" t="s">
        <v>286</v>
      </c>
      <c r="AV555" s="635" t="s">
        <v>43</v>
      </c>
      <c r="AW555" s="114"/>
      <c r="AX555" s="596" t="s">
        <v>2142</v>
      </c>
      <c r="AY555" s="479" t="b">
        <v>1</v>
      </c>
      <c r="AZ555" t="s">
        <v>5629</v>
      </c>
      <c r="BA555" s="114"/>
      <c r="BB555" s="114">
        <v>3</v>
      </c>
      <c r="BC555" s="114" t="b">
        <v>0</v>
      </c>
      <c r="BD555" s="114" t="b">
        <v>0</v>
      </c>
      <c r="BE555" s="114" t="b">
        <v>0</v>
      </c>
      <c r="BF555" s="114"/>
      <c r="BG555" s="23" t="b">
        <f t="shared" si="150"/>
        <v>1</v>
      </c>
      <c r="BH555" s="54" t="str">
        <f>CONCATENATE(IF(AF555=1, EJ,IF(AG555=1, EJ_Supp,"")),VLOOKUP(T555,Q:BH,44,),VLOOKUP(AQ555,named_strings!A:B,2,))</f>
        <v>EJ Supp: TSDF (state raw)</v>
      </c>
      <c r="BI555" s="117" t="s">
        <v>5205</v>
      </c>
      <c r="BJ555" s="114" t="s">
        <v>887</v>
      </c>
      <c r="BK555" s="114" t="s">
        <v>887</v>
      </c>
      <c r="BL555" s="714" t="e">
        <v>#N/A</v>
      </c>
      <c r="BM555" s="561" t="s">
        <v>2798</v>
      </c>
      <c r="BN555" s="479" t="s">
        <v>2798</v>
      </c>
      <c r="BO555" s="184"/>
      <c r="BQ555" s="209">
        <v>999</v>
      </c>
      <c r="BT555" s="580" t="s">
        <v>356</v>
      </c>
      <c r="BU555" s="580" t="s">
        <v>886</v>
      </c>
    </row>
    <row r="556" spans="1:75">
      <c r="A556">
        <v>555</v>
      </c>
      <c r="B556" s="148" t="str">
        <f t="shared" ca="1" si="140"/>
        <v>999999999</v>
      </c>
      <c r="C556" s="148" t="str">
        <f t="shared" ca="1" si="141"/>
        <v>9999999</v>
      </c>
      <c r="D556" s="28">
        <v>0</v>
      </c>
      <c r="E556" s="586">
        <f t="shared" si="146"/>
        <v>0</v>
      </c>
      <c r="F556" s="586">
        <f t="shared" si="142"/>
        <v>1</v>
      </c>
      <c r="G556" s="344" t="str">
        <f t="shared" si="147"/>
        <v>csv</v>
      </c>
      <c r="H556" t="s">
        <v>999</v>
      </c>
      <c r="L556" s="114"/>
      <c r="M556" s="184"/>
      <c r="N556" s="56" t="s">
        <v>999</v>
      </c>
      <c r="O556" t="s">
        <v>999</v>
      </c>
      <c r="P556" s="56" t="s">
        <v>999</v>
      </c>
      <c r="Q556" s="61" t="s">
        <v>998</v>
      </c>
      <c r="R556" s="137">
        <f ca="1">IFERROR(_xlfn.XLOOKUP(T556, sortorder!P:P,sortorder!Q:Q),999)</f>
        <v>999</v>
      </c>
      <c r="S556" s="137">
        <f ca="1">IFERROR(_xlfn.XLOOKUP(T556, sortorder!P:P,sortorder!O:O),99)</f>
        <v>99</v>
      </c>
      <c r="T556" s="119" t="s">
        <v>134</v>
      </c>
      <c r="V556" s="142">
        <f ca="1">IFERROR(_xlfn.XLOOKUP(X556, sortorder!E:E,sortorder!D:D),99)</f>
        <v>99</v>
      </c>
      <c r="W556" s="142">
        <f t="shared" ca="1" si="143"/>
        <v>99</v>
      </c>
      <c r="X556" s="353" t="s">
        <v>2707</v>
      </c>
      <c r="Y556" s="132">
        <f t="shared" si="152"/>
        <v>0</v>
      </c>
      <c r="Z556" s="132">
        <f t="shared" si="152"/>
        <v>1</v>
      </c>
      <c r="AA556" s="132">
        <f t="shared" si="152"/>
        <v>0</v>
      </c>
      <c r="AB556" s="132">
        <f t="shared" si="152"/>
        <v>0</v>
      </c>
      <c r="AC556" s="132">
        <f t="shared" si="152"/>
        <v>0</v>
      </c>
      <c r="AD556" s="132">
        <f t="shared" si="152"/>
        <v>0</v>
      </c>
      <c r="AE556" s="132">
        <f t="shared" si="152"/>
        <v>1</v>
      </c>
      <c r="AF556" s="132">
        <f t="shared" si="152"/>
        <v>0</v>
      </c>
      <c r="AG556" s="132">
        <f t="shared" si="152"/>
        <v>1</v>
      </c>
      <c r="AI556" s="132" t="e">
        <f ca="1">_xlfn.XLOOKUP(I556,'api2.3'!B:B,'api2.3'!D:D,"")</f>
        <v>#NAME?</v>
      </c>
      <c r="AJ556" t="s">
        <v>84</v>
      </c>
      <c r="AK556" s="38" t="s">
        <v>84</v>
      </c>
      <c r="AL556" s="195" t="e">
        <f ca="1">_xlfn.XLOOKUP(AK556,sortorder!$I$15:$I$20,sortorder!$J$15:$J$20)</f>
        <v>#NAME?</v>
      </c>
      <c r="AM556" s="633" t="s">
        <v>1742</v>
      </c>
      <c r="AN556" s="633" t="s">
        <v>1742</v>
      </c>
      <c r="AO556" s="633" t="s">
        <v>1743</v>
      </c>
      <c r="AP556" s="637">
        <v>3</v>
      </c>
      <c r="AQ556" t="s">
        <v>2941</v>
      </c>
      <c r="AR556" s="22" t="str">
        <f t="shared" si="144"/>
        <v>raw</v>
      </c>
      <c r="AS556" t="s">
        <v>43</v>
      </c>
      <c r="AT556" s="22" t="b">
        <f t="shared" si="145"/>
        <v>1</v>
      </c>
      <c r="AU556" s="633" t="s">
        <v>286</v>
      </c>
      <c r="AV556" s="633" t="s">
        <v>43</v>
      </c>
      <c r="AX556" s="596" t="s">
        <v>2142</v>
      </c>
      <c r="AY556" s="479" t="b">
        <v>1</v>
      </c>
      <c r="AZ556" t="s">
        <v>5629</v>
      </c>
      <c r="BB556">
        <v>3</v>
      </c>
      <c r="BC556" t="b">
        <v>0</v>
      </c>
      <c r="BD556" t="b">
        <v>0</v>
      </c>
      <c r="BE556" t="b">
        <v>0</v>
      </c>
      <c r="BG556" s="23" t="b">
        <f t="shared" si="150"/>
        <v>0</v>
      </c>
      <c r="BH556" s="54" t="str">
        <f>CONCATENATE(IF(AF556=1, EJ,IF(AG556=1, EJ_Supp,"")),VLOOKUP(T556,Q:BH,44,),VLOOKUP(AQ556,named_strings!A:B,2,))</f>
        <v>EJ Supp: UST (state raw)</v>
      </c>
      <c r="BI556" s="1" t="s">
        <v>5207</v>
      </c>
      <c r="BJ556" t="s">
        <v>2754</v>
      </c>
      <c r="BK556" t="s">
        <v>2754</v>
      </c>
      <c r="BL556" s="714" t="e">
        <v>#N/A</v>
      </c>
      <c r="BM556" s="561" t="s">
        <v>2798</v>
      </c>
      <c r="BN556" s="479" t="s">
        <v>2798</v>
      </c>
      <c r="BQ556" s="209">
        <v>999</v>
      </c>
      <c r="BT556" s="580" t="s">
        <v>547</v>
      </c>
      <c r="BU556" s="580" t="s">
        <v>999</v>
      </c>
    </row>
    <row r="557" spans="1:75">
      <c r="A557">
        <v>556</v>
      </c>
      <c r="B557" s="148" t="str">
        <f t="shared" ca="1" si="140"/>
        <v>999999999</v>
      </c>
      <c r="C557" s="148" t="str">
        <f t="shared" ca="1" si="141"/>
        <v>9999999</v>
      </c>
      <c r="D557" s="28">
        <v>0</v>
      </c>
      <c r="E557" s="586">
        <f t="shared" si="146"/>
        <v>0</v>
      </c>
      <c r="F557" s="586">
        <f t="shared" si="142"/>
        <v>1</v>
      </c>
      <c r="G557" s="344" t="str">
        <f t="shared" si="147"/>
        <v>csv</v>
      </c>
      <c r="H557" t="s">
        <v>902</v>
      </c>
      <c r="I557" s="114"/>
      <c r="L557" s="114"/>
      <c r="M557" s="184"/>
      <c r="N557" s="56" t="s">
        <v>902</v>
      </c>
      <c r="O557" t="s">
        <v>902</v>
      </c>
      <c r="P557" s="56" t="s">
        <v>902</v>
      </c>
      <c r="Q557" s="61" t="s">
        <v>901</v>
      </c>
      <c r="R557" s="137">
        <f ca="1">IFERROR(_xlfn.XLOOKUP(T557, sortorder!P:P,sortorder!Q:Q),999)</f>
        <v>999</v>
      </c>
      <c r="S557" s="137">
        <f ca="1">IFERROR(_xlfn.XLOOKUP(T557, sortorder!P:P,sortorder!O:O),99)</f>
        <v>99</v>
      </c>
      <c r="T557" s="119" t="s">
        <v>244</v>
      </c>
      <c r="V557" s="142">
        <f ca="1">IFERROR(_xlfn.XLOOKUP(X557, sortorder!E:E,sortorder!D:D),99)</f>
        <v>99</v>
      </c>
      <c r="W557" s="142">
        <f t="shared" ca="1" si="143"/>
        <v>99</v>
      </c>
      <c r="X557" s="353" t="s">
        <v>2707</v>
      </c>
      <c r="Y557" s="132">
        <f t="shared" si="152"/>
        <v>0</v>
      </c>
      <c r="Z557" s="132">
        <f t="shared" si="152"/>
        <v>1</v>
      </c>
      <c r="AA557" s="132">
        <f t="shared" si="152"/>
        <v>0</v>
      </c>
      <c r="AB557" s="132">
        <f t="shared" si="152"/>
        <v>0</v>
      </c>
      <c r="AC557" s="132">
        <f t="shared" si="152"/>
        <v>0</v>
      </c>
      <c r="AD557" s="132">
        <f t="shared" si="152"/>
        <v>0</v>
      </c>
      <c r="AE557" s="132">
        <f t="shared" si="152"/>
        <v>1</v>
      </c>
      <c r="AF557" s="132">
        <f t="shared" si="152"/>
        <v>0</v>
      </c>
      <c r="AG557" s="132">
        <f t="shared" si="152"/>
        <v>1</v>
      </c>
      <c r="AI557" s="132" t="e">
        <f ca="1">_xlfn.XLOOKUP(I557,'api2.3'!B:B,'api2.3'!D:D,"")</f>
        <v>#NAME?</v>
      </c>
      <c r="AJ557" t="s">
        <v>84</v>
      </c>
      <c r="AK557" s="38" t="s">
        <v>84</v>
      </c>
      <c r="AL557" s="195" t="e">
        <f ca="1">_xlfn.XLOOKUP(AK557,sortorder!$I$15:$I$20,sortorder!$J$15:$J$20)</f>
        <v>#NAME?</v>
      </c>
      <c r="AM557" s="633" t="s">
        <v>1742</v>
      </c>
      <c r="AN557" s="633" t="s">
        <v>1742</v>
      </c>
      <c r="AO557" s="633" t="s">
        <v>1743</v>
      </c>
      <c r="AP557" s="637">
        <v>3</v>
      </c>
      <c r="AQ557" t="s">
        <v>2941</v>
      </c>
      <c r="AR557" s="22" t="str">
        <f t="shared" si="144"/>
        <v>raw</v>
      </c>
      <c r="AS557" t="s">
        <v>43</v>
      </c>
      <c r="AT557" s="22" t="b">
        <f t="shared" si="145"/>
        <v>1</v>
      </c>
      <c r="AU557" s="633" t="s">
        <v>286</v>
      </c>
      <c r="AV557" s="633" t="s">
        <v>43</v>
      </c>
      <c r="AX557" s="596" t="s">
        <v>2142</v>
      </c>
      <c r="AY557" s="479" t="b">
        <v>1</v>
      </c>
      <c r="AZ557" t="s">
        <v>5629</v>
      </c>
      <c r="BB557">
        <v>3</v>
      </c>
      <c r="BC557" t="b">
        <v>0</v>
      </c>
      <c r="BD557" t="b">
        <v>0</v>
      </c>
      <c r="BE557" t="b">
        <v>0</v>
      </c>
      <c r="BG557" s="23" t="b">
        <f t="shared" si="150"/>
        <v>0</v>
      </c>
      <c r="BH557" s="54" t="str">
        <f>CONCATENATE(IF(AF557=1, EJ,IF(AG557=1, EJ_Supp,"")),VLOOKUP(T557,Q:BH,44,),VLOOKUP(AQ557,named_strings!A:B,2,))</f>
        <v>EJ Supp: NPDES (state raw)</v>
      </c>
      <c r="BI557" s="1" t="s">
        <v>5206</v>
      </c>
      <c r="BJ557" t="s">
        <v>2756</v>
      </c>
      <c r="BK557" t="s">
        <v>2756</v>
      </c>
      <c r="BL557" s="714" t="e">
        <v>#N/A</v>
      </c>
      <c r="BM557" s="561" t="s">
        <v>2798</v>
      </c>
      <c r="BN557" s="479" t="s">
        <v>2798</v>
      </c>
      <c r="BQ557" s="209">
        <v>999</v>
      </c>
      <c r="BT557" s="580" t="s">
        <v>331</v>
      </c>
      <c r="BU557" s="580" t="s">
        <v>902</v>
      </c>
    </row>
    <row r="558" spans="1:75" hidden="1">
      <c r="A558">
        <v>557</v>
      </c>
      <c r="B558" s="148" t="str">
        <f t="shared" ca="1" si="140"/>
        <v>999999999</v>
      </c>
      <c r="C558" s="148" t="str">
        <f t="shared" ca="1" si="141"/>
        <v>9999999</v>
      </c>
      <c r="D558" s="234">
        <v>0</v>
      </c>
      <c r="E558" s="586">
        <f t="shared" si="146"/>
        <v>0</v>
      </c>
      <c r="F558" s="586">
        <f t="shared" si="142"/>
        <v>1</v>
      </c>
      <c r="G558" s="344" t="str">
        <f t="shared" si="147"/>
        <v>csv</v>
      </c>
      <c r="H558" s="114" t="s">
        <v>5510</v>
      </c>
      <c r="I558" s="114"/>
      <c r="J558" s="184"/>
      <c r="K558" s="114"/>
      <c r="L558" s="114"/>
      <c r="M558" s="184"/>
      <c r="N558" s="184"/>
      <c r="O558" s="114" t="s">
        <v>5510</v>
      </c>
      <c r="P558" s="184"/>
      <c r="Q558" s="115" t="s">
        <v>5511</v>
      </c>
      <c r="R558" s="137">
        <f ca="1">IFERROR(_xlfn.XLOOKUP(T558, sortorder!P:P,sortorder!Q:Q),999)</f>
        <v>999</v>
      </c>
      <c r="S558" s="137">
        <f ca="1">IFERROR(_xlfn.XLOOKUP(T558, sortorder!P:P,sortorder!O:O),99)</f>
        <v>99</v>
      </c>
      <c r="T558" s="183" t="s">
        <v>5448</v>
      </c>
      <c r="U558" s="184"/>
      <c r="V558" s="142">
        <f ca="1">IFERROR(_xlfn.XLOOKUP(X558, sortorder!E:E,sortorder!D:D),99)</f>
        <v>99</v>
      </c>
      <c r="W558" s="142">
        <f t="shared" ca="1" si="143"/>
        <v>99</v>
      </c>
      <c r="X558" s="309" t="s">
        <v>2707</v>
      </c>
      <c r="Y558" s="132">
        <f t="shared" si="152"/>
        <v>0</v>
      </c>
      <c r="Z558" s="132">
        <f t="shared" si="152"/>
        <v>1</v>
      </c>
      <c r="AA558" s="132">
        <f t="shared" si="152"/>
        <v>0</v>
      </c>
      <c r="AB558" s="132">
        <f t="shared" si="152"/>
        <v>0</v>
      </c>
      <c r="AC558" s="132">
        <f t="shared" si="152"/>
        <v>0</v>
      </c>
      <c r="AD558" s="132">
        <f t="shared" si="152"/>
        <v>0</v>
      </c>
      <c r="AE558" s="132">
        <f t="shared" si="152"/>
        <v>1</v>
      </c>
      <c r="AF558" s="132">
        <f t="shared" si="152"/>
        <v>0</v>
      </c>
      <c r="AG558" s="132">
        <f t="shared" si="152"/>
        <v>1</v>
      </c>
      <c r="AH558" s="114"/>
      <c r="AI558" s="132" t="e">
        <f ca="1">_xlfn.XLOOKUP(I558,'api2.3'!B:B,'api2.3'!D:D,"")</f>
        <v>#NAME?</v>
      </c>
      <c r="AJ558" s="114" t="s">
        <v>84</v>
      </c>
      <c r="AK558" s="197" t="s">
        <v>84</v>
      </c>
      <c r="AL558" s="195" t="e">
        <f ca="1">_xlfn.XLOOKUP(AK558,sortorder!$I$15:$I$20,sortorder!$J$15:$J$20)</f>
        <v>#NAME?</v>
      </c>
      <c r="AM558" s="635" t="s">
        <v>1742</v>
      </c>
      <c r="AN558" s="635" t="s">
        <v>1742</v>
      </c>
      <c r="AO558" s="635" t="s">
        <v>1743</v>
      </c>
      <c r="AP558" s="641">
        <v>3</v>
      </c>
      <c r="AQ558" s="114" t="s">
        <v>2941</v>
      </c>
      <c r="AR558" s="22" t="str">
        <f t="shared" si="144"/>
        <v>raw</v>
      </c>
      <c r="AS558" s="114" t="s">
        <v>43</v>
      </c>
      <c r="AT558" s="22" t="b">
        <f t="shared" si="145"/>
        <v>1</v>
      </c>
      <c r="AU558" s="635" t="s">
        <v>286</v>
      </c>
      <c r="AV558" s="635" t="s">
        <v>43</v>
      </c>
      <c r="AW558" s="114"/>
      <c r="AX558" s="596" t="s">
        <v>2142</v>
      </c>
      <c r="AY558" s="479" t="b">
        <v>1</v>
      </c>
      <c r="AZ558" t="s">
        <v>5629</v>
      </c>
      <c r="BA558" s="114"/>
      <c r="BB558" s="114">
        <v>3</v>
      </c>
      <c r="BC558" s="114" t="b">
        <v>0</v>
      </c>
      <c r="BD558" s="114" t="b">
        <v>0</v>
      </c>
      <c r="BE558" s="114" t="b">
        <v>0</v>
      </c>
      <c r="BF558" s="114"/>
      <c r="BG558" s="23" t="b">
        <f t="shared" si="150"/>
        <v>1</v>
      </c>
      <c r="BH558" s="54" t="str">
        <f>CONCATENATE(IF(AF558=1, EJ,IF(AG558=1, EJ_Supp,"")),VLOOKUP(T558,Q:BH,44,),VLOOKUP(AQ558,named_strings!A:B,2,))</f>
        <v>EJ Supp: Drinking (state raw)</v>
      </c>
      <c r="BI558" s="117" t="s">
        <v>5512</v>
      </c>
      <c r="BJ558" s="114" t="s">
        <v>5513</v>
      </c>
      <c r="BK558" s="114" t="s">
        <v>5513</v>
      </c>
      <c r="BL558" s="714" t="e">
        <v>#N/A</v>
      </c>
      <c r="BM558" s="561" t="s">
        <v>2798</v>
      </c>
      <c r="BN558" s="479">
        <v>0</v>
      </c>
      <c r="BO558" s="184"/>
      <c r="BP558" s="184"/>
      <c r="BQ558" s="243">
        <v>999</v>
      </c>
      <c r="BR558" s="114"/>
      <c r="BS558" s="582"/>
      <c r="BT558" s="582"/>
      <c r="BU558" s="582"/>
      <c r="BV558" s="582"/>
      <c r="BW558" s="582"/>
    </row>
    <row r="559" spans="1:75">
      <c r="A559">
        <v>558</v>
      </c>
      <c r="B559" s="148" t="str">
        <f t="shared" ca="1" si="140"/>
        <v>999999083</v>
      </c>
      <c r="C559" s="148" t="str">
        <f t="shared" ca="1" si="141"/>
        <v>9999999</v>
      </c>
      <c r="D559" s="28">
        <v>1</v>
      </c>
      <c r="E559" s="586">
        <f t="shared" si="146"/>
        <v>0</v>
      </c>
      <c r="F559" s="586">
        <f t="shared" si="142"/>
        <v>1</v>
      </c>
      <c r="G559" s="344" t="str">
        <f t="shared" si="147"/>
        <v>api</v>
      </c>
      <c r="H559" t="s">
        <v>1530</v>
      </c>
      <c r="I559" s="114" t="s">
        <v>1530</v>
      </c>
      <c r="N559" s="56" t="s">
        <v>1531</v>
      </c>
      <c r="O559" t="s">
        <v>1531</v>
      </c>
      <c r="P559" s="56" t="s">
        <v>1531</v>
      </c>
      <c r="Q559" s="61" t="s">
        <v>1529</v>
      </c>
      <c r="R559" s="137">
        <f ca="1">IFERROR(_xlfn.XLOOKUP(T559, sortorder!P:P,sortorder!Q:Q),999)</f>
        <v>999</v>
      </c>
      <c r="S559" s="137">
        <f ca="1">IFERROR(_xlfn.XLOOKUP(T559, sortorder!P:P,sortorder!O:O),99)</f>
        <v>99</v>
      </c>
      <c r="T559" s="119" t="s">
        <v>181</v>
      </c>
      <c r="V559" s="142">
        <f ca="1">IFERROR(_xlfn.XLOOKUP(X559, sortorder!E:E,sortorder!D:D),99)</f>
        <v>99</v>
      </c>
      <c r="W559" s="142">
        <f t="shared" ca="1" si="143"/>
        <v>99</v>
      </c>
      <c r="X559" s="21" t="s">
        <v>1491</v>
      </c>
      <c r="Y559" s="132">
        <f t="shared" si="152"/>
        <v>0</v>
      </c>
      <c r="Z559" s="132">
        <f t="shared" si="152"/>
        <v>0</v>
      </c>
      <c r="AA559" s="132">
        <f t="shared" si="152"/>
        <v>1</v>
      </c>
      <c r="AB559" s="132">
        <f t="shared" si="152"/>
        <v>0</v>
      </c>
      <c r="AC559" s="132">
        <f t="shared" si="152"/>
        <v>0</v>
      </c>
      <c r="AD559" s="132">
        <f t="shared" si="152"/>
        <v>0</v>
      </c>
      <c r="AE559" s="132">
        <f t="shared" si="152"/>
        <v>1</v>
      </c>
      <c r="AF559" s="132">
        <f t="shared" si="152"/>
        <v>0</v>
      </c>
      <c r="AG559" s="132">
        <f t="shared" si="152"/>
        <v>1</v>
      </c>
      <c r="AH559" t="s">
        <v>1051</v>
      </c>
      <c r="AI559" s="132" t="e">
        <f ca="1">_xlfn.XLOOKUP(I559,'api2.3'!B:B,'api2.3'!D:D,"")</f>
        <v>#NAME?</v>
      </c>
      <c r="AJ559" t="s">
        <v>84</v>
      </c>
      <c r="AK559" s="38" t="s">
        <v>84</v>
      </c>
      <c r="AL559" s="195" t="e">
        <f ca="1">_xlfn.XLOOKUP(AK559,sortorder!$I$15:$I$20,sortorder!$J$15:$J$20)</f>
        <v>#NAME?</v>
      </c>
      <c r="AM559" s="633" t="s">
        <v>416</v>
      </c>
      <c r="AN559" s="633" t="s">
        <v>416</v>
      </c>
      <c r="AO559" s="633" t="s">
        <v>417</v>
      </c>
      <c r="AP559" s="637">
        <v>1</v>
      </c>
      <c r="AQ559" t="s">
        <v>1076</v>
      </c>
      <c r="AR559" s="22" t="str">
        <f t="shared" si="144"/>
        <v>pctile</v>
      </c>
      <c r="AS559" t="s">
        <v>1086</v>
      </c>
      <c r="AT559" s="22" t="b">
        <f t="shared" si="145"/>
        <v>1</v>
      </c>
      <c r="AU559" s="633" t="s">
        <v>1077</v>
      </c>
      <c r="AV559" s="633" t="s">
        <v>1086</v>
      </c>
      <c r="AX559" s="596" t="s">
        <v>2798</v>
      </c>
      <c r="AY559" s="479" t="b">
        <v>0</v>
      </c>
      <c r="AZ559" t="s">
        <v>1078</v>
      </c>
      <c r="BA559">
        <v>2</v>
      </c>
      <c r="BB559">
        <v>0</v>
      </c>
      <c r="BC559" t="b">
        <v>0</v>
      </c>
      <c r="BD559" t="b">
        <v>0</v>
      </c>
      <c r="BE559" t="b">
        <v>0</v>
      </c>
      <c r="BG559" s="23" t="b">
        <f t="shared" ref="BG535:BG584" si="153">BH559=BI559</f>
        <v>0</v>
      </c>
      <c r="BH559" s="707" t="str">
        <f>CONCATENATE(IF(AF559=1, EJ,IF(AG559=1, EJ_Supp,"")),VLOOKUP(T559,Q:BH,44,),IF(AQ559="uspctile", US_ile,IF(AQ559="statepctile", State_ile,"")))</f>
        <v>EJ Supp: PM2.5 (US%ile)</v>
      </c>
      <c r="BI559" t="s">
        <v>1532</v>
      </c>
      <c r="BJ559" s="21" t="s">
        <v>1533</v>
      </c>
      <c r="BK559" s="21" t="s">
        <v>1533</v>
      </c>
      <c r="BL559" s="714" t="s">
        <v>1534</v>
      </c>
      <c r="BM559" s="561" t="s">
        <v>2798</v>
      </c>
      <c r="BN559" s="479" t="s">
        <v>1535</v>
      </c>
      <c r="BO559" s="56" t="s">
        <v>1433</v>
      </c>
      <c r="BP559" s="56" t="s">
        <v>321</v>
      </c>
      <c r="BQ559" s="206">
        <v>83</v>
      </c>
      <c r="BS559" s="580" t="s">
        <v>1359</v>
      </c>
      <c r="BT559" s="580" t="s">
        <v>1180</v>
      </c>
      <c r="BU559" s="580" t="s">
        <v>1531</v>
      </c>
      <c r="BV559" s="580" t="s">
        <v>56</v>
      </c>
    </row>
    <row r="560" spans="1:75">
      <c r="A560">
        <v>559</v>
      </c>
      <c r="B560" s="148" t="str">
        <f t="shared" ca="1" si="140"/>
        <v>999999084</v>
      </c>
      <c r="C560" s="148" t="str">
        <f t="shared" ca="1" si="141"/>
        <v>9999999</v>
      </c>
      <c r="D560" s="28">
        <v>1</v>
      </c>
      <c r="E560" s="586">
        <f t="shared" si="146"/>
        <v>0</v>
      </c>
      <c r="F560" s="586">
        <f t="shared" si="142"/>
        <v>1</v>
      </c>
      <c r="G560" s="344" t="str">
        <f t="shared" si="147"/>
        <v>api</v>
      </c>
      <c r="H560" t="s">
        <v>1523</v>
      </c>
      <c r="I560" t="s">
        <v>1523</v>
      </c>
      <c r="N560" s="56" t="s">
        <v>1524</v>
      </c>
      <c r="O560" t="s">
        <v>1524</v>
      </c>
      <c r="P560" s="56" t="s">
        <v>1524</v>
      </c>
      <c r="Q560" s="61" t="s">
        <v>1522</v>
      </c>
      <c r="R560" s="137">
        <f ca="1">IFERROR(_xlfn.XLOOKUP(T560, sortorder!P:P,sortorder!Q:Q),999)</f>
        <v>999</v>
      </c>
      <c r="S560" s="137">
        <f ca="1">IFERROR(_xlfn.XLOOKUP(T560, sortorder!P:P,sortorder!O:O),99)</f>
        <v>99</v>
      </c>
      <c r="T560" s="119" t="s">
        <v>144</v>
      </c>
      <c r="V560" s="142">
        <f ca="1">IFERROR(_xlfn.XLOOKUP(X560, sortorder!E:E,sortorder!D:D),99)</f>
        <v>99</v>
      </c>
      <c r="W560" s="142">
        <f t="shared" ca="1" si="143"/>
        <v>99</v>
      </c>
      <c r="X560" s="21" t="s">
        <v>1491</v>
      </c>
      <c r="Y560" s="132">
        <f t="shared" si="152"/>
        <v>0</v>
      </c>
      <c r="Z560" s="132">
        <f t="shared" si="152"/>
        <v>0</v>
      </c>
      <c r="AA560" s="132">
        <f t="shared" si="152"/>
        <v>1</v>
      </c>
      <c r="AB560" s="132">
        <f t="shared" si="152"/>
        <v>0</v>
      </c>
      <c r="AC560" s="132">
        <f t="shared" si="152"/>
        <v>0</v>
      </c>
      <c r="AD560" s="132">
        <f t="shared" si="152"/>
        <v>0</v>
      </c>
      <c r="AE560" s="132">
        <f t="shared" si="152"/>
        <v>1</v>
      </c>
      <c r="AF560" s="132">
        <f t="shared" si="152"/>
        <v>0</v>
      </c>
      <c r="AG560" s="132">
        <f t="shared" si="152"/>
        <v>1</v>
      </c>
      <c r="AH560" t="s">
        <v>1051</v>
      </c>
      <c r="AI560" s="132" t="e">
        <f ca="1">_xlfn.XLOOKUP(I560,'api2.3'!B:B,'api2.3'!D:D,"")</f>
        <v>#NAME?</v>
      </c>
      <c r="AJ560" t="s">
        <v>84</v>
      </c>
      <c r="AK560" s="38" t="s">
        <v>84</v>
      </c>
      <c r="AL560" s="195" t="e">
        <f ca="1">_xlfn.XLOOKUP(AK560,sortorder!$I$15:$I$20,sortorder!$J$15:$J$20)</f>
        <v>#NAME?</v>
      </c>
      <c r="AM560" s="633" t="s">
        <v>416</v>
      </c>
      <c r="AN560" s="633" t="s">
        <v>416</v>
      </c>
      <c r="AO560" s="633" t="s">
        <v>417</v>
      </c>
      <c r="AP560" s="637">
        <v>1</v>
      </c>
      <c r="AQ560" t="s">
        <v>1076</v>
      </c>
      <c r="AR560" s="22" t="str">
        <f t="shared" si="144"/>
        <v>pctile</v>
      </c>
      <c r="AS560" t="s">
        <v>1086</v>
      </c>
      <c r="AT560" s="22" t="b">
        <f t="shared" si="145"/>
        <v>1</v>
      </c>
      <c r="AU560" s="633" t="s">
        <v>1077</v>
      </c>
      <c r="AV560" s="633" t="s">
        <v>1086</v>
      </c>
      <c r="AX560" s="596" t="s">
        <v>2798</v>
      </c>
      <c r="AY560" s="479" t="b">
        <v>0</v>
      </c>
      <c r="AZ560" t="s">
        <v>1078</v>
      </c>
      <c r="BA560">
        <v>2</v>
      </c>
      <c r="BB560">
        <v>0</v>
      </c>
      <c r="BC560" t="b">
        <v>0</v>
      </c>
      <c r="BD560" t="b">
        <v>0</v>
      </c>
      <c r="BE560" t="b">
        <v>0</v>
      </c>
      <c r="BG560" s="23" t="b">
        <f t="shared" si="153"/>
        <v>0</v>
      </c>
      <c r="BH560" s="707" t="str">
        <f>CONCATENATE(IF(AF560=1, EJ,IF(AG560=1, EJ_Supp,"")),VLOOKUP(T560,Q:BH,44,),IF(AQ560="uspctile", US_ile,IF(AQ560="statepctile", State_ile,"")))</f>
        <v>EJ Supp: Ozone (US%ile)</v>
      </c>
      <c r="BI560" t="s">
        <v>1525</v>
      </c>
      <c r="BJ560" s="21" t="s">
        <v>1528</v>
      </c>
      <c r="BK560" s="21" t="s">
        <v>1528</v>
      </c>
      <c r="BL560" s="714" t="s">
        <v>1526</v>
      </c>
      <c r="BM560" s="561" t="s">
        <v>2798</v>
      </c>
      <c r="BN560" s="479" t="s">
        <v>1527</v>
      </c>
      <c r="BO560" s="56" t="s">
        <v>1424</v>
      </c>
      <c r="BP560" s="56" t="s">
        <v>471</v>
      </c>
      <c r="BQ560" s="206">
        <v>84</v>
      </c>
      <c r="BS560" s="580" t="s">
        <v>1345</v>
      </c>
      <c r="BT560" s="580" t="s">
        <v>1440</v>
      </c>
      <c r="BU560" s="580" t="s">
        <v>1524</v>
      </c>
      <c r="BV560" s="580" t="s">
        <v>56</v>
      </c>
    </row>
    <row r="561" spans="1:75" hidden="1">
      <c r="A561">
        <v>560</v>
      </c>
      <c r="B561" s="148" t="str">
        <f t="shared" ca="1" si="140"/>
        <v>999999085</v>
      </c>
      <c r="C561" s="148" t="str">
        <f t="shared" ca="1" si="141"/>
        <v>9999999</v>
      </c>
      <c r="D561" s="234">
        <v>1</v>
      </c>
      <c r="E561" s="586">
        <f t="shared" si="146"/>
        <v>0</v>
      </c>
      <c r="F561" s="586">
        <f t="shared" si="142"/>
        <v>1</v>
      </c>
      <c r="G561" s="344" t="str">
        <f t="shared" si="147"/>
        <v>csv</v>
      </c>
      <c r="H561" s="114" t="s">
        <v>5592</v>
      </c>
      <c r="I561" s="114" t="s">
        <v>5591</v>
      </c>
      <c r="J561" s="184"/>
      <c r="K561" s="114"/>
      <c r="L561" s="114"/>
      <c r="M561" s="184"/>
      <c r="N561" s="184"/>
      <c r="O561" s="114" t="s">
        <v>5592</v>
      </c>
      <c r="P561" s="184"/>
      <c r="Q561" s="115" t="s">
        <v>5593</v>
      </c>
      <c r="R561" s="137">
        <f ca="1">IFERROR(_xlfn.XLOOKUP(T561, sortorder!P:P,sortorder!Q:Q),999)</f>
        <v>999</v>
      </c>
      <c r="S561" s="137">
        <f ca="1">IFERROR(_xlfn.XLOOKUP(T561, sortorder!P:P,sortorder!O:O),99)</f>
        <v>99</v>
      </c>
      <c r="T561" s="183" t="s">
        <v>5452</v>
      </c>
      <c r="U561" s="184"/>
      <c r="V561" s="142">
        <f ca="1">IFERROR(_xlfn.XLOOKUP(X561, sortorder!E:E,sortorder!D:D),99)</f>
        <v>99</v>
      </c>
      <c r="W561" s="142">
        <f t="shared" ca="1" si="143"/>
        <v>99</v>
      </c>
      <c r="X561" s="185" t="s">
        <v>1491</v>
      </c>
      <c r="Y561" s="132">
        <f t="shared" si="152"/>
        <v>0</v>
      </c>
      <c r="Z561" s="132">
        <f t="shared" si="152"/>
        <v>0</v>
      </c>
      <c r="AA561" s="132">
        <f t="shared" si="152"/>
        <v>1</v>
      </c>
      <c r="AB561" s="132">
        <f t="shared" si="152"/>
        <v>0</v>
      </c>
      <c r="AC561" s="132">
        <f t="shared" si="152"/>
        <v>0</v>
      </c>
      <c r="AD561" s="132">
        <f t="shared" si="152"/>
        <v>0</v>
      </c>
      <c r="AE561" s="132">
        <f t="shared" si="152"/>
        <v>1</v>
      </c>
      <c r="AF561" s="132">
        <f t="shared" si="152"/>
        <v>0</v>
      </c>
      <c r="AG561" s="132">
        <f t="shared" si="152"/>
        <v>1</v>
      </c>
      <c r="AH561" s="114" t="s">
        <v>1051</v>
      </c>
      <c r="AI561" s="132" t="e">
        <f ca="1">_xlfn.XLOOKUP(I561,'api2.3'!B:B,'api2.3'!D:D,"")</f>
        <v>#NAME?</v>
      </c>
      <c r="AJ561" s="114" t="s">
        <v>84</v>
      </c>
      <c r="AK561" s="197" t="s">
        <v>84</v>
      </c>
      <c r="AL561" s="195" t="e">
        <f ca="1">_xlfn.XLOOKUP(AK561,sortorder!$I$15:$I$20,sortorder!$J$15:$J$20)</f>
        <v>#NAME?</v>
      </c>
      <c r="AM561" s="635" t="s">
        <v>416</v>
      </c>
      <c r="AN561" s="635" t="s">
        <v>416</v>
      </c>
      <c r="AO561" s="635" t="s">
        <v>417</v>
      </c>
      <c r="AP561" s="641">
        <v>1</v>
      </c>
      <c r="AQ561" s="114" t="s">
        <v>1076</v>
      </c>
      <c r="AR561" s="22" t="str">
        <f t="shared" si="144"/>
        <v>pctile</v>
      </c>
      <c r="AS561" s="114" t="s">
        <v>1086</v>
      </c>
      <c r="AT561" s="22" t="b">
        <f t="shared" si="145"/>
        <v>1</v>
      </c>
      <c r="AU561" s="635" t="s">
        <v>1077</v>
      </c>
      <c r="AV561" s="635" t="s">
        <v>1086</v>
      </c>
      <c r="AW561" s="114"/>
      <c r="AX561" s="596" t="s">
        <v>2798</v>
      </c>
      <c r="AY561" s="479" t="b">
        <v>0</v>
      </c>
      <c r="AZ561" s="219" t="s">
        <v>1078</v>
      </c>
      <c r="BA561" s="114">
        <v>2</v>
      </c>
      <c r="BB561" s="114">
        <v>0</v>
      </c>
      <c r="BC561" s="114" t="b">
        <v>0</v>
      </c>
      <c r="BD561" s="114" t="b">
        <v>0</v>
      </c>
      <c r="BE561" s="114" t="b">
        <v>0</v>
      </c>
      <c r="BF561" s="114"/>
      <c r="BG561" s="23" t="b">
        <f t="shared" si="153"/>
        <v>1</v>
      </c>
      <c r="BH561" s="707" t="str">
        <f>CONCATENATE(IF(AF561=1, EJ,IF(AG561=1, EJ_Supp,"")),VLOOKUP(T561,Q:BH,44,),IF(AQ561="uspctile", US_ile,IF(AQ561="statepctile", State_ile,"")))</f>
        <v>EJ Supp: NO2 (US%ile)</v>
      </c>
      <c r="BI561" s="114" t="s">
        <v>5594</v>
      </c>
      <c r="BJ561" s="114" t="s">
        <v>5595</v>
      </c>
      <c r="BK561" s="114" t="s">
        <v>5595</v>
      </c>
      <c r="BL561" s="714" t="s">
        <v>7448</v>
      </c>
      <c r="BM561" s="561" t="s">
        <v>2798</v>
      </c>
      <c r="BN561" s="479" t="s">
        <v>6594</v>
      </c>
      <c r="BO561" s="184"/>
      <c r="BP561" s="184"/>
      <c r="BQ561" s="369">
        <v>85</v>
      </c>
      <c r="BR561" s="114"/>
      <c r="BS561" s="582"/>
      <c r="BT561" s="582"/>
      <c r="BU561" s="582"/>
      <c r="BV561" s="582"/>
      <c r="BW561" s="582"/>
    </row>
    <row r="562" spans="1:75">
      <c r="A562">
        <v>561</v>
      </c>
      <c r="B562" s="148" t="str">
        <f t="shared" ca="1" si="140"/>
        <v>999999086</v>
      </c>
      <c r="C562" s="148" t="str">
        <f t="shared" ca="1" si="141"/>
        <v>9999999</v>
      </c>
      <c r="D562" s="28">
        <v>1</v>
      </c>
      <c r="E562" s="586">
        <f t="shared" si="146"/>
        <v>0</v>
      </c>
      <c r="F562" s="586">
        <f t="shared" si="142"/>
        <v>1</v>
      </c>
      <c r="G562" s="344" t="str">
        <f t="shared" si="147"/>
        <v>api</v>
      </c>
      <c r="H562" t="s">
        <v>1496</v>
      </c>
      <c r="I562" t="s">
        <v>1496</v>
      </c>
      <c r="L562" s="114"/>
      <c r="M562" s="184"/>
      <c r="N562" s="56" t="s">
        <v>1497</v>
      </c>
      <c r="O562" t="s">
        <v>1497</v>
      </c>
      <c r="P562" s="56" t="s">
        <v>1497</v>
      </c>
      <c r="Q562" s="61" t="s">
        <v>1495</v>
      </c>
      <c r="R562" s="137">
        <f ca="1">IFERROR(_xlfn.XLOOKUP(T562, sortorder!P:P,sortorder!Q:Q),999)</f>
        <v>999</v>
      </c>
      <c r="S562" s="137">
        <f ca="1">IFERROR(_xlfn.XLOOKUP(T562, sortorder!P:P,sortorder!O:O),99)</f>
        <v>99</v>
      </c>
      <c r="T562" s="119" t="s">
        <v>196</v>
      </c>
      <c r="V562" s="142">
        <f ca="1">IFERROR(_xlfn.XLOOKUP(X562, sortorder!E:E,sortorder!D:D),99)</f>
        <v>99</v>
      </c>
      <c r="W562" s="142">
        <f t="shared" ca="1" si="143"/>
        <v>99</v>
      </c>
      <c r="X562" s="21" t="s">
        <v>1491</v>
      </c>
      <c r="Y562" s="132">
        <f t="shared" ref="Y562:AG571" si="154">IF(ISERROR(SEARCH(Y$1,$Q562)),0,1)</f>
        <v>0</v>
      </c>
      <c r="Z562" s="132">
        <f t="shared" si="154"/>
        <v>0</v>
      </c>
      <c r="AA562" s="132">
        <f t="shared" si="154"/>
        <v>1</v>
      </c>
      <c r="AB562" s="132">
        <f t="shared" si="154"/>
        <v>0</v>
      </c>
      <c r="AC562" s="132">
        <f t="shared" si="154"/>
        <v>0</v>
      </c>
      <c r="AD562" s="132">
        <f t="shared" si="154"/>
        <v>0</v>
      </c>
      <c r="AE562" s="132">
        <f t="shared" si="154"/>
        <v>1</v>
      </c>
      <c r="AF562" s="132">
        <f t="shared" si="154"/>
        <v>0</v>
      </c>
      <c r="AG562" s="132">
        <f t="shared" si="154"/>
        <v>1</v>
      </c>
      <c r="AH562" t="s">
        <v>1051</v>
      </c>
      <c r="AI562" s="132" t="e">
        <f ca="1">_xlfn.XLOOKUP(I562,'api2.3'!B:B,'api2.3'!D:D,"")</f>
        <v>#NAME?</v>
      </c>
      <c r="AJ562" t="s">
        <v>84</v>
      </c>
      <c r="AK562" s="38" t="s">
        <v>84</v>
      </c>
      <c r="AL562" s="195" t="e">
        <f ca="1">_xlfn.XLOOKUP(AK562,sortorder!$I$15:$I$20,sortorder!$J$15:$J$20)</f>
        <v>#NAME?</v>
      </c>
      <c r="AM562" s="633" t="s">
        <v>416</v>
      </c>
      <c r="AN562" s="633" t="s">
        <v>416</v>
      </c>
      <c r="AO562" s="633" t="s">
        <v>417</v>
      </c>
      <c r="AP562" s="637">
        <v>1</v>
      </c>
      <c r="AQ562" t="s">
        <v>1076</v>
      </c>
      <c r="AR562" s="22" t="str">
        <f t="shared" si="144"/>
        <v>pctile</v>
      </c>
      <c r="AS562" t="s">
        <v>1086</v>
      </c>
      <c r="AT562" s="22" t="b">
        <f t="shared" si="145"/>
        <v>1</v>
      </c>
      <c r="AU562" s="633" t="s">
        <v>1077</v>
      </c>
      <c r="AV562" s="633" t="s">
        <v>1086</v>
      </c>
      <c r="AX562" s="596" t="s">
        <v>2798</v>
      </c>
      <c r="AY562" s="479" t="b">
        <v>0</v>
      </c>
      <c r="AZ562" t="s">
        <v>1078</v>
      </c>
      <c r="BA562">
        <v>2</v>
      </c>
      <c r="BB562">
        <v>0</v>
      </c>
      <c r="BC562" t="b">
        <v>0</v>
      </c>
      <c r="BD562" t="b">
        <v>0</v>
      </c>
      <c r="BE562" t="b">
        <v>0</v>
      </c>
      <c r="BG562" s="23" t="b">
        <f t="shared" si="153"/>
        <v>0</v>
      </c>
      <c r="BH562" s="707" t="str">
        <f>CONCATENATE(IF(AF562=1, EJ,IF(AG562=1, EJ_Supp,"")),VLOOKUP(T562,Q:BH,44,),IF(AQ562="uspctile", US_ile,IF(AQ562="statepctile", State_ile,"")))</f>
        <v>EJ Supp: Diesel PM (US%ile)</v>
      </c>
      <c r="BI562" t="s">
        <v>1498</v>
      </c>
      <c r="BJ562" s="21" t="s">
        <v>4787</v>
      </c>
      <c r="BK562" s="21" t="s">
        <v>4787</v>
      </c>
      <c r="BL562" s="714" t="s">
        <v>5271</v>
      </c>
      <c r="BM562" s="561" t="s">
        <v>2798</v>
      </c>
      <c r="BN562" s="479" t="s">
        <v>1499</v>
      </c>
      <c r="BO562" s="56" t="s">
        <v>1387</v>
      </c>
      <c r="BP562" s="56" t="s">
        <v>293</v>
      </c>
      <c r="BQ562" s="206">
        <v>86</v>
      </c>
      <c r="BS562" s="580" t="s">
        <v>109</v>
      </c>
      <c r="BT562" s="580" t="s">
        <v>1269</v>
      </c>
      <c r="BU562" s="580" t="s">
        <v>1497</v>
      </c>
      <c r="BV562" s="580" t="s">
        <v>56</v>
      </c>
    </row>
    <row r="563" spans="1:75">
      <c r="A563">
        <v>562</v>
      </c>
      <c r="B563" s="148" t="str">
        <f t="shared" ca="1" si="140"/>
        <v>999999087</v>
      </c>
      <c r="C563" s="148" t="str">
        <f t="shared" ca="1" si="141"/>
        <v>9999999</v>
      </c>
      <c r="D563" s="28">
        <v>1</v>
      </c>
      <c r="E563" s="586">
        <f t="shared" si="146"/>
        <v>0</v>
      </c>
      <c r="F563" s="586">
        <f t="shared" si="142"/>
        <v>1</v>
      </c>
      <c r="G563" s="344" t="str">
        <f t="shared" si="147"/>
        <v>api</v>
      </c>
      <c r="H563" s="22" t="s">
        <v>1549</v>
      </c>
      <c r="I563" s="22" t="s">
        <v>1549</v>
      </c>
      <c r="K563" s="22"/>
      <c r="L563" s="22"/>
      <c r="N563" s="56" t="s">
        <v>1550</v>
      </c>
      <c r="O563" s="22" t="s">
        <v>1550</v>
      </c>
      <c r="P563" s="56" t="s">
        <v>1550</v>
      </c>
      <c r="Q563" s="61" t="s">
        <v>1548</v>
      </c>
      <c r="R563" s="137">
        <f ca="1">IFERROR(_xlfn.XLOOKUP(T563, sortorder!P:P,sortorder!Q:Q),999)</f>
        <v>999</v>
      </c>
      <c r="S563" s="137">
        <f ca="1">IFERROR(_xlfn.XLOOKUP(T563, sortorder!P:P,sortorder!O:O),99)</f>
        <v>99</v>
      </c>
      <c r="T563" s="119" t="s">
        <v>1716</v>
      </c>
      <c r="V563" s="142">
        <f ca="1">IFERROR(_xlfn.XLOOKUP(X563, sortorder!E:E,sortorder!D:D),99)</f>
        <v>99</v>
      </c>
      <c r="W563" s="142">
        <f t="shared" ca="1" si="143"/>
        <v>99</v>
      </c>
      <c r="X563" s="21" t="s">
        <v>1491</v>
      </c>
      <c r="Y563" s="132">
        <f t="shared" si="154"/>
        <v>0</v>
      </c>
      <c r="Z563" s="132">
        <f t="shared" si="154"/>
        <v>0</v>
      </c>
      <c r="AA563" s="132">
        <f t="shared" si="154"/>
        <v>1</v>
      </c>
      <c r="AB563" s="132">
        <f t="shared" si="154"/>
        <v>0</v>
      </c>
      <c r="AC563" s="132">
        <f t="shared" si="154"/>
        <v>0</v>
      </c>
      <c r="AD563" s="132">
        <f t="shared" si="154"/>
        <v>0</v>
      </c>
      <c r="AE563" s="132">
        <f t="shared" si="154"/>
        <v>1</v>
      </c>
      <c r="AF563" s="132">
        <f t="shared" si="154"/>
        <v>0</v>
      </c>
      <c r="AG563" s="132">
        <f t="shared" si="154"/>
        <v>1</v>
      </c>
      <c r="AH563" s="67" t="s">
        <v>1051</v>
      </c>
      <c r="AI563" s="132" t="e">
        <f ca="1">_xlfn.XLOOKUP(I563,'api2.3'!B:B,'api2.3'!D:D,"")</f>
        <v>#NAME?</v>
      </c>
      <c r="AJ563" s="67" t="s">
        <v>84</v>
      </c>
      <c r="AK563" s="38" t="s">
        <v>84</v>
      </c>
      <c r="AL563" s="195" t="e">
        <f ca="1">_xlfn.XLOOKUP(AK563,sortorder!$I$15:$I$20,sortorder!$J$15:$J$20)</f>
        <v>#NAME?</v>
      </c>
      <c r="AM563" s="633" t="s">
        <v>416</v>
      </c>
      <c r="AN563" s="633" t="s">
        <v>416</v>
      </c>
      <c r="AO563" s="633" t="s">
        <v>417</v>
      </c>
      <c r="AP563" s="637">
        <v>1</v>
      </c>
      <c r="AQ563" s="67" t="s">
        <v>1076</v>
      </c>
      <c r="AR563" s="22" t="str">
        <f t="shared" si="144"/>
        <v>pctile</v>
      </c>
      <c r="AS563" s="67" t="s">
        <v>1086</v>
      </c>
      <c r="AT563" s="22" t="b">
        <f t="shared" si="145"/>
        <v>1</v>
      </c>
      <c r="AU563" s="633" t="s">
        <v>1077</v>
      </c>
      <c r="AV563" s="633" t="s">
        <v>1086</v>
      </c>
      <c r="AW563" s="67"/>
      <c r="AX563" s="596" t="s">
        <v>2798</v>
      </c>
      <c r="AY563" s="479" t="b">
        <v>0</v>
      </c>
      <c r="AZ563" s="67" t="s">
        <v>1078</v>
      </c>
      <c r="BA563" s="67">
        <v>2</v>
      </c>
      <c r="BB563" s="67">
        <v>0</v>
      </c>
      <c r="BC563" t="b">
        <v>0</v>
      </c>
      <c r="BD563" t="b">
        <v>0</v>
      </c>
      <c r="BE563" t="b">
        <v>0</v>
      </c>
      <c r="BF563" s="67"/>
      <c r="BG563" s="23" t="b">
        <f t="shared" si="153"/>
        <v>0</v>
      </c>
      <c r="BH563" s="707" t="str">
        <f>CONCATENATE(IF(AF563=1, EJ,IF(AG563=1, EJ_Supp,"")),VLOOKUP(T563,Q:BH,44,),IF(AQ563="uspctile", US_ile,IF(AQ563="statepctile", State_ile,"")))</f>
        <v>EJ Supp: Toxic Releases to Air (US%ile)</v>
      </c>
      <c r="BI563" t="s">
        <v>5224</v>
      </c>
      <c r="BJ563" s="21" t="s">
        <v>5223</v>
      </c>
      <c r="BK563" s="21" t="s">
        <v>5223</v>
      </c>
      <c r="BL563" s="714" t="s">
        <v>1551</v>
      </c>
      <c r="BM563" s="561" t="s">
        <v>2798</v>
      </c>
      <c r="BN563" s="479" t="s">
        <v>1552</v>
      </c>
      <c r="BO563" s="56" t="s">
        <v>1457</v>
      </c>
      <c r="BP563" s="56" t="s">
        <v>5230</v>
      </c>
      <c r="BQ563" s="208">
        <v>87</v>
      </c>
      <c r="BR563" s="22"/>
      <c r="BS563" s="580" t="s">
        <v>143</v>
      </c>
      <c r="BT563" s="580" t="s">
        <v>1554</v>
      </c>
      <c r="BU563" s="580" t="s">
        <v>1550</v>
      </c>
      <c r="BV563" s="580" t="s">
        <v>56</v>
      </c>
    </row>
    <row r="564" spans="1:75">
      <c r="A564">
        <v>563</v>
      </c>
      <c r="B564" s="148" t="str">
        <f t="shared" ca="1" si="140"/>
        <v>999999088</v>
      </c>
      <c r="C564" s="148" t="str">
        <f t="shared" ca="1" si="141"/>
        <v>9999999</v>
      </c>
      <c r="D564" s="28">
        <v>1</v>
      </c>
      <c r="E564" s="586">
        <f t="shared" si="146"/>
        <v>0</v>
      </c>
      <c r="F564" s="586">
        <f t="shared" si="142"/>
        <v>1</v>
      </c>
      <c r="G564" s="344" t="str">
        <f t="shared" si="147"/>
        <v>api</v>
      </c>
      <c r="H564" t="s">
        <v>1556</v>
      </c>
      <c r="I564" t="s">
        <v>1556</v>
      </c>
      <c r="L564" s="114"/>
      <c r="M564" s="184"/>
      <c r="N564" s="56" t="s">
        <v>1557</v>
      </c>
      <c r="O564" t="s">
        <v>1557</v>
      </c>
      <c r="P564" s="56" t="s">
        <v>1557</v>
      </c>
      <c r="Q564" s="61" t="s">
        <v>1555</v>
      </c>
      <c r="R564" s="137">
        <f ca="1">IFERROR(_xlfn.XLOOKUP(T564, sortorder!P:P,sortorder!Q:Q),999)</f>
        <v>999</v>
      </c>
      <c r="S564" s="137">
        <f ca="1">IFERROR(_xlfn.XLOOKUP(T564, sortorder!P:P,sortorder!O:O),99)</f>
        <v>99</v>
      </c>
      <c r="T564" s="119" t="s">
        <v>306</v>
      </c>
      <c r="V564" s="142">
        <f ca="1">IFERROR(_xlfn.XLOOKUP(X564, sortorder!E:E,sortorder!D:D),99)</f>
        <v>99</v>
      </c>
      <c r="W564" s="142">
        <f t="shared" ca="1" si="143"/>
        <v>99</v>
      </c>
      <c r="X564" s="21" t="s">
        <v>1491</v>
      </c>
      <c r="Y564" s="132">
        <f t="shared" si="154"/>
        <v>0</v>
      </c>
      <c r="Z564" s="132">
        <f t="shared" si="154"/>
        <v>0</v>
      </c>
      <c r="AA564" s="132">
        <f t="shared" si="154"/>
        <v>1</v>
      </c>
      <c r="AB564" s="132">
        <f t="shared" si="154"/>
        <v>0</v>
      </c>
      <c r="AC564" s="132">
        <f t="shared" si="154"/>
        <v>0</v>
      </c>
      <c r="AD564" s="132">
        <f t="shared" si="154"/>
        <v>0</v>
      </c>
      <c r="AE564" s="132">
        <f t="shared" si="154"/>
        <v>1</v>
      </c>
      <c r="AF564" s="132">
        <f t="shared" si="154"/>
        <v>0</v>
      </c>
      <c r="AG564" s="132">
        <f t="shared" si="154"/>
        <v>1</v>
      </c>
      <c r="AH564" t="s">
        <v>1051</v>
      </c>
      <c r="AI564" s="132" t="e">
        <f ca="1">_xlfn.XLOOKUP(I564,'api2.3'!B:B,'api2.3'!D:D,"")</f>
        <v>#NAME?</v>
      </c>
      <c r="AJ564" t="s">
        <v>84</v>
      </c>
      <c r="AK564" s="38" t="s">
        <v>84</v>
      </c>
      <c r="AL564" s="195" t="e">
        <f ca="1">_xlfn.XLOOKUP(AK564,sortorder!$I$15:$I$20,sortorder!$J$15:$J$20)</f>
        <v>#NAME?</v>
      </c>
      <c r="AM564" s="633" t="s">
        <v>416</v>
      </c>
      <c r="AN564" s="633" t="s">
        <v>416</v>
      </c>
      <c r="AO564" s="633" t="s">
        <v>417</v>
      </c>
      <c r="AP564" s="637">
        <v>1</v>
      </c>
      <c r="AQ564" t="s">
        <v>1076</v>
      </c>
      <c r="AR564" s="22" t="str">
        <f t="shared" si="144"/>
        <v>pctile</v>
      </c>
      <c r="AS564" t="s">
        <v>1086</v>
      </c>
      <c r="AT564" s="22" t="b">
        <f t="shared" si="145"/>
        <v>1</v>
      </c>
      <c r="AU564" s="633" t="s">
        <v>1077</v>
      </c>
      <c r="AV564" s="633" t="s">
        <v>1086</v>
      </c>
      <c r="AX564" s="596" t="s">
        <v>2798</v>
      </c>
      <c r="AY564" s="479" t="b">
        <v>0</v>
      </c>
      <c r="AZ564" t="s">
        <v>1078</v>
      </c>
      <c r="BA564">
        <v>2</v>
      </c>
      <c r="BB564">
        <v>0</v>
      </c>
      <c r="BC564" t="b">
        <v>0</v>
      </c>
      <c r="BD564" t="b">
        <v>0</v>
      </c>
      <c r="BE564" t="b">
        <v>0</v>
      </c>
      <c r="BG564" s="23" t="b">
        <f t="shared" si="153"/>
        <v>0</v>
      </c>
      <c r="BH564" s="707" t="str">
        <f>CONCATENATE(IF(AF564=1, EJ,IF(AG564=1, EJ_Supp,"")),VLOOKUP(T564,Q:BH,44,),IF(AQ564="uspctile", US_ile,IF(AQ564="statepctile", State_ile,"")))</f>
        <v>EJ Supp: Traffic (US%ile)</v>
      </c>
      <c r="BI564" t="s">
        <v>1558</v>
      </c>
      <c r="BJ564" s="21" t="s">
        <v>1559</v>
      </c>
      <c r="BK564" s="21" t="s">
        <v>1559</v>
      </c>
      <c r="BL564" s="714" t="s">
        <v>1560</v>
      </c>
      <c r="BM564" s="561" t="s">
        <v>2798</v>
      </c>
      <c r="BN564" s="479" t="s">
        <v>1561</v>
      </c>
      <c r="BO564" s="56" t="s">
        <v>1467</v>
      </c>
      <c r="BP564" s="56" t="s">
        <v>536</v>
      </c>
      <c r="BQ564" s="206">
        <v>88</v>
      </c>
      <c r="BS564" s="580" t="s">
        <v>86</v>
      </c>
      <c r="BT564" s="580" t="s">
        <v>1131</v>
      </c>
      <c r="BU564" s="580" t="s">
        <v>1557</v>
      </c>
      <c r="BV564" s="580" t="s">
        <v>56</v>
      </c>
    </row>
    <row r="565" spans="1:75">
      <c r="A565">
        <v>564</v>
      </c>
      <c r="B565" s="148" t="str">
        <f t="shared" ca="1" si="140"/>
        <v>999999089</v>
      </c>
      <c r="C565" s="148" t="str">
        <f t="shared" ca="1" si="141"/>
        <v>9999999</v>
      </c>
      <c r="D565" s="28">
        <v>1</v>
      </c>
      <c r="E565" s="586">
        <f t="shared" si="146"/>
        <v>0</v>
      </c>
      <c r="F565" s="586">
        <f t="shared" si="142"/>
        <v>1</v>
      </c>
      <c r="G565" s="344" t="str">
        <f t="shared" si="147"/>
        <v>api</v>
      </c>
      <c r="H565" t="s">
        <v>1501</v>
      </c>
      <c r="I565" s="114" t="s">
        <v>1501</v>
      </c>
      <c r="N565" s="56" t="s">
        <v>1502</v>
      </c>
      <c r="O565" t="s">
        <v>1502</v>
      </c>
      <c r="P565" s="56" t="s">
        <v>1502</v>
      </c>
      <c r="Q565" s="61" t="s">
        <v>1500</v>
      </c>
      <c r="R565" s="137">
        <f ca="1">IFERROR(_xlfn.XLOOKUP(T565, sortorder!P:P,sortorder!Q:Q),999)</f>
        <v>999</v>
      </c>
      <c r="S565" s="137">
        <f ca="1">IFERROR(_xlfn.XLOOKUP(T565, sortorder!P:P,sortorder!O:O),99)</f>
        <v>99</v>
      </c>
      <c r="T565" s="119" t="s">
        <v>80</v>
      </c>
      <c r="V565" s="142">
        <f ca="1">IFERROR(_xlfn.XLOOKUP(X565, sortorder!E:E,sortorder!D:D),99)</f>
        <v>99</v>
      </c>
      <c r="W565" s="142">
        <f t="shared" ca="1" si="143"/>
        <v>99</v>
      </c>
      <c r="X565" s="21" t="s">
        <v>1491</v>
      </c>
      <c r="Y565" s="132">
        <f t="shared" si="154"/>
        <v>0</v>
      </c>
      <c r="Z565" s="132">
        <f t="shared" si="154"/>
        <v>0</v>
      </c>
      <c r="AA565" s="132">
        <f t="shared" si="154"/>
        <v>1</v>
      </c>
      <c r="AB565" s="132">
        <f t="shared" si="154"/>
        <v>0</v>
      </c>
      <c r="AC565" s="132">
        <f t="shared" si="154"/>
        <v>0</v>
      </c>
      <c r="AD565" s="132">
        <f t="shared" si="154"/>
        <v>0</v>
      </c>
      <c r="AE565" s="132">
        <f t="shared" si="154"/>
        <v>1</v>
      </c>
      <c r="AF565" s="132">
        <f t="shared" si="154"/>
        <v>0</v>
      </c>
      <c r="AG565" s="132">
        <f t="shared" si="154"/>
        <v>1</v>
      </c>
      <c r="AH565" t="s">
        <v>1051</v>
      </c>
      <c r="AI565" s="132" t="e">
        <f ca="1">_xlfn.XLOOKUP(I565,'api2.3'!B:B,'api2.3'!D:D,"")</f>
        <v>#NAME?</v>
      </c>
      <c r="AJ565" t="s">
        <v>84</v>
      </c>
      <c r="AK565" s="38" t="s">
        <v>84</v>
      </c>
      <c r="AL565" s="195" t="e">
        <f ca="1">_xlfn.XLOOKUP(AK565,sortorder!$I$15:$I$20,sortorder!$J$15:$J$20)</f>
        <v>#NAME?</v>
      </c>
      <c r="AM565" s="633" t="s">
        <v>416</v>
      </c>
      <c r="AN565" s="633" t="s">
        <v>416</v>
      </c>
      <c r="AO565" s="633" t="s">
        <v>417</v>
      </c>
      <c r="AP565" s="637">
        <v>1</v>
      </c>
      <c r="AQ565" t="s">
        <v>1076</v>
      </c>
      <c r="AR565" s="22" t="str">
        <f t="shared" si="144"/>
        <v>pctile</v>
      </c>
      <c r="AS565" t="s">
        <v>1086</v>
      </c>
      <c r="AT565" s="22" t="b">
        <f t="shared" si="145"/>
        <v>1</v>
      </c>
      <c r="AU565" s="633" t="s">
        <v>1077</v>
      </c>
      <c r="AV565" s="633" t="s">
        <v>1086</v>
      </c>
      <c r="AX565" s="596" t="s">
        <v>2798</v>
      </c>
      <c r="AY565" s="479" t="b">
        <v>0</v>
      </c>
      <c r="AZ565" t="s">
        <v>1078</v>
      </c>
      <c r="BA565">
        <v>2</v>
      </c>
      <c r="BB565">
        <v>0</v>
      </c>
      <c r="BC565" t="b">
        <v>0</v>
      </c>
      <c r="BD565" t="b">
        <v>0</v>
      </c>
      <c r="BE565" t="b">
        <v>0</v>
      </c>
      <c r="BG565" s="23" t="b">
        <f t="shared" si="153"/>
        <v>0</v>
      </c>
      <c r="BH565" s="707" t="str">
        <f>CONCATENATE(IF(AF565=1, EJ,IF(AG565=1, EJ_Supp,"")),VLOOKUP(T565,Q:BH,44,),IF(AQ565="uspctile", US_ile,IF(AQ565="statepctile", State_ile,"")))</f>
        <v>EJ Supp: %pre-1960 (US%ile)</v>
      </c>
      <c r="BI565" t="s">
        <v>4984</v>
      </c>
      <c r="BJ565" s="21" t="s">
        <v>1505</v>
      </c>
      <c r="BK565" s="21" t="s">
        <v>1505</v>
      </c>
      <c r="BL565" s="714" t="s">
        <v>1503</v>
      </c>
      <c r="BM565" s="561" t="s">
        <v>2798</v>
      </c>
      <c r="BN565" s="479" t="s">
        <v>1504</v>
      </c>
      <c r="BO565" s="56" t="s">
        <v>1396</v>
      </c>
      <c r="BP565" s="56" t="s">
        <v>312</v>
      </c>
      <c r="BQ565" s="206">
        <v>89</v>
      </c>
      <c r="BS565" s="580" t="s">
        <v>1044</v>
      </c>
      <c r="BT565" s="580" t="s">
        <v>79</v>
      </c>
      <c r="BU565" s="580" t="s">
        <v>1502</v>
      </c>
      <c r="BV565" s="580" t="s">
        <v>56</v>
      </c>
    </row>
    <row r="566" spans="1:75">
      <c r="A566">
        <v>565</v>
      </c>
      <c r="B566" s="148" t="str">
        <f t="shared" ca="1" si="140"/>
        <v>999999090</v>
      </c>
      <c r="C566" s="148" t="str">
        <f t="shared" ca="1" si="141"/>
        <v>9999999</v>
      </c>
      <c r="D566" s="28">
        <v>1</v>
      </c>
      <c r="E566" s="586">
        <f t="shared" si="146"/>
        <v>0</v>
      </c>
      <c r="F566" s="586">
        <f t="shared" si="142"/>
        <v>1</v>
      </c>
      <c r="G566" s="344" t="str">
        <f t="shared" si="147"/>
        <v>api</v>
      </c>
      <c r="H566" t="s">
        <v>1514</v>
      </c>
      <c r="I566" t="s">
        <v>1514</v>
      </c>
      <c r="N566" s="56" t="s">
        <v>1515</v>
      </c>
      <c r="O566" t="s">
        <v>1515</v>
      </c>
      <c r="P566" s="56" t="s">
        <v>1515</v>
      </c>
      <c r="Q566" s="61" t="s">
        <v>1513</v>
      </c>
      <c r="R566" s="137">
        <f ca="1">IFERROR(_xlfn.XLOOKUP(T566, sortorder!P:P,sortorder!Q:Q),999)</f>
        <v>999</v>
      </c>
      <c r="S566" s="137">
        <f ca="1">IFERROR(_xlfn.XLOOKUP(T566, sortorder!P:P,sortorder!O:O),99)</f>
        <v>99</v>
      </c>
      <c r="T566" s="119" t="s">
        <v>255</v>
      </c>
      <c r="V566" s="142">
        <f ca="1">IFERROR(_xlfn.XLOOKUP(X566, sortorder!E:E,sortorder!D:D),99)</f>
        <v>99</v>
      </c>
      <c r="W566" s="142">
        <f t="shared" ca="1" si="143"/>
        <v>99</v>
      </c>
      <c r="X566" s="21" t="s">
        <v>1491</v>
      </c>
      <c r="Y566" s="132">
        <f t="shared" si="154"/>
        <v>0</v>
      </c>
      <c r="Z566" s="132">
        <f t="shared" si="154"/>
        <v>0</v>
      </c>
      <c r="AA566" s="132">
        <f t="shared" si="154"/>
        <v>1</v>
      </c>
      <c r="AB566" s="132">
        <f t="shared" si="154"/>
        <v>0</v>
      </c>
      <c r="AC566" s="132">
        <f t="shared" si="154"/>
        <v>0</v>
      </c>
      <c r="AD566" s="132">
        <f t="shared" si="154"/>
        <v>0</v>
      </c>
      <c r="AE566" s="132">
        <f t="shared" si="154"/>
        <v>1</v>
      </c>
      <c r="AF566" s="132">
        <f t="shared" si="154"/>
        <v>0</v>
      </c>
      <c r="AG566" s="132">
        <f t="shared" si="154"/>
        <v>1</v>
      </c>
      <c r="AH566" t="s">
        <v>1051</v>
      </c>
      <c r="AI566" s="132" t="e">
        <f ca="1">_xlfn.XLOOKUP(I566,'api2.3'!B:B,'api2.3'!D:D,"")</f>
        <v>#NAME?</v>
      </c>
      <c r="AJ566" t="s">
        <v>84</v>
      </c>
      <c r="AK566" s="38" t="s">
        <v>84</v>
      </c>
      <c r="AL566" s="195" t="e">
        <f ca="1">_xlfn.XLOOKUP(AK566,sortorder!$I$15:$I$20,sortorder!$J$15:$J$20)</f>
        <v>#NAME?</v>
      </c>
      <c r="AM566" s="633" t="s">
        <v>416</v>
      </c>
      <c r="AN566" s="633" t="s">
        <v>416</v>
      </c>
      <c r="AO566" s="633" t="s">
        <v>417</v>
      </c>
      <c r="AP566" s="637">
        <v>1</v>
      </c>
      <c r="AQ566" t="s">
        <v>1076</v>
      </c>
      <c r="AR566" s="22" t="str">
        <f t="shared" si="144"/>
        <v>pctile</v>
      </c>
      <c r="AS566" t="s">
        <v>1086</v>
      </c>
      <c r="AT566" s="22" t="b">
        <f t="shared" si="145"/>
        <v>1</v>
      </c>
      <c r="AU566" s="633" t="s">
        <v>1077</v>
      </c>
      <c r="AV566" s="633" t="s">
        <v>1086</v>
      </c>
      <c r="AX566" s="596" t="s">
        <v>2798</v>
      </c>
      <c r="AY566" s="479" t="b">
        <v>0</v>
      </c>
      <c r="AZ566" t="s">
        <v>1078</v>
      </c>
      <c r="BA566">
        <v>2</v>
      </c>
      <c r="BB566">
        <v>0</v>
      </c>
      <c r="BC566" t="b">
        <v>0</v>
      </c>
      <c r="BD566" t="b">
        <v>0</v>
      </c>
      <c r="BE566" t="b">
        <v>0</v>
      </c>
      <c r="BG566" s="23" t="b">
        <f t="shared" si="153"/>
        <v>0</v>
      </c>
      <c r="BH566" s="707" t="str">
        <f>CONCATENATE(IF(AF566=1, EJ,IF(AG566=1, EJ_Supp,"")),VLOOKUP(T566,Q:BH,44,),IF(AQ566="uspctile", US_ile,IF(AQ566="statepctile", State_ile,"")))</f>
        <v>EJ Supp: NPL (US%ile)</v>
      </c>
      <c r="BI566" t="s">
        <v>1516</v>
      </c>
      <c r="BJ566" s="21" t="s">
        <v>1521</v>
      </c>
      <c r="BK566" s="21" t="s">
        <v>1521</v>
      </c>
      <c r="BL566" s="714" t="s">
        <v>1517</v>
      </c>
      <c r="BM566" s="561" t="s">
        <v>2798</v>
      </c>
      <c r="BN566" s="479" t="s">
        <v>1518</v>
      </c>
      <c r="BO566" s="56" t="s">
        <v>1415</v>
      </c>
      <c r="BP566" s="56" t="s">
        <v>338</v>
      </c>
      <c r="BQ566" s="206">
        <v>90</v>
      </c>
      <c r="BS566" s="580" t="s">
        <v>1519</v>
      </c>
      <c r="BT566" s="580" t="s">
        <v>1520</v>
      </c>
      <c r="BU566" s="580" t="s">
        <v>1515</v>
      </c>
      <c r="BV566" s="580" t="s">
        <v>56</v>
      </c>
    </row>
    <row r="567" spans="1:75">
      <c r="A567">
        <v>566</v>
      </c>
      <c r="B567" s="148" t="str">
        <f t="shared" ca="1" si="140"/>
        <v>999999091</v>
      </c>
      <c r="C567" s="148" t="str">
        <f t="shared" ca="1" si="141"/>
        <v>9999999</v>
      </c>
      <c r="D567" s="28">
        <v>1</v>
      </c>
      <c r="E567" s="586">
        <f t="shared" si="146"/>
        <v>0</v>
      </c>
      <c r="F567" s="586">
        <f t="shared" si="142"/>
        <v>1</v>
      </c>
      <c r="G567" s="344" t="str">
        <f t="shared" si="147"/>
        <v>api</v>
      </c>
      <c r="H567" t="s">
        <v>1542</v>
      </c>
      <c r="I567" t="s">
        <v>1542</v>
      </c>
      <c r="N567" s="56" t="s">
        <v>1543</v>
      </c>
      <c r="O567" t="s">
        <v>1543</v>
      </c>
      <c r="P567" s="56" t="s">
        <v>1543</v>
      </c>
      <c r="Q567" s="61" t="s">
        <v>1541</v>
      </c>
      <c r="R567" s="137">
        <f ca="1">IFERROR(_xlfn.XLOOKUP(T567, sortorder!P:P,sortorder!Q:Q),999)</f>
        <v>999</v>
      </c>
      <c r="S567" s="137">
        <f ca="1">IFERROR(_xlfn.XLOOKUP(T567, sortorder!P:P,sortorder!O:O),99)</f>
        <v>99</v>
      </c>
      <c r="T567" s="119" t="s">
        <v>265</v>
      </c>
      <c r="V567" s="142">
        <f ca="1">IFERROR(_xlfn.XLOOKUP(X567, sortorder!E:E,sortorder!D:D),99)</f>
        <v>99</v>
      </c>
      <c r="W567" s="142">
        <f t="shared" ca="1" si="143"/>
        <v>99</v>
      </c>
      <c r="X567" s="21" t="s">
        <v>1491</v>
      </c>
      <c r="Y567" s="132">
        <f t="shared" si="154"/>
        <v>0</v>
      </c>
      <c r="Z567" s="132">
        <f t="shared" si="154"/>
        <v>0</v>
      </c>
      <c r="AA567" s="132">
        <f t="shared" si="154"/>
        <v>1</v>
      </c>
      <c r="AB567" s="132">
        <f t="shared" si="154"/>
        <v>0</v>
      </c>
      <c r="AC567" s="132">
        <f t="shared" si="154"/>
        <v>0</v>
      </c>
      <c r="AD567" s="132">
        <f t="shared" si="154"/>
        <v>0</v>
      </c>
      <c r="AE567" s="132">
        <f t="shared" si="154"/>
        <v>1</v>
      </c>
      <c r="AF567" s="132">
        <f t="shared" si="154"/>
        <v>0</v>
      </c>
      <c r="AG567" s="132">
        <f t="shared" si="154"/>
        <v>1</v>
      </c>
      <c r="AH567" t="s">
        <v>1051</v>
      </c>
      <c r="AI567" s="132" t="e">
        <f ca="1">_xlfn.XLOOKUP(I567,'api2.3'!B:B,'api2.3'!D:D,"")</f>
        <v>#NAME?</v>
      </c>
      <c r="AJ567" t="s">
        <v>84</v>
      </c>
      <c r="AK567" s="38" t="s">
        <v>84</v>
      </c>
      <c r="AL567" s="195" t="e">
        <f ca="1">_xlfn.XLOOKUP(AK567,sortorder!$I$15:$I$20,sortorder!$J$15:$J$20)</f>
        <v>#NAME?</v>
      </c>
      <c r="AM567" s="633" t="s">
        <v>416</v>
      </c>
      <c r="AN567" s="633" t="s">
        <v>416</v>
      </c>
      <c r="AO567" s="633" t="s">
        <v>417</v>
      </c>
      <c r="AP567" s="637">
        <v>1</v>
      </c>
      <c r="AQ567" t="s">
        <v>1076</v>
      </c>
      <c r="AR567" s="22" t="str">
        <f t="shared" si="144"/>
        <v>pctile</v>
      </c>
      <c r="AS567" t="s">
        <v>1086</v>
      </c>
      <c r="AT567" s="22" t="b">
        <f t="shared" si="145"/>
        <v>1</v>
      </c>
      <c r="AU567" s="633" t="s">
        <v>1077</v>
      </c>
      <c r="AV567" s="633" t="s">
        <v>1086</v>
      </c>
      <c r="AX567" s="596" t="s">
        <v>2798</v>
      </c>
      <c r="AY567" s="479" t="b">
        <v>0</v>
      </c>
      <c r="AZ567" t="s">
        <v>1078</v>
      </c>
      <c r="BA567">
        <v>2</v>
      </c>
      <c r="BB567">
        <v>0</v>
      </c>
      <c r="BC567" t="b">
        <v>0</v>
      </c>
      <c r="BD567" t="b">
        <v>0</v>
      </c>
      <c r="BE567" t="b">
        <v>0</v>
      </c>
      <c r="BG567" s="23" t="b">
        <f t="shared" si="153"/>
        <v>0</v>
      </c>
      <c r="BH567" s="707" t="str">
        <f>CONCATENATE(IF(AF567=1, EJ,IF(AG567=1, EJ_Supp,"")),VLOOKUP(T567,Q:BH,44,),IF(AQ567="uspctile", US_ile,IF(AQ567="statepctile", State_ile,"")))</f>
        <v>EJ Supp: RMP (US%ile)</v>
      </c>
      <c r="BI567" t="s">
        <v>1544</v>
      </c>
      <c r="BJ567" s="21" t="s">
        <v>1547</v>
      </c>
      <c r="BK567" s="21" t="s">
        <v>1547</v>
      </c>
      <c r="BL567" s="714" t="s">
        <v>1545</v>
      </c>
      <c r="BM567" s="561" t="s">
        <v>2798</v>
      </c>
      <c r="BN567" s="479" t="s">
        <v>5272</v>
      </c>
      <c r="BO567" s="56" t="s">
        <v>1450</v>
      </c>
      <c r="BP567" s="56" t="s">
        <v>346</v>
      </c>
      <c r="BQ567" s="206">
        <v>91</v>
      </c>
      <c r="BS567" s="580" t="s">
        <v>1179</v>
      </c>
      <c r="BT567" s="580" t="s">
        <v>1546</v>
      </c>
      <c r="BU567" s="580" t="s">
        <v>1543</v>
      </c>
      <c r="BV567" s="580" t="s">
        <v>56</v>
      </c>
    </row>
    <row r="568" spans="1:75">
      <c r="A568">
        <v>567</v>
      </c>
      <c r="B568" s="148" t="str">
        <f t="shared" ca="1" si="140"/>
        <v>999999092</v>
      </c>
      <c r="C568" s="148" t="str">
        <f t="shared" ca="1" si="141"/>
        <v>9999999</v>
      </c>
      <c r="D568" s="28">
        <v>1</v>
      </c>
      <c r="E568" s="586">
        <f t="shared" si="146"/>
        <v>0</v>
      </c>
      <c r="F568" s="586">
        <f t="shared" si="142"/>
        <v>1</v>
      </c>
      <c r="G568" s="344" t="str">
        <f t="shared" si="147"/>
        <v>api</v>
      </c>
      <c r="H568" t="s">
        <v>1564</v>
      </c>
      <c r="I568" t="s">
        <v>1564</v>
      </c>
      <c r="K568" s="114"/>
      <c r="L568" s="114"/>
      <c r="M568" s="184"/>
      <c r="N568" s="184" t="s">
        <v>1565</v>
      </c>
      <c r="O568" s="114" t="s">
        <v>1565</v>
      </c>
      <c r="P568" s="184" t="s">
        <v>1565</v>
      </c>
      <c r="Q568" s="115" t="s">
        <v>1563</v>
      </c>
      <c r="R568" s="137">
        <f ca="1">IFERROR(_xlfn.XLOOKUP(T568, sortorder!P:P,sortorder!Q:Q),999)</f>
        <v>999</v>
      </c>
      <c r="S568" s="137">
        <f ca="1">IFERROR(_xlfn.XLOOKUP(T568, sortorder!P:P,sortorder!O:O),99)</f>
        <v>99</v>
      </c>
      <c r="T568" s="183" t="s">
        <v>95</v>
      </c>
      <c r="U568" s="184"/>
      <c r="V568" s="142">
        <f ca="1">IFERROR(_xlfn.XLOOKUP(X568, sortorder!E:E,sortorder!D:D),99)</f>
        <v>99</v>
      </c>
      <c r="W568" s="142">
        <f t="shared" ca="1" si="143"/>
        <v>99</v>
      </c>
      <c r="X568" s="185" t="s">
        <v>1491</v>
      </c>
      <c r="Y568" s="132">
        <f t="shared" si="154"/>
        <v>0</v>
      </c>
      <c r="Z568" s="132">
        <f t="shared" si="154"/>
        <v>0</v>
      </c>
      <c r="AA568" s="132">
        <f t="shared" si="154"/>
        <v>1</v>
      </c>
      <c r="AB568" s="132">
        <f t="shared" si="154"/>
        <v>0</v>
      </c>
      <c r="AC568" s="132">
        <f t="shared" si="154"/>
        <v>0</v>
      </c>
      <c r="AD568" s="132">
        <f t="shared" si="154"/>
        <v>0</v>
      </c>
      <c r="AE568" s="132">
        <f t="shared" si="154"/>
        <v>1</v>
      </c>
      <c r="AF568" s="132">
        <f t="shared" si="154"/>
        <v>0</v>
      </c>
      <c r="AG568" s="132">
        <f t="shared" si="154"/>
        <v>1</v>
      </c>
      <c r="AH568" s="114" t="s">
        <v>1051</v>
      </c>
      <c r="AI568" s="132" t="e">
        <f ca="1">_xlfn.XLOOKUP(I568,'api2.3'!B:B,'api2.3'!D:D,"")</f>
        <v>#NAME?</v>
      </c>
      <c r="AJ568" s="114" t="s">
        <v>84</v>
      </c>
      <c r="AK568" s="197" t="s">
        <v>84</v>
      </c>
      <c r="AL568" s="195" t="e">
        <f ca="1">_xlfn.XLOOKUP(AK568,sortorder!$I$15:$I$20,sortorder!$J$15:$J$20)</f>
        <v>#NAME?</v>
      </c>
      <c r="AM568" s="635" t="s">
        <v>416</v>
      </c>
      <c r="AN568" s="635" t="s">
        <v>416</v>
      </c>
      <c r="AO568" s="635" t="s">
        <v>417</v>
      </c>
      <c r="AP568" s="639">
        <v>1</v>
      </c>
      <c r="AQ568" s="114" t="s">
        <v>1076</v>
      </c>
      <c r="AR568" s="22" t="str">
        <f t="shared" si="144"/>
        <v>pctile</v>
      </c>
      <c r="AS568" s="114" t="s">
        <v>1086</v>
      </c>
      <c r="AT568" s="22" t="b">
        <f t="shared" si="145"/>
        <v>1</v>
      </c>
      <c r="AU568" s="635" t="s">
        <v>1077</v>
      </c>
      <c r="AV568" s="635" t="s">
        <v>1086</v>
      </c>
      <c r="AW568" s="114"/>
      <c r="AX568" s="596" t="s">
        <v>2798</v>
      </c>
      <c r="AY568" s="479" t="b">
        <v>0</v>
      </c>
      <c r="AZ568" s="114" t="s">
        <v>1078</v>
      </c>
      <c r="BA568" s="114">
        <v>2</v>
      </c>
      <c r="BB568" s="114">
        <v>0</v>
      </c>
      <c r="BC568" s="114" t="b">
        <v>0</v>
      </c>
      <c r="BD568" s="114" t="b">
        <v>0</v>
      </c>
      <c r="BE568" s="114" t="b">
        <v>0</v>
      </c>
      <c r="BF568" s="114"/>
      <c r="BG568" s="23" t="b">
        <f t="shared" si="153"/>
        <v>0</v>
      </c>
      <c r="BH568" s="707" t="str">
        <f>CONCATENATE(IF(AF568=1, EJ,IF(AG568=1, EJ_Supp,"")),VLOOKUP(T568,Q:BH,44,),IF(AQ568="uspctile", US_ile,IF(AQ568="statepctile", State_ile,"")))</f>
        <v>EJ Supp: TSDF (US%ile)</v>
      </c>
      <c r="BI568" s="114" t="s">
        <v>1566</v>
      </c>
      <c r="BJ568" s="185" t="s">
        <v>1569</v>
      </c>
      <c r="BK568" s="185" t="s">
        <v>1569</v>
      </c>
      <c r="BL568" s="714" t="s">
        <v>1567</v>
      </c>
      <c r="BM568" s="561" t="s">
        <v>2798</v>
      </c>
      <c r="BN568" s="479" t="s">
        <v>1568</v>
      </c>
      <c r="BO568" s="184" t="s">
        <v>1477</v>
      </c>
      <c r="BP568" s="56" t="s">
        <v>354</v>
      </c>
      <c r="BQ568" s="206">
        <v>92</v>
      </c>
      <c r="BS568" s="580" t="s">
        <v>55</v>
      </c>
      <c r="BT568" s="580" t="s">
        <v>1179</v>
      </c>
      <c r="BU568" s="580" t="s">
        <v>1565</v>
      </c>
      <c r="BV568" s="580" t="s">
        <v>56</v>
      </c>
    </row>
    <row r="569" spans="1:75">
      <c r="A569">
        <v>568</v>
      </c>
      <c r="B569" s="148" t="str">
        <f t="shared" ca="1" si="140"/>
        <v>999999093</v>
      </c>
      <c r="C569" s="148" t="str">
        <f t="shared" ca="1" si="141"/>
        <v>9999999</v>
      </c>
      <c r="D569" s="28">
        <v>1</v>
      </c>
      <c r="E569" s="586">
        <f t="shared" si="146"/>
        <v>0</v>
      </c>
      <c r="F569" s="586">
        <f t="shared" si="142"/>
        <v>1</v>
      </c>
      <c r="G569" s="344" t="str">
        <f t="shared" si="147"/>
        <v>api</v>
      </c>
      <c r="H569" t="s">
        <v>1571</v>
      </c>
      <c r="I569" t="s">
        <v>1571</v>
      </c>
      <c r="N569" s="56" t="s">
        <v>1572</v>
      </c>
      <c r="O569" t="s">
        <v>1572</v>
      </c>
      <c r="P569" s="56" t="s">
        <v>1572</v>
      </c>
      <c r="Q569" s="61" t="s">
        <v>1570</v>
      </c>
      <c r="R569" s="137">
        <f ca="1">IFERROR(_xlfn.XLOOKUP(T569, sortorder!P:P,sortorder!Q:Q),999)</f>
        <v>999</v>
      </c>
      <c r="S569" s="137">
        <f ca="1">IFERROR(_xlfn.XLOOKUP(T569, sortorder!P:P,sortorder!O:O),99)</f>
        <v>99</v>
      </c>
      <c r="T569" s="119" t="s">
        <v>134</v>
      </c>
      <c r="V569" s="142">
        <f ca="1">IFERROR(_xlfn.XLOOKUP(X569, sortorder!E:E,sortorder!D:D),99)</f>
        <v>99</v>
      </c>
      <c r="W569" s="142">
        <f t="shared" ca="1" si="143"/>
        <v>99</v>
      </c>
      <c r="X569" s="21" t="s">
        <v>1491</v>
      </c>
      <c r="Y569" s="132">
        <f t="shared" si="154"/>
        <v>0</v>
      </c>
      <c r="Z569" s="132">
        <f t="shared" si="154"/>
        <v>0</v>
      </c>
      <c r="AA569" s="132">
        <f t="shared" si="154"/>
        <v>1</v>
      </c>
      <c r="AB569" s="132">
        <f t="shared" si="154"/>
        <v>0</v>
      </c>
      <c r="AC569" s="132">
        <f t="shared" si="154"/>
        <v>0</v>
      </c>
      <c r="AD569" s="132">
        <f t="shared" si="154"/>
        <v>0</v>
      </c>
      <c r="AE569" s="132">
        <f t="shared" si="154"/>
        <v>1</v>
      </c>
      <c r="AF569" s="132">
        <f t="shared" si="154"/>
        <v>0</v>
      </c>
      <c r="AG569" s="132">
        <f t="shared" si="154"/>
        <v>1</v>
      </c>
      <c r="AH569" t="s">
        <v>1051</v>
      </c>
      <c r="AI569" s="132" t="e">
        <f ca="1">_xlfn.XLOOKUP(I569,'api2.3'!B:B,'api2.3'!D:D,"")</f>
        <v>#NAME?</v>
      </c>
      <c r="AJ569" t="s">
        <v>84</v>
      </c>
      <c r="AK569" s="38" t="s">
        <v>84</v>
      </c>
      <c r="AL569" s="195" t="e">
        <f ca="1">_xlfn.XLOOKUP(AK569,sortorder!$I$15:$I$20,sortorder!$J$15:$J$20)</f>
        <v>#NAME?</v>
      </c>
      <c r="AM569" s="633" t="s">
        <v>416</v>
      </c>
      <c r="AN569" s="633" t="s">
        <v>416</v>
      </c>
      <c r="AO569" s="633" t="s">
        <v>417</v>
      </c>
      <c r="AP569" s="637">
        <v>1</v>
      </c>
      <c r="AQ569" t="s">
        <v>1076</v>
      </c>
      <c r="AR569" s="22" t="str">
        <f t="shared" si="144"/>
        <v>pctile</v>
      </c>
      <c r="AS569" t="s">
        <v>1086</v>
      </c>
      <c r="AT569" s="22" t="b">
        <f t="shared" si="145"/>
        <v>1</v>
      </c>
      <c r="AU569" s="633" t="s">
        <v>1077</v>
      </c>
      <c r="AV569" s="633" t="s">
        <v>1086</v>
      </c>
      <c r="AX569" s="596" t="s">
        <v>2798</v>
      </c>
      <c r="AY569" s="479" t="b">
        <v>0</v>
      </c>
      <c r="AZ569" t="s">
        <v>1078</v>
      </c>
      <c r="BA569">
        <v>2</v>
      </c>
      <c r="BB569">
        <v>0</v>
      </c>
      <c r="BC569" t="b">
        <v>0</v>
      </c>
      <c r="BD569" t="b">
        <v>0</v>
      </c>
      <c r="BE569" t="b">
        <v>0</v>
      </c>
      <c r="BG569" s="23" t="b">
        <f t="shared" si="153"/>
        <v>0</v>
      </c>
      <c r="BH569" s="707" t="str">
        <f>CONCATENATE(IF(AF569=1, EJ,IF(AG569=1, EJ_Supp,"")),VLOOKUP(T569,Q:BH,44,),IF(AQ569="uspctile", US_ile,IF(AQ569="statepctile", State_ile,"")))</f>
        <v>EJ Supp: UST (US%ile)</v>
      </c>
      <c r="BI569" t="s">
        <v>1573</v>
      </c>
      <c r="BJ569" s="21" t="s">
        <v>1577</v>
      </c>
      <c r="BK569" s="21" t="s">
        <v>1577</v>
      </c>
      <c r="BL569" s="714" t="s">
        <v>1574</v>
      </c>
      <c r="BM569" s="561" t="s">
        <v>2798</v>
      </c>
      <c r="BN569" s="479" t="s">
        <v>1575</v>
      </c>
      <c r="BO569" s="56" t="s">
        <v>1486</v>
      </c>
      <c r="BP569" s="56" t="s">
        <v>1576</v>
      </c>
      <c r="BQ569" s="206">
        <v>93</v>
      </c>
      <c r="BS569" s="580" t="s">
        <v>55</v>
      </c>
      <c r="BT569" s="580" t="s">
        <v>1449</v>
      </c>
      <c r="BU569" s="580" t="s">
        <v>1572</v>
      </c>
      <c r="BV569" s="580" t="s">
        <v>56</v>
      </c>
    </row>
    <row r="570" spans="1:75">
      <c r="A570">
        <v>569</v>
      </c>
      <c r="B570" s="148" t="str">
        <f t="shared" ca="1" si="140"/>
        <v>999999094</v>
      </c>
      <c r="C570" s="148" t="str">
        <f t="shared" ca="1" si="141"/>
        <v>9999999</v>
      </c>
      <c r="D570" s="28">
        <v>1</v>
      </c>
      <c r="E570" s="586">
        <f t="shared" si="146"/>
        <v>0</v>
      </c>
      <c r="F570" s="586">
        <f t="shared" si="142"/>
        <v>1</v>
      </c>
      <c r="G570" s="344" t="str">
        <f t="shared" si="147"/>
        <v>api</v>
      </c>
      <c r="H570" t="s">
        <v>1507</v>
      </c>
      <c r="I570" t="s">
        <v>1507</v>
      </c>
      <c r="N570" s="56" t="s">
        <v>1508</v>
      </c>
      <c r="O570" t="s">
        <v>1508</v>
      </c>
      <c r="P570" s="56" t="s">
        <v>1508</v>
      </c>
      <c r="Q570" s="61" t="s">
        <v>1506</v>
      </c>
      <c r="R570" s="137">
        <f ca="1">IFERROR(_xlfn.XLOOKUP(T570, sortorder!P:P,sortorder!Q:Q),999)</f>
        <v>999</v>
      </c>
      <c r="S570" s="137">
        <f ca="1">IFERROR(_xlfn.XLOOKUP(T570, sortorder!P:P,sortorder!O:O),99)</f>
        <v>99</v>
      </c>
      <c r="T570" s="119" t="s">
        <v>244</v>
      </c>
      <c r="V570" s="142">
        <f ca="1">IFERROR(_xlfn.XLOOKUP(X570, sortorder!E:E,sortorder!D:D),99)</f>
        <v>99</v>
      </c>
      <c r="W570" s="142">
        <f t="shared" ca="1" si="143"/>
        <v>99</v>
      </c>
      <c r="X570" s="21" t="s">
        <v>1491</v>
      </c>
      <c r="Y570" s="132">
        <f t="shared" si="154"/>
        <v>0</v>
      </c>
      <c r="Z570" s="132">
        <f t="shared" si="154"/>
        <v>0</v>
      </c>
      <c r="AA570" s="132">
        <f t="shared" si="154"/>
        <v>1</v>
      </c>
      <c r="AB570" s="132">
        <f t="shared" si="154"/>
        <v>0</v>
      </c>
      <c r="AC570" s="132">
        <f t="shared" si="154"/>
        <v>0</v>
      </c>
      <c r="AD570" s="132">
        <f t="shared" si="154"/>
        <v>0</v>
      </c>
      <c r="AE570" s="132">
        <f t="shared" si="154"/>
        <v>1</v>
      </c>
      <c r="AF570" s="132">
        <f t="shared" si="154"/>
        <v>0</v>
      </c>
      <c r="AG570" s="132">
        <f t="shared" si="154"/>
        <v>1</v>
      </c>
      <c r="AH570" t="s">
        <v>1051</v>
      </c>
      <c r="AI570" s="132" t="e">
        <f ca="1">_xlfn.XLOOKUP(I570,'api2.3'!B:B,'api2.3'!D:D,"")</f>
        <v>#NAME?</v>
      </c>
      <c r="AJ570" t="s">
        <v>84</v>
      </c>
      <c r="AK570" s="38" t="s">
        <v>84</v>
      </c>
      <c r="AL570" s="195" t="e">
        <f ca="1">_xlfn.XLOOKUP(AK570,sortorder!$I$15:$I$20,sortorder!$J$15:$J$20)</f>
        <v>#NAME?</v>
      </c>
      <c r="AM570" s="633" t="s">
        <v>416</v>
      </c>
      <c r="AN570" s="633" t="s">
        <v>416</v>
      </c>
      <c r="AO570" s="633" t="s">
        <v>417</v>
      </c>
      <c r="AP570" s="637">
        <v>1</v>
      </c>
      <c r="AQ570" t="s">
        <v>1076</v>
      </c>
      <c r="AR570" s="22" t="str">
        <f t="shared" si="144"/>
        <v>pctile</v>
      </c>
      <c r="AS570" t="s">
        <v>1086</v>
      </c>
      <c r="AT570" s="22" t="b">
        <f t="shared" si="145"/>
        <v>1</v>
      </c>
      <c r="AU570" s="633" t="s">
        <v>1077</v>
      </c>
      <c r="AV570" s="633" t="s">
        <v>1086</v>
      </c>
      <c r="AX570" s="596" t="s">
        <v>2798</v>
      </c>
      <c r="AY570" s="479" t="b">
        <v>0</v>
      </c>
      <c r="AZ570" t="s">
        <v>1078</v>
      </c>
      <c r="BA570">
        <v>2</v>
      </c>
      <c r="BB570">
        <v>0</v>
      </c>
      <c r="BC570" t="b">
        <v>0</v>
      </c>
      <c r="BD570" t="b">
        <v>0</v>
      </c>
      <c r="BE570" t="b">
        <v>0</v>
      </c>
      <c r="BG570" s="23" t="b">
        <f t="shared" si="153"/>
        <v>0</v>
      </c>
      <c r="BH570" s="707" t="str">
        <f>CONCATENATE(IF(AF570=1, EJ,IF(AG570=1, EJ_Supp,"")),VLOOKUP(T570,Q:BH,44,),IF(AQ570="uspctile", US_ile,IF(AQ570="statepctile", State_ile,"")))</f>
        <v>EJ Supp: NPDES (US%ile)</v>
      </c>
      <c r="BI570" t="s">
        <v>1509</v>
      </c>
      <c r="BJ570" s="21" t="s">
        <v>1510</v>
      </c>
      <c r="BK570" s="21" t="s">
        <v>1510</v>
      </c>
      <c r="BL570" s="714" t="s">
        <v>1511</v>
      </c>
      <c r="BM570" s="561" t="s">
        <v>2798</v>
      </c>
      <c r="BN570" s="479" t="s">
        <v>1512</v>
      </c>
      <c r="BO570" s="56" t="s">
        <v>1406</v>
      </c>
      <c r="BP570" s="56" t="s">
        <v>329</v>
      </c>
      <c r="BQ570" s="206">
        <v>94</v>
      </c>
      <c r="BS570" s="580" t="s">
        <v>833</v>
      </c>
      <c r="BT570" s="580" t="s">
        <v>596</v>
      </c>
      <c r="BU570" s="580" t="s">
        <v>1508</v>
      </c>
      <c r="BV570" s="580" t="s">
        <v>56</v>
      </c>
    </row>
    <row r="571" spans="1:75" hidden="1">
      <c r="A571">
        <v>570</v>
      </c>
      <c r="B571" s="148" t="str">
        <f t="shared" ca="1" si="140"/>
        <v>999999095</v>
      </c>
      <c r="C571" s="148" t="str">
        <f t="shared" ca="1" si="141"/>
        <v>9999999</v>
      </c>
      <c r="D571" s="234">
        <v>1</v>
      </c>
      <c r="E571" s="586">
        <f t="shared" si="146"/>
        <v>0</v>
      </c>
      <c r="F571" s="586">
        <f t="shared" si="142"/>
        <v>1</v>
      </c>
      <c r="G571" s="344" t="str">
        <f t="shared" si="147"/>
        <v>csv</v>
      </c>
      <c r="H571" s="114" t="s">
        <v>5447</v>
      </c>
      <c r="I571" s="472" t="s">
        <v>5676</v>
      </c>
      <c r="J571" s="184"/>
      <c r="K571" s="114"/>
      <c r="L571" s="114"/>
      <c r="M571" s="184"/>
      <c r="N571" s="184"/>
      <c r="O571" s="114" t="s">
        <v>5447</v>
      </c>
      <c r="P571" s="184"/>
      <c r="Q571" s="115" t="s">
        <v>5530</v>
      </c>
      <c r="R571" s="137">
        <f ca="1">IFERROR(_xlfn.XLOOKUP(T571, sortorder!P:P,sortorder!Q:Q),999)</f>
        <v>999</v>
      </c>
      <c r="S571" s="137">
        <f ca="1">IFERROR(_xlfn.XLOOKUP(T571, sortorder!P:P,sortorder!O:O),99)</f>
        <v>99</v>
      </c>
      <c r="T571" s="183" t="s">
        <v>5448</v>
      </c>
      <c r="U571" s="184"/>
      <c r="V571" s="142">
        <f ca="1">IFERROR(_xlfn.XLOOKUP(X571, sortorder!E:E,sortorder!D:D),99)</f>
        <v>99</v>
      </c>
      <c r="W571" s="142">
        <f t="shared" ca="1" si="143"/>
        <v>99</v>
      </c>
      <c r="X571" s="185" t="s">
        <v>1491</v>
      </c>
      <c r="Y571" s="132">
        <f t="shared" si="154"/>
        <v>0</v>
      </c>
      <c r="Z571" s="132">
        <f t="shared" si="154"/>
        <v>0</v>
      </c>
      <c r="AA571" s="132">
        <f t="shared" si="154"/>
        <v>1</v>
      </c>
      <c r="AB571" s="132">
        <f t="shared" si="154"/>
        <v>0</v>
      </c>
      <c r="AC571" s="132">
        <f t="shared" si="154"/>
        <v>0</v>
      </c>
      <c r="AD571" s="132">
        <f t="shared" si="154"/>
        <v>0</v>
      </c>
      <c r="AE571" s="132">
        <f t="shared" si="154"/>
        <v>1</v>
      </c>
      <c r="AF571" s="132">
        <f t="shared" si="154"/>
        <v>0</v>
      </c>
      <c r="AG571" s="132">
        <f t="shared" si="154"/>
        <v>1</v>
      </c>
      <c r="AH571" s="114" t="s">
        <v>1051</v>
      </c>
      <c r="AI571" s="132" t="e">
        <f ca="1">_xlfn.XLOOKUP(I571,'api2.3'!B:B,'api2.3'!D:D,"")</f>
        <v>#NAME?</v>
      </c>
      <c r="AJ571" s="114" t="s">
        <v>84</v>
      </c>
      <c r="AK571" s="197" t="s">
        <v>84</v>
      </c>
      <c r="AL571" s="195" t="e">
        <f ca="1">_xlfn.XLOOKUP(AK571,sortorder!$I$15:$I$20,sortorder!$J$15:$J$20)</f>
        <v>#NAME?</v>
      </c>
      <c r="AM571" s="635" t="s">
        <v>416</v>
      </c>
      <c r="AN571" s="635" t="s">
        <v>416</v>
      </c>
      <c r="AO571" s="635" t="s">
        <v>417</v>
      </c>
      <c r="AP571" s="641">
        <v>1</v>
      </c>
      <c r="AQ571" s="114" t="s">
        <v>1076</v>
      </c>
      <c r="AR571" s="22" t="str">
        <f t="shared" si="144"/>
        <v>pctile</v>
      </c>
      <c r="AS571" s="114" t="s">
        <v>1086</v>
      </c>
      <c r="AT571" s="22" t="b">
        <f t="shared" si="145"/>
        <v>1</v>
      </c>
      <c r="AU571" s="635" t="s">
        <v>1077</v>
      </c>
      <c r="AV571" s="635" t="s">
        <v>1086</v>
      </c>
      <c r="AW571" s="114"/>
      <c r="AX571" s="596" t="s">
        <v>2798</v>
      </c>
      <c r="AY571" s="479" t="b">
        <v>0</v>
      </c>
      <c r="AZ571" s="219" t="s">
        <v>1078</v>
      </c>
      <c r="BA571" s="114">
        <v>2</v>
      </c>
      <c r="BB571" s="114">
        <v>0</v>
      </c>
      <c r="BC571" s="114" t="b">
        <v>0</v>
      </c>
      <c r="BD571" s="114" t="b">
        <v>0</v>
      </c>
      <c r="BE571" s="114" t="b">
        <v>0</v>
      </c>
      <c r="BF571" s="114"/>
      <c r="BG571" s="23" t="b">
        <f t="shared" si="153"/>
        <v>1</v>
      </c>
      <c r="BH571" s="707" t="str">
        <f>CONCATENATE(IF(AF571=1, EJ,IF(AG571=1, EJ_Supp,"")),VLOOKUP(T571,Q:BH,44,),IF(AQ571="uspctile", US_ile,IF(AQ571="statepctile", State_ile,"")))</f>
        <v>EJ Supp: Drinking (US%ile)</v>
      </c>
      <c r="BI571" s="114" t="s">
        <v>5531</v>
      </c>
      <c r="BJ571" s="114" t="s">
        <v>5532</v>
      </c>
      <c r="BK571" s="114" t="s">
        <v>5532</v>
      </c>
      <c r="BL571" s="714" t="s">
        <v>7450</v>
      </c>
      <c r="BM571" s="561" t="s">
        <v>2798</v>
      </c>
      <c r="BN571" s="479" t="s">
        <v>5675</v>
      </c>
      <c r="BO571" s="184"/>
      <c r="BP571" s="184"/>
      <c r="BQ571" s="243">
        <v>95</v>
      </c>
      <c r="BR571" s="114"/>
      <c r="BS571" s="582"/>
      <c r="BT571" s="582"/>
      <c r="BU571" s="582"/>
      <c r="BV571" s="582"/>
      <c r="BW571" s="582"/>
    </row>
    <row r="572" spans="1:75">
      <c r="A572">
        <v>571</v>
      </c>
      <c r="B572" s="148" t="str">
        <f t="shared" ca="1" si="140"/>
        <v>999999070</v>
      </c>
      <c r="C572" s="148" t="str">
        <f t="shared" ca="1" si="141"/>
        <v>9999999</v>
      </c>
      <c r="D572" s="28">
        <v>1</v>
      </c>
      <c r="E572" s="586">
        <f t="shared" si="146"/>
        <v>0</v>
      </c>
      <c r="F572" s="586">
        <f t="shared" si="142"/>
        <v>1</v>
      </c>
      <c r="G572" s="344" t="str">
        <f t="shared" si="147"/>
        <v>api</v>
      </c>
      <c r="H572" t="s">
        <v>2076</v>
      </c>
      <c r="I572" s="114" t="s">
        <v>2076</v>
      </c>
      <c r="N572" s="56" t="s">
        <v>2077</v>
      </c>
      <c r="O572" t="s">
        <v>2077</v>
      </c>
      <c r="P572" s="56" t="s">
        <v>2077</v>
      </c>
      <c r="Q572" s="61" t="s">
        <v>2075</v>
      </c>
      <c r="R572" s="137">
        <f ca="1">IFERROR(_xlfn.XLOOKUP(T572, sortorder!P:P,sortorder!Q:Q),999)</f>
        <v>999</v>
      </c>
      <c r="S572" s="137">
        <f ca="1">IFERROR(_xlfn.XLOOKUP(T572, sortorder!P:P,sortorder!O:O),99)</f>
        <v>99</v>
      </c>
      <c r="T572" s="119" t="s">
        <v>181</v>
      </c>
      <c r="U572" s="56" t="s">
        <v>234</v>
      </c>
      <c r="V572" s="142">
        <f ca="1">IFERROR(_xlfn.XLOOKUP(X572, sortorder!E:E,sortorder!D:D),99)</f>
        <v>99</v>
      </c>
      <c r="W572" s="142">
        <f t="shared" ca="1" si="143"/>
        <v>99</v>
      </c>
      <c r="X572" s="21" t="s">
        <v>2045</v>
      </c>
      <c r="Y572" s="132">
        <f t="shared" ref="Y572:AG581" si="155">IF(ISERROR(SEARCH(Y$1,$Q572)),0,1)</f>
        <v>0</v>
      </c>
      <c r="Z572" s="132">
        <f t="shared" si="155"/>
        <v>1</v>
      </c>
      <c r="AA572" s="132">
        <f t="shared" si="155"/>
        <v>1</v>
      </c>
      <c r="AB572" s="132">
        <f t="shared" si="155"/>
        <v>0</v>
      </c>
      <c r="AC572" s="132">
        <f t="shared" si="155"/>
        <v>0</v>
      </c>
      <c r="AD572" s="132">
        <f t="shared" si="155"/>
        <v>0</v>
      </c>
      <c r="AE572" s="132">
        <f t="shared" si="155"/>
        <v>1</v>
      </c>
      <c r="AF572" s="132">
        <f t="shared" si="155"/>
        <v>0</v>
      </c>
      <c r="AG572" s="132">
        <f t="shared" si="155"/>
        <v>1</v>
      </c>
      <c r="AH572" s="67" t="s">
        <v>1051</v>
      </c>
      <c r="AI572" s="132" t="e">
        <f ca="1">_xlfn.XLOOKUP(I572,'api2.3'!B:B,'api2.3'!D:D,"")</f>
        <v>#NAME?</v>
      </c>
      <c r="AJ572" s="67" t="s">
        <v>84</v>
      </c>
      <c r="AK572" s="38" t="s">
        <v>84</v>
      </c>
      <c r="AL572" s="195" t="e">
        <f ca="1">_xlfn.XLOOKUP(AK572,sortorder!$I$15:$I$20,sortorder!$J$15:$J$20)</f>
        <v>#NAME?</v>
      </c>
      <c r="AM572" s="633" t="s">
        <v>1742</v>
      </c>
      <c r="AN572" s="633" t="s">
        <v>1742</v>
      </c>
      <c r="AO572" s="633" t="s">
        <v>1743</v>
      </c>
      <c r="AP572" s="637">
        <v>3</v>
      </c>
      <c r="AQ572" s="67" t="s">
        <v>1740</v>
      </c>
      <c r="AR572" s="22" t="str">
        <f t="shared" si="144"/>
        <v>pctile</v>
      </c>
      <c r="AS572" s="67" t="s">
        <v>1086</v>
      </c>
      <c r="AT572" s="22" t="b">
        <f t="shared" si="145"/>
        <v>1</v>
      </c>
      <c r="AU572" s="633" t="s">
        <v>1077</v>
      </c>
      <c r="AV572" s="633" t="s">
        <v>1086</v>
      </c>
      <c r="AW572" s="67"/>
      <c r="AX572" s="596" t="s">
        <v>2798</v>
      </c>
      <c r="AY572" s="479" t="b">
        <v>0</v>
      </c>
      <c r="AZ572" s="67" t="s">
        <v>1078</v>
      </c>
      <c r="BA572" s="67">
        <v>2</v>
      </c>
      <c r="BB572" s="67">
        <v>0</v>
      </c>
      <c r="BC572" t="b">
        <v>0</v>
      </c>
      <c r="BD572" t="b">
        <v>0</v>
      </c>
      <c r="BE572" t="b">
        <v>0</v>
      </c>
      <c r="BF572" s="67"/>
      <c r="BG572" s="23" t="b">
        <f t="shared" si="153"/>
        <v>0</v>
      </c>
      <c r="BH572" s="707" t="str">
        <f>CONCATENATE(IF(AF572=1, EJ,IF(AG572=1, EJ_Supp,"")),VLOOKUP(T572,Q:BH,44,),IF(AQ572="uspctile", US_ile,IF(AQ572="statepctile", State_ile,"")))</f>
        <v>EJ Supp: PM2.5 (State%ile)</v>
      </c>
      <c r="BI572" s="39" t="s">
        <v>2078</v>
      </c>
      <c r="BJ572" s="67" t="s">
        <v>2079</v>
      </c>
      <c r="BK572" s="67" t="s">
        <v>2079</v>
      </c>
      <c r="BL572" s="714" t="e">
        <v>#N/A</v>
      </c>
      <c r="BM572" s="561" t="s">
        <v>2798</v>
      </c>
      <c r="BN572" s="479" t="s">
        <v>2080</v>
      </c>
      <c r="BO572" s="56" t="s">
        <v>1433</v>
      </c>
      <c r="BP572" s="56" t="s">
        <v>321</v>
      </c>
      <c r="BQ572" s="206">
        <v>70</v>
      </c>
      <c r="BS572" s="580" t="s">
        <v>55</v>
      </c>
      <c r="BT572" s="580" t="s">
        <v>1180</v>
      </c>
      <c r="BU572" s="580" t="s">
        <v>2077</v>
      </c>
      <c r="BV572" s="580" t="s">
        <v>404</v>
      </c>
    </row>
    <row r="573" spans="1:75">
      <c r="A573">
        <v>572</v>
      </c>
      <c r="B573" s="148" t="str">
        <f t="shared" ca="1" si="140"/>
        <v>999999071</v>
      </c>
      <c r="C573" s="148" t="str">
        <f t="shared" ca="1" si="141"/>
        <v>9999999</v>
      </c>
      <c r="D573" s="28">
        <v>1</v>
      </c>
      <c r="E573" s="586">
        <f t="shared" si="146"/>
        <v>0</v>
      </c>
      <c r="F573" s="586">
        <f t="shared" si="142"/>
        <v>1</v>
      </c>
      <c r="G573" s="344" t="str">
        <f t="shared" si="147"/>
        <v>api</v>
      </c>
      <c r="H573" t="s">
        <v>2070</v>
      </c>
      <c r="I573" t="s">
        <v>2070</v>
      </c>
      <c r="N573" s="56" t="s">
        <v>2071</v>
      </c>
      <c r="O573" t="s">
        <v>2071</v>
      </c>
      <c r="P573" s="56" t="s">
        <v>2071</v>
      </c>
      <c r="Q573" s="61" t="s">
        <v>2069</v>
      </c>
      <c r="R573" s="137">
        <f ca="1">IFERROR(_xlfn.XLOOKUP(T573, sortorder!P:P,sortorder!Q:Q),999)</f>
        <v>999</v>
      </c>
      <c r="S573" s="137">
        <f ca="1">IFERROR(_xlfn.XLOOKUP(T573, sortorder!P:P,sortorder!O:O),99)</f>
        <v>99</v>
      </c>
      <c r="T573" s="119" t="s">
        <v>144</v>
      </c>
      <c r="U573" s="56" t="s">
        <v>216</v>
      </c>
      <c r="V573" s="142">
        <f ca="1">IFERROR(_xlfn.XLOOKUP(X573, sortorder!E:E,sortorder!D:D),99)</f>
        <v>99</v>
      </c>
      <c r="W573" s="142">
        <f t="shared" ca="1" si="143"/>
        <v>99</v>
      </c>
      <c r="X573" s="21" t="s">
        <v>2045</v>
      </c>
      <c r="Y573" s="132">
        <f t="shared" si="155"/>
        <v>0</v>
      </c>
      <c r="Z573" s="132">
        <f t="shared" si="155"/>
        <v>1</v>
      </c>
      <c r="AA573" s="132">
        <f t="shared" si="155"/>
        <v>1</v>
      </c>
      <c r="AB573" s="132">
        <f t="shared" si="155"/>
        <v>0</v>
      </c>
      <c r="AC573" s="132">
        <f t="shared" si="155"/>
        <v>0</v>
      </c>
      <c r="AD573" s="132">
        <f t="shared" si="155"/>
        <v>0</v>
      </c>
      <c r="AE573" s="132">
        <f t="shared" si="155"/>
        <v>1</v>
      </c>
      <c r="AF573" s="132">
        <f t="shared" si="155"/>
        <v>0</v>
      </c>
      <c r="AG573" s="132">
        <f t="shared" si="155"/>
        <v>1</v>
      </c>
      <c r="AH573" s="67" t="s">
        <v>1051</v>
      </c>
      <c r="AI573" s="132" t="e">
        <f ca="1">_xlfn.XLOOKUP(I573,'api2.3'!B:B,'api2.3'!D:D,"")</f>
        <v>#NAME?</v>
      </c>
      <c r="AJ573" s="67" t="s">
        <v>84</v>
      </c>
      <c r="AK573" s="38" t="s">
        <v>84</v>
      </c>
      <c r="AL573" s="195" t="e">
        <f ca="1">_xlfn.XLOOKUP(AK573,sortorder!$I$15:$I$20,sortorder!$J$15:$J$20)</f>
        <v>#NAME?</v>
      </c>
      <c r="AM573" s="633" t="s">
        <v>1742</v>
      </c>
      <c r="AN573" s="633" t="s">
        <v>1742</v>
      </c>
      <c r="AO573" s="633" t="s">
        <v>1743</v>
      </c>
      <c r="AP573" s="637">
        <v>3</v>
      </c>
      <c r="AQ573" s="67" t="s">
        <v>1740</v>
      </c>
      <c r="AR573" s="22" t="str">
        <f t="shared" si="144"/>
        <v>pctile</v>
      </c>
      <c r="AS573" s="67" t="s">
        <v>1086</v>
      </c>
      <c r="AT573" s="22" t="b">
        <f t="shared" si="145"/>
        <v>1</v>
      </c>
      <c r="AU573" s="633" t="s">
        <v>1077</v>
      </c>
      <c r="AV573" s="633" t="s">
        <v>1086</v>
      </c>
      <c r="AW573" s="67"/>
      <c r="AX573" s="596" t="s">
        <v>2798</v>
      </c>
      <c r="AY573" s="479" t="b">
        <v>0</v>
      </c>
      <c r="AZ573" s="67" t="s">
        <v>1078</v>
      </c>
      <c r="BA573" s="67">
        <v>2</v>
      </c>
      <c r="BB573" s="67">
        <v>0</v>
      </c>
      <c r="BC573" t="b">
        <v>0</v>
      </c>
      <c r="BD573" t="b">
        <v>0</v>
      </c>
      <c r="BE573" t="b">
        <v>0</v>
      </c>
      <c r="BF573" s="67"/>
      <c r="BG573" s="23" t="b">
        <f t="shared" si="153"/>
        <v>0</v>
      </c>
      <c r="BH573" s="707" t="str">
        <f>CONCATENATE(IF(AF573=1, EJ,IF(AG573=1, EJ_Supp,"")),VLOOKUP(T573,Q:BH,44,),IF(AQ573="uspctile", US_ile,IF(AQ573="statepctile", State_ile,"")))</f>
        <v>EJ Supp: Ozone (State%ile)</v>
      </c>
      <c r="BI573" s="39" t="s">
        <v>2072</v>
      </c>
      <c r="BJ573" s="67" t="s">
        <v>2073</v>
      </c>
      <c r="BK573" s="67" t="s">
        <v>2073</v>
      </c>
      <c r="BL573" s="714" t="e">
        <v>#N/A</v>
      </c>
      <c r="BM573" s="561" t="s">
        <v>2798</v>
      </c>
      <c r="BN573" s="479" t="s">
        <v>2074</v>
      </c>
      <c r="BO573" s="56" t="s">
        <v>1424</v>
      </c>
      <c r="BP573" s="56" t="s">
        <v>471</v>
      </c>
      <c r="BQ573" s="206">
        <v>71</v>
      </c>
      <c r="BS573" s="580" t="s">
        <v>86</v>
      </c>
      <c r="BT573" s="580" t="s">
        <v>1440</v>
      </c>
      <c r="BU573" s="580" t="s">
        <v>2071</v>
      </c>
      <c r="BV573" s="580" t="s">
        <v>404</v>
      </c>
    </row>
    <row r="574" spans="1:75" hidden="1">
      <c r="A574">
        <v>573</v>
      </c>
      <c r="B574" s="148" t="str">
        <f t="shared" ca="1" si="140"/>
        <v>999999072</v>
      </c>
      <c r="C574" s="148" t="str">
        <f t="shared" ca="1" si="141"/>
        <v>9999999</v>
      </c>
      <c r="D574" s="234">
        <v>1</v>
      </c>
      <c r="E574" s="586">
        <f t="shared" si="146"/>
        <v>0</v>
      </c>
      <c r="F574" s="586">
        <f t="shared" si="142"/>
        <v>1</v>
      </c>
      <c r="G574" s="344" t="str">
        <f t="shared" si="147"/>
        <v>csv</v>
      </c>
      <c r="H574" s="114" t="s">
        <v>5597</v>
      </c>
      <c r="I574" s="114" t="s">
        <v>5596</v>
      </c>
      <c r="J574" s="184"/>
      <c r="K574" s="114"/>
      <c r="L574" s="114"/>
      <c r="M574" s="184"/>
      <c r="N574" s="184"/>
      <c r="O574" s="114" t="s">
        <v>5597</v>
      </c>
      <c r="P574" s="184"/>
      <c r="Q574" s="115" t="s">
        <v>5598</v>
      </c>
      <c r="R574" s="137">
        <f ca="1">IFERROR(_xlfn.XLOOKUP(T574, sortorder!P:P,sortorder!Q:Q),999)</f>
        <v>999</v>
      </c>
      <c r="S574" s="137">
        <f ca="1">IFERROR(_xlfn.XLOOKUP(T574, sortorder!P:P,sortorder!O:O),99)</f>
        <v>99</v>
      </c>
      <c r="T574" s="183" t="s">
        <v>5452</v>
      </c>
      <c r="U574" s="184"/>
      <c r="V574" s="142">
        <f ca="1">IFERROR(_xlfn.XLOOKUP(X574, sortorder!E:E,sortorder!D:D),99)</f>
        <v>99</v>
      </c>
      <c r="W574" s="142">
        <f t="shared" ca="1" si="143"/>
        <v>99</v>
      </c>
      <c r="X574" s="185" t="s">
        <v>2045</v>
      </c>
      <c r="Y574" s="132">
        <f t="shared" si="155"/>
        <v>0</v>
      </c>
      <c r="Z574" s="132">
        <f t="shared" si="155"/>
        <v>1</v>
      </c>
      <c r="AA574" s="132">
        <f t="shared" si="155"/>
        <v>1</v>
      </c>
      <c r="AB574" s="132">
        <f t="shared" si="155"/>
        <v>0</v>
      </c>
      <c r="AC574" s="132">
        <f t="shared" si="155"/>
        <v>0</v>
      </c>
      <c r="AD574" s="132">
        <f t="shared" si="155"/>
        <v>0</v>
      </c>
      <c r="AE574" s="132">
        <f t="shared" si="155"/>
        <v>1</v>
      </c>
      <c r="AF574" s="132">
        <f t="shared" si="155"/>
        <v>0</v>
      </c>
      <c r="AG574" s="132">
        <f t="shared" si="155"/>
        <v>1</v>
      </c>
      <c r="AH574" s="114" t="s">
        <v>1051</v>
      </c>
      <c r="AI574" s="132" t="e">
        <f ca="1">_xlfn.XLOOKUP(I574,'api2.3'!B:B,'api2.3'!D:D,"")</f>
        <v>#NAME?</v>
      </c>
      <c r="AJ574" s="114" t="s">
        <v>84</v>
      </c>
      <c r="AK574" s="197" t="s">
        <v>84</v>
      </c>
      <c r="AL574" s="195" t="e">
        <f ca="1">_xlfn.XLOOKUP(AK574,sortorder!$I$15:$I$20,sortorder!$J$15:$J$20)</f>
        <v>#NAME?</v>
      </c>
      <c r="AM574" s="635" t="s">
        <v>1742</v>
      </c>
      <c r="AN574" s="635" t="s">
        <v>1742</v>
      </c>
      <c r="AO574" s="635" t="s">
        <v>1743</v>
      </c>
      <c r="AP574" s="641">
        <v>3</v>
      </c>
      <c r="AQ574" s="114" t="s">
        <v>1740</v>
      </c>
      <c r="AR574" s="22" t="str">
        <f t="shared" si="144"/>
        <v>pctile</v>
      </c>
      <c r="AS574" s="114" t="s">
        <v>1086</v>
      </c>
      <c r="AT574" s="22" t="b">
        <f t="shared" si="145"/>
        <v>1</v>
      </c>
      <c r="AU574" s="635" t="s">
        <v>1077</v>
      </c>
      <c r="AV574" s="635" t="s">
        <v>1086</v>
      </c>
      <c r="AW574" s="114"/>
      <c r="AX574" s="596" t="s">
        <v>2798</v>
      </c>
      <c r="AY574" s="479" t="b">
        <v>0</v>
      </c>
      <c r="AZ574" s="219" t="s">
        <v>1078</v>
      </c>
      <c r="BA574" s="114">
        <v>2</v>
      </c>
      <c r="BB574" s="114">
        <v>0</v>
      </c>
      <c r="BC574" s="114" t="b">
        <v>0</v>
      </c>
      <c r="BD574" s="114" t="b">
        <v>0</v>
      </c>
      <c r="BE574" s="114" t="b">
        <v>0</v>
      </c>
      <c r="BF574" s="114"/>
      <c r="BG574" s="23" t="b">
        <f t="shared" si="153"/>
        <v>1</v>
      </c>
      <c r="BH574" s="707" t="str">
        <f>CONCATENATE(IF(AF574=1, EJ,IF(AG574=1, EJ_Supp,"")),VLOOKUP(T574,Q:BH,44,),IF(AQ574="uspctile", US_ile,IF(AQ574="statepctile", State_ile,"")))</f>
        <v>EJ Supp: NO2 (State%ile)</v>
      </c>
      <c r="BI574" s="181" t="s">
        <v>5599</v>
      </c>
      <c r="BJ574" s="114" t="s">
        <v>5600</v>
      </c>
      <c r="BK574" s="114" t="s">
        <v>5600</v>
      </c>
      <c r="BL574" s="714" t="e">
        <v>#N/A</v>
      </c>
      <c r="BM574" s="561" t="s">
        <v>2798</v>
      </c>
      <c r="BN574" s="479" t="s">
        <v>6595</v>
      </c>
      <c r="BO574" s="184"/>
      <c r="BP574" s="184"/>
      <c r="BQ574" s="369">
        <v>72</v>
      </c>
      <c r="BR574" s="114"/>
      <c r="BS574" s="582"/>
      <c r="BT574" s="582"/>
      <c r="BU574" s="582"/>
      <c r="BV574" s="582"/>
      <c r="BW574" s="582"/>
    </row>
    <row r="575" spans="1:75">
      <c r="A575">
        <v>574</v>
      </c>
      <c r="B575" s="148" t="str">
        <f t="shared" ca="1" si="140"/>
        <v>999999073</v>
      </c>
      <c r="C575" s="148" t="str">
        <f t="shared" ca="1" si="141"/>
        <v>9999999</v>
      </c>
      <c r="D575" s="28">
        <v>1</v>
      </c>
      <c r="E575" s="586">
        <f t="shared" si="146"/>
        <v>0</v>
      </c>
      <c r="F575" s="586">
        <f t="shared" si="142"/>
        <v>1</v>
      </c>
      <c r="G575" s="344" t="str">
        <f t="shared" si="147"/>
        <v>api</v>
      </c>
      <c r="H575" t="s">
        <v>2048</v>
      </c>
      <c r="I575" t="s">
        <v>2048</v>
      </c>
      <c r="N575" s="56" t="s">
        <v>2049</v>
      </c>
      <c r="O575" t="s">
        <v>2049</v>
      </c>
      <c r="P575" s="56" t="s">
        <v>2049</v>
      </c>
      <c r="Q575" s="61" t="s">
        <v>2047</v>
      </c>
      <c r="R575" s="137">
        <f ca="1">IFERROR(_xlfn.XLOOKUP(T575, sortorder!P:P,sortorder!Q:Q),999)</f>
        <v>999</v>
      </c>
      <c r="S575" s="137">
        <f ca="1">IFERROR(_xlfn.XLOOKUP(T575, sortorder!P:P,sortorder!O:O),99)</f>
        <v>99</v>
      </c>
      <c r="T575" s="119" t="s">
        <v>196</v>
      </c>
      <c r="U575" s="56" t="s">
        <v>206</v>
      </c>
      <c r="V575" s="142">
        <f ca="1">IFERROR(_xlfn.XLOOKUP(X575, sortorder!E:E,sortorder!D:D),99)</f>
        <v>99</v>
      </c>
      <c r="W575" s="142">
        <f t="shared" ca="1" si="143"/>
        <v>99</v>
      </c>
      <c r="X575" s="21" t="s">
        <v>2045</v>
      </c>
      <c r="Y575" s="132">
        <f t="shared" si="155"/>
        <v>0</v>
      </c>
      <c r="Z575" s="132">
        <f t="shared" si="155"/>
        <v>1</v>
      </c>
      <c r="AA575" s="132">
        <f t="shared" si="155"/>
        <v>1</v>
      </c>
      <c r="AB575" s="132">
        <f t="shared" si="155"/>
        <v>0</v>
      </c>
      <c r="AC575" s="132">
        <f t="shared" si="155"/>
        <v>0</v>
      </c>
      <c r="AD575" s="132">
        <f t="shared" si="155"/>
        <v>0</v>
      </c>
      <c r="AE575" s="132">
        <f t="shared" si="155"/>
        <v>1</v>
      </c>
      <c r="AF575" s="132">
        <f t="shared" si="155"/>
        <v>0</v>
      </c>
      <c r="AG575" s="132">
        <f t="shared" si="155"/>
        <v>1</v>
      </c>
      <c r="AH575" s="67" t="s">
        <v>1051</v>
      </c>
      <c r="AI575" s="132" t="e">
        <f ca="1">_xlfn.XLOOKUP(I575,'api2.3'!B:B,'api2.3'!D:D,"")</f>
        <v>#NAME?</v>
      </c>
      <c r="AJ575" s="67" t="s">
        <v>84</v>
      </c>
      <c r="AK575" s="38" t="s">
        <v>84</v>
      </c>
      <c r="AL575" s="195" t="e">
        <f ca="1">_xlfn.XLOOKUP(AK575,sortorder!$I$15:$I$20,sortorder!$J$15:$J$20)</f>
        <v>#NAME?</v>
      </c>
      <c r="AM575" s="633" t="s">
        <v>1742</v>
      </c>
      <c r="AN575" s="633" t="s">
        <v>1742</v>
      </c>
      <c r="AO575" s="633" t="s">
        <v>1743</v>
      </c>
      <c r="AP575" s="637">
        <v>3</v>
      </c>
      <c r="AQ575" s="67" t="s">
        <v>1740</v>
      </c>
      <c r="AR575" s="22" t="str">
        <f t="shared" si="144"/>
        <v>pctile</v>
      </c>
      <c r="AS575" s="67" t="s">
        <v>1086</v>
      </c>
      <c r="AT575" s="22" t="b">
        <f t="shared" si="145"/>
        <v>1</v>
      </c>
      <c r="AU575" s="633" t="s">
        <v>1077</v>
      </c>
      <c r="AV575" s="633" t="s">
        <v>1086</v>
      </c>
      <c r="AW575" s="67"/>
      <c r="AX575" s="596" t="s">
        <v>2798</v>
      </c>
      <c r="AY575" s="479" t="b">
        <v>0</v>
      </c>
      <c r="AZ575" s="67" t="s">
        <v>1078</v>
      </c>
      <c r="BA575" s="67">
        <v>2</v>
      </c>
      <c r="BB575" s="67">
        <v>0</v>
      </c>
      <c r="BC575" t="b">
        <v>0</v>
      </c>
      <c r="BD575" t="b">
        <v>0</v>
      </c>
      <c r="BE575" t="b">
        <v>0</v>
      </c>
      <c r="BF575" s="67"/>
      <c r="BG575" s="23" t="b">
        <f t="shared" si="153"/>
        <v>0</v>
      </c>
      <c r="BH575" s="707" t="str">
        <f>CONCATENATE(IF(AF575=1, EJ,IF(AG575=1, EJ_Supp,"")),VLOOKUP(T575,Q:BH,44,),IF(AQ575="uspctile", US_ile,IF(AQ575="statepctile", State_ile,"")))</f>
        <v>EJ Supp: Diesel PM (State%ile)</v>
      </c>
      <c r="BI575" s="39" t="s">
        <v>2050</v>
      </c>
      <c r="BJ575" s="67" t="s">
        <v>4807</v>
      </c>
      <c r="BK575" s="67" t="s">
        <v>4807</v>
      </c>
      <c r="BL575" s="714" t="e">
        <v>#N/A</v>
      </c>
      <c r="BM575" s="561" t="s">
        <v>2798</v>
      </c>
      <c r="BN575" s="479" t="s">
        <v>2051</v>
      </c>
      <c r="BO575" s="56" t="s">
        <v>1387</v>
      </c>
      <c r="BP575" s="56" t="s">
        <v>293</v>
      </c>
      <c r="BQ575" s="206">
        <v>73</v>
      </c>
      <c r="BS575" s="580" t="s">
        <v>55</v>
      </c>
      <c r="BT575" s="580" t="s">
        <v>1269</v>
      </c>
      <c r="BU575" s="580" t="s">
        <v>2049</v>
      </c>
      <c r="BV575" s="580" t="s">
        <v>404</v>
      </c>
    </row>
    <row r="576" spans="1:75">
      <c r="A576">
        <v>575</v>
      </c>
      <c r="B576" s="148" t="str">
        <f t="shared" ca="1" si="140"/>
        <v>999999074</v>
      </c>
      <c r="C576" s="148" t="str">
        <f t="shared" ca="1" si="141"/>
        <v>9999999</v>
      </c>
      <c r="D576" s="28">
        <v>1</v>
      </c>
      <c r="E576" s="586">
        <f t="shared" si="146"/>
        <v>0</v>
      </c>
      <c r="F576" s="586">
        <f t="shared" si="142"/>
        <v>1</v>
      </c>
      <c r="G576" s="344" t="str">
        <f t="shared" si="147"/>
        <v>api</v>
      </c>
      <c r="H576" t="s">
        <v>2092</v>
      </c>
      <c r="I576" t="s">
        <v>2092</v>
      </c>
      <c r="K576" s="114"/>
      <c r="L576" s="114"/>
      <c r="M576" s="184"/>
      <c r="N576" s="184" t="s">
        <v>2093</v>
      </c>
      <c r="O576" s="114" t="s">
        <v>2093</v>
      </c>
      <c r="P576" s="184" t="s">
        <v>2093</v>
      </c>
      <c r="Q576" s="115" t="s">
        <v>2091</v>
      </c>
      <c r="R576" s="137">
        <f ca="1">IFERROR(_xlfn.XLOOKUP(T576, sortorder!P:P,sortorder!Q:Q),999)</f>
        <v>999</v>
      </c>
      <c r="S576" s="137">
        <f ca="1">IFERROR(_xlfn.XLOOKUP(T576, sortorder!P:P,sortorder!O:O),99)</f>
        <v>99</v>
      </c>
      <c r="T576" s="183" t="s">
        <v>1716</v>
      </c>
      <c r="U576" s="184" t="s">
        <v>1716</v>
      </c>
      <c r="V576" s="142">
        <f ca="1">IFERROR(_xlfn.XLOOKUP(X576, sortorder!E:E,sortorder!D:D),99)</f>
        <v>99</v>
      </c>
      <c r="W576" s="142">
        <f t="shared" ca="1" si="143"/>
        <v>99</v>
      </c>
      <c r="X576" s="185" t="s">
        <v>2045</v>
      </c>
      <c r="Y576" s="132">
        <f t="shared" si="155"/>
        <v>0</v>
      </c>
      <c r="Z576" s="132">
        <f t="shared" si="155"/>
        <v>1</v>
      </c>
      <c r="AA576" s="132">
        <f t="shared" si="155"/>
        <v>1</v>
      </c>
      <c r="AB576" s="132">
        <f t="shared" si="155"/>
        <v>0</v>
      </c>
      <c r="AC576" s="132">
        <f t="shared" si="155"/>
        <v>0</v>
      </c>
      <c r="AD576" s="132">
        <f t="shared" si="155"/>
        <v>0</v>
      </c>
      <c r="AE576" s="132">
        <f t="shared" si="155"/>
        <v>1</v>
      </c>
      <c r="AF576" s="132">
        <f t="shared" si="155"/>
        <v>0</v>
      </c>
      <c r="AG576" s="132">
        <f t="shared" si="155"/>
        <v>1</v>
      </c>
      <c r="AH576" s="304" t="s">
        <v>1051</v>
      </c>
      <c r="AI576" s="132" t="e">
        <f ca="1">_xlfn.XLOOKUP(I576,'api2.3'!B:B,'api2.3'!D:D,"")</f>
        <v>#NAME?</v>
      </c>
      <c r="AJ576" s="304" t="s">
        <v>84</v>
      </c>
      <c r="AK576" s="197" t="s">
        <v>84</v>
      </c>
      <c r="AL576" s="195" t="e">
        <f ca="1">_xlfn.XLOOKUP(AK576,sortorder!$I$15:$I$20,sortorder!$J$15:$J$20)</f>
        <v>#NAME?</v>
      </c>
      <c r="AM576" s="635" t="s">
        <v>1742</v>
      </c>
      <c r="AN576" s="635" t="s">
        <v>1742</v>
      </c>
      <c r="AO576" s="635" t="s">
        <v>1743</v>
      </c>
      <c r="AP576" s="639">
        <v>3</v>
      </c>
      <c r="AQ576" s="304" t="s">
        <v>1740</v>
      </c>
      <c r="AR576" s="22" t="str">
        <f t="shared" si="144"/>
        <v>pctile</v>
      </c>
      <c r="AS576" s="304" t="s">
        <v>1086</v>
      </c>
      <c r="AT576" s="22" t="b">
        <f t="shared" si="145"/>
        <v>1</v>
      </c>
      <c r="AU576" s="635" t="s">
        <v>1077</v>
      </c>
      <c r="AV576" s="635" t="s">
        <v>1086</v>
      </c>
      <c r="AW576" s="304"/>
      <c r="AX576" s="596" t="s">
        <v>2798</v>
      </c>
      <c r="AY576" s="479" t="b">
        <v>0</v>
      </c>
      <c r="AZ576" s="304" t="s">
        <v>1078</v>
      </c>
      <c r="BA576" s="304">
        <v>2</v>
      </c>
      <c r="BB576" s="304">
        <v>0</v>
      </c>
      <c r="BC576" s="114" t="b">
        <v>0</v>
      </c>
      <c r="BD576" s="114" t="b">
        <v>0</v>
      </c>
      <c r="BE576" s="114" t="b">
        <v>0</v>
      </c>
      <c r="BF576" s="304"/>
      <c r="BG576" s="23" t="b">
        <f t="shared" si="153"/>
        <v>0</v>
      </c>
      <c r="BH576" s="707" t="str">
        <f>CONCATENATE(IF(AF576=1, EJ,IF(AG576=1, EJ_Supp,"")),VLOOKUP(T576,Q:BH,44,),IF(AQ576="uspctile", US_ile,IF(AQ576="statepctile", State_ile,"")))</f>
        <v>EJ Supp: Toxic Releases to Air (State%ile)</v>
      </c>
      <c r="BI576" s="181" t="s">
        <v>5225</v>
      </c>
      <c r="BJ576" s="304" t="s">
        <v>2094</v>
      </c>
      <c r="BK576" s="304" t="s">
        <v>2094</v>
      </c>
      <c r="BL576" s="714" t="e">
        <v>#N/A</v>
      </c>
      <c r="BM576" s="561" t="s">
        <v>2798</v>
      </c>
      <c r="BN576" s="479" t="s">
        <v>2095</v>
      </c>
      <c r="BO576" s="184" t="s">
        <v>1457</v>
      </c>
      <c r="BP576" s="56" t="s">
        <v>5231</v>
      </c>
      <c r="BQ576" s="206">
        <v>74</v>
      </c>
      <c r="BS576" s="580" t="s">
        <v>109</v>
      </c>
      <c r="BT576" s="580" t="s">
        <v>1554</v>
      </c>
      <c r="BU576" s="580" t="s">
        <v>2093</v>
      </c>
    </row>
    <row r="577" spans="1:75">
      <c r="A577">
        <v>576</v>
      </c>
      <c r="B577" s="148" t="str">
        <f t="shared" ca="1" si="140"/>
        <v>999999075</v>
      </c>
      <c r="C577" s="148" t="str">
        <f t="shared" ca="1" si="141"/>
        <v>9999999</v>
      </c>
      <c r="D577" s="28">
        <v>1</v>
      </c>
      <c r="E577" s="586">
        <f t="shared" si="146"/>
        <v>0</v>
      </c>
      <c r="F577" s="586">
        <f t="shared" si="142"/>
        <v>1</v>
      </c>
      <c r="G577" s="344" t="str">
        <f t="shared" si="147"/>
        <v>api</v>
      </c>
      <c r="H577" t="s">
        <v>2097</v>
      </c>
      <c r="I577" t="s">
        <v>2097</v>
      </c>
      <c r="K577" s="114"/>
      <c r="L577" s="114"/>
      <c r="M577" s="184"/>
      <c r="N577" s="184" t="s">
        <v>2098</v>
      </c>
      <c r="O577" s="114" t="s">
        <v>2098</v>
      </c>
      <c r="P577" s="184" t="s">
        <v>2098</v>
      </c>
      <c r="Q577" s="115" t="s">
        <v>2096</v>
      </c>
      <c r="R577" s="137">
        <f ca="1">IFERROR(_xlfn.XLOOKUP(T577, sortorder!P:P,sortorder!Q:Q),999)</f>
        <v>999</v>
      </c>
      <c r="S577" s="137">
        <f ca="1">IFERROR(_xlfn.XLOOKUP(T577, sortorder!P:P,sortorder!O:O),99)</f>
        <v>99</v>
      </c>
      <c r="T577" s="119" t="s">
        <v>306</v>
      </c>
      <c r="U577" s="184" t="s">
        <v>305</v>
      </c>
      <c r="V577" s="142">
        <f ca="1">IFERROR(_xlfn.XLOOKUP(X577, sortorder!E:E,sortorder!D:D),99)</f>
        <v>99</v>
      </c>
      <c r="W577" s="142">
        <f t="shared" ca="1" si="143"/>
        <v>99</v>
      </c>
      <c r="X577" s="185" t="s">
        <v>2045</v>
      </c>
      <c r="Y577" s="132">
        <f t="shared" si="155"/>
        <v>0</v>
      </c>
      <c r="Z577" s="132">
        <f t="shared" si="155"/>
        <v>1</v>
      </c>
      <c r="AA577" s="132">
        <f t="shared" si="155"/>
        <v>1</v>
      </c>
      <c r="AB577" s="132">
        <f t="shared" si="155"/>
        <v>0</v>
      </c>
      <c r="AC577" s="132">
        <f t="shared" si="155"/>
        <v>0</v>
      </c>
      <c r="AD577" s="132">
        <f t="shared" si="155"/>
        <v>0</v>
      </c>
      <c r="AE577" s="132">
        <f t="shared" si="155"/>
        <v>1</v>
      </c>
      <c r="AF577" s="132">
        <f t="shared" si="155"/>
        <v>0</v>
      </c>
      <c r="AG577" s="132">
        <f t="shared" si="155"/>
        <v>1</v>
      </c>
      <c r="AH577" s="304" t="s">
        <v>1051</v>
      </c>
      <c r="AI577" s="132" t="e">
        <f ca="1">_xlfn.XLOOKUP(I577,'api2.3'!B:B,'api2.3'!D:D,"")</f>
        <v>#NAME?</v>
      </c>
      <c r="AJ577" s="67" t="s">
        <v>84</v>
      </c>
      <c r="AK577" s="197" t="s">
        <v>84</v>
      </c>
      <c r="AL577" s="195" t="e">
        <f ca="1">_xlfn.XLOOKUP(AK577,sortorder!$I$15:$I$20,sortorder!$J$15:$J$20)</f>
        <v>#NAME?</v>
      </c>
      <c r="AM577" s="635" t="s">
        <v>1742</v>
      </c>
      <c r="AN577" s="635" t="s">
        <v>1742</v>
      </c>
      <c r="AO577" s="635" t="s">
        <v>1743</v>
      </c>
      <c r="AP577" s="639">
        <v>3</v>
      </c>
      <c r="AQ577" s="304" t="s">
        <v>1740</v>
      </c>
      <c r="AR577" s="22" t="str">
        <f t="shared" si="144"/>
        <v>pctile</v>
      </c>
      <c r="AS577" s="304" t="s">
        <v>1086</v>
      </c>
      <c r="AT577" s="22" t="b">
        <f t="shared" si="145"/>
        <v>1</v>
      </c>
      <c r="AU577" s="635" t="s">
        <v>1077</v>
      </c>
      <c r="AV577" s="635" t="s">
        <v>1086</v>
      </c>
      <c r="AW577" s="304"/>
      <c r="AX577" s="596" t="s">
        <v>2798</v>
      </c>
      <c r="AY577" s="479" t="b">
        <v>0</v>
      </c>
      <c r="AZ577" s="304" t="s">
        <v>1078</v>
      </c>
      <c r="BA577" s="304">
        <v>2</v>
      </c>
      <c r="BB577" s="304">
        <v>0</v>
      </c>
      <c r="BC577" s="114" t="b">
        <v>0</v>
      </c>
      <c r="BD577" s="114" t="b">
        <v>0</v>
      </c>
      <c r="BE577" s="114" t="b">
        <v>0</v>
      </c>
      <c r="BF577" s="304"/>
      <c r="BG577" s="23" t="b">
        <f t="shared" si="153"/>
        <v>0</v>
      </c>
      <c r="BH577" s="707" t="str">
        <f>CONCATENATE(IF(AF577=1, EJ,IF(AG577=1, EJ_Supp,"")),VLOOKUP(T577,Q:BH,44,),IF(AQ577="uspctile", US_ile,IF(AQ577="statepctile", State_ile,"")))</f>
        <v>EJ Supp: Traffic (State%ile)</v>
      </c>
      <c r="BI577" s="181" t="s">
        <v>2099</v>
      </c>
      <c r="BJ577" s="304" t="s">
        <v>2100</v>
      </c>
      <c r="BK577" s="304" t="s">
        <v>2100</v>
      </c>
      <c r="BL577" s="714" t="e">
        <v>#N/A</v>
      </c>
      <c r="BM577" s="561" t="s">
        <v>2798</v>
      </c>
      <c r="BN577" s="479" t="s">
        <v>2101</v>
      </c>
      <c r="BO577" s="184" t="s">
        <v>1467</v>
      </c>
      <c r="BP577" s="56" t="s">
        <v>536</v>
      </c>
      <c r="BQ577" s="206">
        <v>75</v>
      </c>
      <c r="BS577" s="580" t="s">
        <v>143</v>
      </c>
      <c r="BT577" s="580" t="s">
        <v>1131</v>
      </c>
      <c r="BU577" s="580" t="s">
        <v>2098</v>
      </c>
      <c r="BV577" s="580" t="s">
        <v>404</v>
      </c>
    </row>
    <row r="578" spans="1:75">
      <c r="A578">
        <v>577</v>
      </c>
      <c r="B578" s="148" t="str">
        <f t="shared" ref="B578:B636" ca="1" si="156">IFERROR(TEXT(AL578,"00"),"99")&amp;IFERROR(TEXT(W578,"00"),"99")&amp;IFERROR(TEXT(S578,"00"),"99")&amp;IFERROR(TEXT(BQ578,"000"),"999")</f>
        <v>999999076</v>
      </c>
      <c r="C578" s="148" t="str">
        <f t="shared" ref="C578:C636" ca="1" si="157">IFERROR(TEXT(AL578,"00"),"99")&amp;IFERROR(TEXT(V578,"00"),"99")&amp;IFERROR(TEXT(R578,"000"),"999")</f>
        <v>9999999</v>
      </c>
      <c r="D578" s="28">
        <v>1</v>
      </c>
      <c r="E578" s="586">
        <f t="shared" si="146"/>
        <v>0</v>
      </c>
      <c r="F578" s="586">
        <f t="shared" ref="F578:F636" si="158">IF(NOT(ISBLANK(O578)),1,0)</f>
        <v>1</v>
      </c>
      <c r="G578" s="344" t="str">
        <f t="shared" si="147"/>
        <v>api</v>
      </c>
      <c r="H578" t="s">
        <v>2053</v>
      </c>
      <c r="I578" t="s">
        <v>2053</v>
      </c>
      <c r="N578" s="56" t="s">
        <v>2054</v>
      </c>
      <c r="O578" t="s">
        <v>2054</v>
      </c>
      <c r="P578" s="56" t="s">
        <v>2054</v>
      </c>
      <c r="Q578" s="61" t="s">
        <v>2052</v>
      </c>
      <c r="R578" s="137">
        <f ca="1">IFERROR(_xlfn.XLOOKUP(T578, sortorder!P:P,sortorder!Q:Q),999)</f>
        <v>999</v>
      </c>
      <c r="S578" s="137">
        <f ca="1">IFERROR(_xlfn.XLOOKUP(T578, sortorder!P:P,sortorder!O:O),99)</f>
        <v>99</v>
      </c>
      <c r="T578" s="119" t="s">
        <v>80</v>
      </c>
      <c r="U578" s="56" t="s">
        <v>225</v>
      </c>
      <c r="V578" s="142">
        <f ca="1">IFERROR(_xlfn.XLOOKUP(X578, sortorder!E:E,sortorder!D:D),99)</f>
        <v>99</v>
      </c>
      <c r="W578" s="142">
        <f t="shared" ref="W578:W636" ca="1" si="159">V578</f>
        <v>99</v>
      </c>
      <c r="X578" s="21" t="s">
        <v>2045</v>
      </c>
      <c r="Y578" s="132">
        <f t="shared" si="155"/>
        <v>0</v>
      </c>
      <c r="Z578" s="132">
        <f t="shared" si="155"/>
        <v>1</v>
      </c>
      <c r="AA578" s="132">
        <f t="shared" si="155"/>
        <v>1</v>
      </c>
      <c r="AB578" s="132">
        <f t="shared" si="155"/>
        <v>0</v>
      </c>
      <c r="AC578" s="132">
        <f t="shared" si="155"/>
        <v>0</v>
      </c>
      <c r="AD578" s="132">
        <f t="shared" si="155"/>
        <v>0</v>
      </c>
      <c r="AE578" s="132">
        <f t="shared" si="155"/>
        <v>1</v>
      </c>
      <c r="AF578" s="132">
        <f t="shared" si="155"/>
        <v>0</v>
      </c>
      <c r="AG578" s="132">
        <f t="shared" si="155"/>
        <v>1</v>
      </c>
      <c r="AH578" s="67" t="s">
        <v>1051</v>
      </c>
      <c r="AI578" s="132" t="e">
        <f ca="1">_xlfn.XLOOKUP(I578,'api2.3'!B:B,'api2.3'!D:D,"")</f>
        <v>#NAME?</v>
      </c>
      <c r="AJ578" s="67" t="s">
        <v>84</v>
      </c>
      <c r="AK578" s="38" t="s">
        <v>84</v>
      </c>
      <c r="AL578" s="195" t="e">
        <f ca="1">_xlfn.XLOOKUP(AK578,sortorder!$I$15:$I$20,sortorder!$J$15:$J$20)</f>
        <v>#NAME?</v>
      </c>
      <c r="AM578" s="633" t="s">
        <v>1742</v>
      </c>
      <c r="AN578" s="633" t="s">
        <v>1742</v>
      </c>
      <c r="AO578" s="633" t="s">
        <v>1743</v>
      </c>
      <c r="AP578" s="637">
        <v>3</v>
      </c>
      <c r="AQ578" s="67" t="s">
        <v>1740</v>
      </c>
      <c r="AR578" s="22" t="str">
        <f t="shared" ref="AR578:AR636" si="160">IF(AA578=1,"pctile",IF(Y578=1,"ratio",IF(AC578=1,"avg","raw")))</f>
        <v>pctile</v>
      </c>
      <c r="AS578" s="67" t="s">
        <v>1086</v>
      </c>
      <c r="AT578" s="22" t="b">
        <f t="shared" ref="AT578:AT636" si="161">AR578=AS578</f>
        <v>1</v>
      </c>
      <c r="AU578" s="633" t="s">
        <v>1077</v>
      </c>
      <c r="AV578" s="633" t="s">
        <v>1086</v>
      </c>
      <c r="AW578" s="67"/>
      <c r="AX578" s="596" t="s">
        <v>2798</v>
      </c>
      <c r="AY578" s="479" t="b">
        <v>0</v>
      </c>
      <c r="AZ578" s="67" t="s">
        <v>1078</v>
      </c>
      <c r="BA578" s="67">
        <v>2</v>
      </c>
      <c r="BB578" s="67">
        <v>0</v>
      </c>
      <c r="BC578" t="b">
        <v>0</v>
      </c>
      <c r="BD578" t="b">
        <v>0</v>
      </c>
      <c r="BE578" t="b">
        <v>0</v>
      </c>
      <c r="BF578" s="67"/>
      <c r="BG578" s="23" t="b">
        <f t="shared" si="153"/>
        <v>0</v>
      </c>
      <c r="BH578" s="707" t="str">
        <f>CONCATENATE(IF(AF578=1, EJ,IF(AG578=1, EJ_Supp,"")),VLOOKUP(T578,Q:BH,44,),IF(AQ578="uspctile", US_ile,IF(AQ578="statepctile", State_ile,"")))</f>
        <v>EJ Supp: %pre-1960 (State%ile)</v>
      </c>
      <c r="BI578" s="39" t="s">
        <v>4985</v>
      </c>
      <c r="BJ578" s="67" t="s">
        <v>2055</v>
      </c>
      <c r="BK578" s="67" t="s">
        <v>2055</v>
      </c>
      <c r="BL578" s="714" t="e">
        <v>#N/A</v>
      </c>
      <c r="BM578" s="561" t="s">
        <v>2798</v>
      </c>
      <c r="BN578" s="479" t="s">
        <v>2056</v>
      </c>
      <c r="BO578" s="56" t="s">
        <v>1396</v>
      </c>
      <c r="BP578" s="56" t="s">
        <v>312</v>
      </c>
      <c r="BQ578" s="206">
        <v>76</v>
      </c>
      <c r="BS578" s="580" t="s">
        <v>1187</v>
      </c>
      <c r="BT578" s="580" t="s">
        <v>79</v>
      </c>
      <c r="BU578" s="580" t="s">
        <v>2054</v>
      </c>
      <c r="BV578" s="580" t="s">
        <v>404</v>
      </c>
    </row>
    <row r="579" spans="1:75">
      <c r="A579">
        <v>578</v>
      </c>
      <c r="B579" s="148" t="str">
        <f t="shared" ca="1" si="156"/>
        <v>999999077</v>
      </c>
      <c r="C579" s="148" t="str">
        <f t="shared" ca="1" si="157"/>
        <v>9999999</v>
      </c>
      <c r="D579" s="28">
        <v>1</v>
      </c>
      <c r="E579" s="586">
        <f t="shared" si="146"/>
        <v>0</v>
      </c>
      <c r="F579" s="586">
        <f t="shared" si="158"/>
        <v>1</v>
      </c>
      <c r="G579" s="344" t="str">
        <f t="shared" si="147"/>
        <v>api</v>
      </c>
      <c r="H579" t="s">
        <v>2064</v>
      </c>
      <c r="I579" t="s">
        <v>2064</v>
      </c>
      <c r="N579" s="56" t="s">
        <v>2065</v>
      </c>
      <c r="O579" t="s">
        <v>2065</v>
      </c>
      <c r="P579" s="56" t="s">
        <v>2065</v>
      </c>
      <c r="Q579" s="61" t="s">
        <v>2063</v>
      </c>
      <c r="R579" s="137">
        <f ca="1">IFERROR(_xlfn.XLOOKUP(T579, sortorder!P:P,sortorder!Q:Q),999)</f>
        <v>999</v>
      </c>
      <c r="S579" s="137">
        <f ca="1">IFERROR(_xlfn.XLOOKUP(T579, sortorder!P:P,sortorder!O:O),99)</f>
        <v>99</v>
      </c>
      <c r="T579" s="119" t="s">
        <v>255</v>
      </c>
      <c r="U579" s="56" t="s">
        <v>254</v>
      </c>
      <c r="V579" s="142">
        <f ca="1">IFERROR(_xlfn.XLOOKUP(X579, sortorder!E:E,sortorder!D:D),99)</f>
        <v>99</v>
      </c>
      <c r="W579" s="142">
        <f t="shared" ca="1" si="159"/>
        <v>99</v>
      </c>
      <c r="X579" s="21" t="s">
        <v>2045</v>
      </c>
      <c r="Y579" s="132">
        <f t="shared" si="155"/>
        <v>0</v>
      </c>
      <c r="Z579" s="132">
        <f t="shared" si="155"/>
        <v>1</v>
      </c>
      <c r="AA579" s="132">
        <f t="shared" si="155"/>
        <v>1</v>
      </c>
      <c r="AB579" s="132">
        <f t="shared" si="155"/>
        <v>0</v>
      </c>
      <c r="AC579" s="132">
        <f t="shared" si="155"/>
        <v>0</v>
      </c>
      <c r="AD579" s="132">
        <f t="shared" si="155"/>
        <v>0</v>
      </c>
      <c r="AE579" s="132">
        <f t="shared" si="155"/>
        <v>1</v>
      </c>
      <c r="AF579" s="132">
        <f t="shared" si="155"/>
        <v>0</v>
      </c>
      <c r="AG579" s="132">
        <f t="shared" si="155"/>
        <v>1</v>
      </c>
      <c r="AH579" s="67" t="s">
        <v>1051</v>
      </c>
      <c r="AI579" s="132" t="e">
        <f ca="1">_xlfn.XLOOKUP(I579,'api2.3'!B:B,'api2.3'!D:D,"")</f>
        <v>#NAME?</v>
      </c>
      <c r="AJ579" s="67" t="s">
        <v>84</v>
      </c>
      <c r="AK579" s="38" t="s">
        <v>84</v>
      </c>
      <c r="AL579" s="195" t="e">
        <f ca="1">_xlfn.XLOOKUP(AK579,sortorder!$I$15:$I$20,sortorder!$J$15:$J$20)</f>
        <v>#NAME?</v>
      </c>
      <c r="AM579" s="633" t="s">
        <v>1742</v>
      </c>
      <c r="AN579" s="633" t="s">
        <v>1742</v>
      </c>
      <c r="AO579" s="633" t="s">
        <v>1743</v>
      </c>
      <c r="AP579" s="637">
        <v>3</v>
      </c>
      <c r="AQ579" s="67" t="s">
        <v>1740</v>
      </c>
      <c r="AR579" s="22" t="str">
        <f t="shared" si="160"/>
        <v>pctile</v>
      </c>
      <c r="AS579" s="67" t="s">
        <v>1086</v>
      </c>
      <c r="AT579" s="22" t="b">
        <f t="shared" si="161"/>
        <v>1</v>
      </c>
      <c r="AU579" s="633" t="s">
        <v>1077</v>
      </c>
      <c r="AV579" s="633" t="s">
        <v>1086</v>
      </c>
      <c r="AW579" s="67"/>
      <c r="AX579" s="596" t="s">
        <v>2798</v>
      </c>
      <c r="AY579" s="479" t="b">
        <v>0</v>
      </c>
      <c r="AZ579" s="67" t="s">
        <v>1078</v>
      </c>
      <c r="BA579" s="67">
        <v>2</v>
      </c>
      <c r="BB579" s="67">
        <v>0</v>
      </c>
      <c r="BC579" t="b">
        <v>0</v>
      </c>
      <c r="BD579" t="b">
        <v>0</v>
      </c>
      <c r="BE579" t="b">
        <v>0</v>
      </c>
      <c r="BF579" s="67"/>
      <c r="BG579" s="23" t="b">
        <f t="shared" si="153"/>
        <v>0</v>
      </c>
      <c r="BH579" s="707" t="str">
        <f>CONCATENATE(IF(AF579=1, EJ,IF(AG579=1, EJ_Supp,"")),VLOOKUP(T579,Q:BH,44,),IF(AQ579="uspctile", US_ile,IF(AQ579="statepctile", State_ile,"")))</f>
        <v>EJ Supp: NPL (State%ile)</v>
      </c>
      <c r="BI579" s="39" t="s">
        <v>2066</v>
      </c>
      <c r="BJ579" s="67" t="s">
        <v>2067</v>
      </c>
      <c r="BK579" s="67" t="s">
        <v>2067</v>
      </c>
      <c r="BL579" s="714" t="e">
        <v>#N/A</v>
      </c>
      <c r="BM579" s="561" t="s">
        <v>2798</v>
      </c>
      <c r="BN579" s="479" t="s">
        <v>2068</v>
      </c>
      <c r="BO579" s="56" t="s">
        <v>1415</v>
      </c>
      <c r="BP579" s="56" t="s">
        <v>338</v>
      </c>
      <c r="BQ579" s="206">
        <v>77</v>
      </c>
      <c r="BS579" s="580" t="s">
        <v>1206</v>
      </c>
      <c r="BT579" s="580" t="s">
        <v>1520</v>
      </c>
      <c r="BU579" s="580" t="s">
        <v>2065</v>
      </c>
      <c r="BV579" s="580" t="s">
        <v>404</v>
      </c>
    </row>
    <row r="580" spans="1:75">
      <c r="A580">
        <v>579</v>
      </c>
      <c r="B580" s="148" t="str">
        <f t="shared" ca="1" si="156"/>
        <v>999999078</v>
      </c>
      <c r="C580" s="148" t="str">
        <f t="shared" ca="1" si="157"/>
        <v>9999999</v>
      </c>
      <c r="D580" s="28">
        <v>1</v>
      </c>
      <c r="E580" s="586">
        <f t="shared" si="146"/>
        <v>0</v>
      </c>
      <c r="F580" s="586">
        <f t="shared" si="158"/>
        <v>1</v>
      </c>
      <c r="G580" s="344" t="str">
        <f t="shared" si="147"/>
        <v>api</v>
      </c>
      <c r="H580" t="s">
        <v>2087</v>
      </c>
      <c r="I580" t="s">
        <v>2087</v>
      </c>
      <c r="J580" s="184"/>
      <c r="K580" s="114"/>
      <c r="N580" s="184" t="s">
        <v>2088</v>
      </c>
      <c r="O580" s="114" t="s">
        <v>2088</v>
      </c>
      <c r="P580" s="184" t="s">
        <v>2088</v>
      </c>
      <c r="Q580" s="61" t="s">
        <v>2086</v>
      </c>
      <c r="R580" s="137">
        <f ca="1">IFERROR(_xlfn.XLOOKUP(T580, sortorder!P:P,sortorder!Q:Q),999)</f>
        <v>999</v>
      </c>
      <c r="S580" s="137">
        <f ca="1">IFERROR(_xlfn.XLOOKUP(T580, sortorder!P:P,sortorder!O:O),99)</f>
        <v>99</v>
      </c>
      <c r="T580" s="119" t="s">
        <v>265</v>
      </c>
      <c r="U580" s="56" t="s">
        <v>264</v>
      </c>
      <c r="V580" s="142">
        <f ca="1">IFERROR(_xlfn.XLOOKUP(X580, sortorder!E:E,sortorder!D:D),99)</f>
        <v>99</v>
      </c>
      <c r="W580" s="142">
        <f t="shared" ca="1" si="159"/>
        <v>99</v>
      </c>
      <c r="X580" s="21" t="s">
        <v>2045</v>
      </c>
      <c r="Y580" s="132">
        <f t="shared" si="155"/>
        <v>0</v>
      </c>
      <c r="Z580" s="132">
        <f t="shared" si="155"/>
        <v>1</v>
      </c>
      <c r="AA580" s="132">
        <f t="shared" si="155"/>
        <v>1</v>
      </c>
      <c r="AB580" s="132">
        <f t="shared" si="155"/>
        <v>0</v>
      </c>
      <c r="AC580" s="132">
        <f t="shared" si="155"/>
        <v>0</v>
      </c>
      <c r="AD580" s="132">
        <f t="shared" si="155"/>
        <v>0</v>
      </c>
      <c r="AE580" s="132">
        <f t="shared" si="155"/>
        <v>1</v>
      </c>
      <c r="AF580" s="132">
        <f t="shared" si="155"/>
        <v>0</v>
      </c>
      <c r="AG580" s="132">
        <f t="shared" si="155"/>
        <v>1</v>
      </c>
      <c r="AH580" s="67" t="s">
        <v>1051</v>
      </c>
      <c r="AI580" s="132" t="e">
        <f ca="1">_xlfn.XLOOKUP(I580,'api2.3'!B:B,'api2.3'!D:D,"")</f>
        <v>#NAME?</v>
      </c>
      <c r="AJ580" s="67" t="s">
        <v>84</v>
      </c>
      <c r="AK580" s="38" t="s">
        <v>84</v>
      </c>
      <c r="AL580" s="195" t="e">
        <f ca="1">_xlfn.XLOOKUP(AK580,sortorder!$I$15:$I$20,sortorder!$J$15:$J$20)</f>
        <v>#NAME?</v>
      </c>
      <c r="AM580" s="633" t="s">
        <v>1742</v>
      </c>
      <c r="AN580" s="633" t="s">
        <v>1742</v>
      </c>
      <c r="AO580" s="633" t="s">
        <v>1743</v>
      </c>
      <c r="AP580" s="637">
        <v>3</v>
      </c>
      <c r="AQ580" s="67" t="s">
        <v>1740</v>
      </c>
      <c r="AR580" s="22" t="str">
        <f t="shared" si="160"/>
        <v>pctile</v>
      </c>
      <c r="AS580" s="67" t="s">
        <v>1086</v>
      </c>
      <c r="AT580" s="22" t="b">
        <f t="shared" si="161"/>
        <v>1</v>
      </c>
      <c r="AU580" s="633" t="s">
        <v>1077</v>
      </c>
      <c r="AV580" s="633" t="s">
        <v>1086</v>
      </c>
      <c r="AW580" s="67"/>
      <c r="AX580" s="596" t="s">
        <v>2798</v>
      </c>
      <c r="AY580" s="479" t="b">
        <v>0</v>
      </c>
      <c r="AZ580" s="67" t="s">
        <v>1078</v>
      </c>
      <c r="BA580" s="67">
        <v>2</v>
      </c>
      <c r="BB580" s="67">
        <v>0</v>
      </c>
      <c r="BC580" t="b">
        <v>0</v>
      </c>
      <c r="BD580" t="b">
        <v>0</v>
      </c>
      <c r="BE580" t="b">
        <v>0</v>
      </c>
      <c r="BF580" s="67"/>
      <c r="BG580" s="23" t="b">
        <f t="shared" si="153"/>
        <v>0</v>
      </c>
      <c r="BH580" s="707" t="str">
        <f>CONCATENATE(IF(AF580=1, EJ,IF(AG580=1, EJ_Supp,"")),VLOOKUP(T580,Q:BH,44,),IF(AQ580="uspctile", US_ile,IF(AQ580="statepctile", State_ile,"")))</f>
        <v>EJ Supp: RMP (State%ile)</v>
      </c>
      <c r="BI580" s="181" t="s">
        <v>2089</v>
      </c>
      <c r="BJ580" s="304" t="s">
        <v>2090</v>
      </c>
      <c r="BK580" s="304" t="s">
        <v>2090</v>
      </c>
      <c r="BL580" s="714" t="e">
        <v>#N/A</v>
      </c>
      <c r="BM580" s="561" t="s">
        <v>2798</v>
      </c>
      <c r="BN580" s="479" t="s">
        <v>5274</v>
      </c>
      <c r="BO580" s="56" t="s">
        <v>1450</v>
      </c>
      <c r="BP580" s="56" t="s">
        <v>346</v>
      </c>
      <c r="BQ580" s="206">
        <v>78</v>
      </c>
      <c r="BS580" s="580" t="s">
        <v>1106</v>
      </c>
      <c r="BT580" s="580" t="s">
        <v>1546</v>
      </c>
      <c r="BU580" s="580" t="s">
        <v>2088</v>
      </c>
      <c r="BV580" s="580" t="s">
        <v>404</v>
      </c>
    </row>
    <row r="581" spans="1:75">
      <c r="A581">
        <v>580</v>
      </c>
      <c r="B581" s="148" t="str">
        <f t="shared" ca="1" si="156"/>
        <v>999999079</v>
      </c>
      <c r="C581" s="148" t="str">
        <f t="shared" ca="1" si="157"/>
        <v>9999999</v>
      </c>
      <c r="D581" s="28">
        <v>1</v>
      </c>
      <c r="E581" s="586">
        <f t="shared" si="146"/>
        <v>0</v>
      </c>
      <c r="F581" s="586">
        <f t="shared" si="158"/>
        <v>1</v>
      </c>
      <c r="G581" s="344" t="str">
        <f t="shared" si="147"/>
        <v>api</v>
      </c>
      <c r="H581" t="s">
        <v>2103</v>
      </c>
      <c r="I581" t="s">
        <v>2103</v>
      </c>
      <c r="J581" s="184"/>
      <c r="K581" s="114"/>
      <c r="L581" s="114"/>
      <c r="M581" s="184"/>
      <c r="N581" s="184" t="s">
        <v>2104</v>
      </c>
      <c r="O581" s="114" t="s">
        <v>2104</v>
      </c>
      <c r="P581" s="184" t="s">
        <v>2104</v>
      </c>
      <c r="Q581" s="115" t="s">
        <v>2102</v>
      </c>
      <c r="R581" s="137">
        <f ca="1">IFERROR(_xlfn.XLOOKUP(T581, sortorder!P:P,sortorder!Q:Q),999)</f>
        <v>999</v>
      </c>
      <c r="S581" s="137">
        <f ca="1">IFERROR(_xlfn.XLOOKUP(T581, sortorder!P:P,sortorder!O:O),99)</f>
        <v>99</v>
      </c>
      <c r="T581" s="183" t="s">
        <v>95</v>
      </c>
      <c r="U581" s="184" t="s">
        <v>94</v>
      </c>
      <c r="V581" s="142">
        <f ca="1">IFERROR(_xlfn.XLOOKUP(X581, sortorder!E:E,sortorder!D:D),99)</f>
        <v>99</v>
      </c>
      <c r="W581" s="142">
        <f t="shared" ca="1" si="159"/>
        <v>99</v>
      </c>
      <c r="X581" s="185" t="s">
        <v>2045</v>
      </c>
      <c r="Y581" s="132">
        <f t="shared" si="155"/>
        <v>0</v>
      </c>
      <c r="Z581" s="132">
        <f t="shared" si="155"/>
        <v>1</v>
      </c>
      <c r="AA581" s="132">
        <f t="shared" si="155"/>
        <v>1</v>
      </c>
      <c r="AB581" s="132">
        <f t="shared" si="155"/>
        <v>0</v>
      </c>
      <c r="AC581" s="132">
        <f t="shared" si="155"/>
        <v>0</v>
      </c>
      <c r="AD581" s="132">
        <f t="shared" si="155"/>
        <v>0</v>
      </c>
      <c r="AE581" s="132">
        <f t="shared" si="155"/>
        <v>1</v>
      </c>
      <c r="AF581" s="132">
        <f t="shared" si="155"/>
        <v>0</v>
      </c>
      <c r="AG581" s="132">
        <f t="shared" si="155"/>
        <v>1</v>
      </c>
      <c r="AH581" s="304" t="s">
        <v>1051</v>
      </c>
      <c r="AI581" s="132" t="e">
        <f ca="1">_xlfn.XLOOKUP(I581,'api2.3'!B:B,'api2.3'!D:D,"")</f>
        <v>#NAME?</v>
      </c>
      <c r="AJ581" s="304" t="s">
        <v>84</v>
      </c>
      <c r="AK581" s="197" t="s">
        <v>84</v>
      </c>
      <c r="AL581" s="195" t="e">
        <f ca="1">_xlfn.XLOOKUP(AK581,sortorder!$I$15:$I$20,sortorder!$J$15:$J$20)</f>
        <v>#NAME?</v>
      </c>
      <c r="AM581" s="635" t="s">
        <v>1742</v>
      </c>
      <c r="AN581" s="635" t="s">
        <v>1742</v>
      </c>
      <c r="AO581" s="635" t="s">
        <v>1743</v>
      </c>
      <c r="AP581" s="639">
        <v>3</v>
      </c>
      <c r="AQ581" s="304" t="s">
        <v>1740</v>
      </c>
      <c r="AR581" s="22" t="str">
        <f t="shared" si="160"/>
        <v>pctile</v>
      </c>
      <c r="AS581" s="304" t="s">
        <v>1086</v>
      </c>
      <c r="AT581" s="22" t="b">
        <f t="shared" si="161"/>
        <v>1</v>
      </c>
      <c r="AU581" s="635" t="s">
        <v>1077</v>
      </c>
      <c r="AV581" s="635" t="s">
        <v>1086</v>
      </c>
      <c r="AW581" s="304"/>
      <c r="AX581" s="596" t="s">
        <v>2798</v>
      </c>
      <c r="AY581" s="479" t="b">
        <v>0</v>
      </c>
      <c r="AZ581" s="304" t="s">
        <v>1078</v>
      </c>
      <c r="BA581" s="304">
        <v>2</v>
      </c>
      <c r="BB581" s="304">
        <v>0</v>
      </c>
      <c r="BC581" s="114" t="b">
        <v>0</v>
      </c>
      <c r="BD581" s="114" t="b">
        <v>0</v>
      </c>
      <c r="BE581" s="114" t="b">
        <v>0</v>
      </c>
      <c r="BF581" s="304"/>
      <c r="BG581" s="23" t="b">
        <f t="shared" si="153"/>
        <v>0</v>
      </c>
      <c r="BH581" s="707" t="str">
        <f>CONCATENATE(IF(AF581=1, EJ,IF(AG581=1, EJ_Supp,"")),VLOOKUP(T581,Q:BH,44,),IF(AQ581="uspctile", US_ile,IF(AQ581="statepctile", State_ile,"")))</f>
        <v>EJ Supp: TSDF (State%ile)</v>
      </c>
      <c r="BI581" s="181" t="s">
        <v>2105</v>
      </c>
      <c r="BJ581" s="304" t="s">
        <v>2106</v>
      </c>
      <c r="BK581" s="304" t="s">
        <v>2106</v>
      </c>
      <c r="BL581" s="714" t="e">
        <v>#N/A</v>
      </c>
      <c r="BM581" s="561" t="s">
        <v>2798</v>
      </c>
      <c r="BN581" s="479" t="s">
        <v>2107</v>
      </c>
      <c r="BO581" s="184" t="s">
        <v>1477</v>
      </c>
      <c r="BP581" s="56" t="s">
        <v>354</v>
      </c>
      <c r="BQ581" s="206">
        <v>79</v>
      </c>
      <c r="BS581" s="580" t="s">
        <v>55</v>
      </c>
      <c r="BT581" s="580" t="s">
        <v>1179</v>
      </c>
      <c r="BU581" s="580" t="s">
        <v>2104</v>
      </c>
      <c r="BV581" s="580" t="s">
        <v>404</v>
      </c>
    </row>
    <row r="582" spans="1:75">
      <c r="A582">
        <v>581</v>
      </c>
      <c r="B582" s="148" t="str">
        <f t="shared" ca="1" si="156"/>
        <v>999999080</v>
      </c>
      <c r="C582" s="148" t="str">
        <f t="shared" ca="1" si="157"/>
        <v>9999999</v>
      </c>
      <c r="D582" s="28">
        <v>1</v>
      </c>
      <c r="E582" s="586">
        <f t="shared" ref="E582:E636" si="162">IF(NOT(ISBLANK(L582)),1,0)</f>
        <v>0</v>
      </c>
      <c r="F582" s="586">
        <f t="shared" si="158"/>
        <v>1</v>
      </c>
      <c r="G582" s="344" t="str">
        <f t="shared" ref="G582:G636" si="163">IF(ISBLANK(H582), IF(OR(NOT(ISBLANK(L582)),NOT(ISBLANK(I582)), NOT(ISBLANK(O582))),"no oldname but should be",""),IF(H582=I582,"api",IF(H582=O582,"csv","no match or acs")))</f>
        <v>api</v>
      </c>
      <c r="H582" t="s">
        <v>2109</v>
      </c>
      <c r="I582" t="s">
        <v>2109</v>
      </c>
      <c r="K582" s="114"/>
      <c r="L582" s="114"/>
      <c r="M582" s="184"/>
      <c r="N582" s="184" t="s">
        <v>2110</v>
      </c>
      <c r="O582" s="114" t="s">
        <v>2110</v>
      </c>
      <c r="P582" s="184" t="s">
        <v>2110</v>
      </c>
      <c r="Q582" s="115" t="s">
        <v>2108</v>
      </c>
      <c r="R582" s="137">
        <f ca="1">IFERROR(_xlfn.XLOOKUP(T582, sortorder!P:P,sortorder!Q:Q),999)</f>
        <v>999</v>
      </c>
      <c r="S582" s="137">
        <f ca="1">IFERROR(_xlfn.XLOOKUP(T582, sortorder!P:P,sortorder!O:O),99)</f>
        <v>99</v>
      </c>
      <c r="T582" s="183" t="s">
        <v>134</v>
      </c>
      <c r="U582" s="184" t="s">
        <v>133</v>
      </c>
      <c r="V582" s="142">
        <f ca="1">IFERROR(_xlfn.XLOOKUP(X582, sortorder!E:E,sortorder!D:D),99)</f>
        <v>99</v>
      </c>
      <c r="W582" s="142">
        <f t="shared" ca="1" si="159"/>
        <v>99</v>
      </c>
      <c r="X582" s="185" t="s">
        <v>2045</v>
      </c>
      <c r="Y582" s="132">
        <f t="shared" ref="Y582:AG591" si="164">IF(ISERROR(SEARCH(Y$1,$Q582)),0,1)</f>
        <v>0</v>
      </c>
      <c r="Z582" s="132">
        <f t="shared" si="164"/>
        <v>1</v>
      </c>
      <c r="AA582" s="132">
        <f t="shared" si="164"/>
        <v>1</v>
      </c>
      <c r="AB582" s="132">
        <f t="shared" si="164"/>
        <v>0</v>
      </c>
      <c r="AC582" s="132">
        <f t="shared" si="164"/>
        <v>0</v>
      </c>
      <c r="AD582" s="132">
        <f t="shared" si="164"/>
        <v>0</v>
      </c>
      <c r="AE582" s="132">
        <f t="shared" si="164"/>
        <v>1</v>
      </c>
      <c r="AF582" s="132">
        <f t="shared" si="164"/>
        <v>0</v>
      </c>
      <c r="AG582" s="132">
        <f t="shared" si="164"/>
        <v>1</v>
      </c>
      <c r="AH582" s="304" t="s">
        <v>1051</v>
      </c>
      <c r="AI582" s="132" t="e">
        <f ca="1">_xlfn.XLOOKUP(I582,'api2.3'!B:B,'api2.3'!D:D,"")</f>
        <v>#NAME?</v>
      </c>
      <c r="AJ582" s="304" t="s">
        <v>84</v>
      </c>
      <c r="AK582" s="197" t="s">
        <v>84</v>
      </c>
      <c r="AL582" s="195" t="e">
        <f ca="1">_xlfn.XLOOKUP(AK582,sortorder!$I$15:$I$20,sortorder!$J$15:$J$20)</f>
        <v>#NAME?</v>
      </c>
      <c r="AM582" s="635" t="s">
        <v>1742</v>
      </c>
      <c r="AN582" s="635" t="s">
        <v>1742</v>
      </c>
      <c r="AO582" s="635" t="s">
        <v>1743</v>
      </c>
      <c r="AP582" s="639">
        <v>3</v>
      </c>
      <c r="AQ582" s="304" t="s">
        <v>1740</v>
      </c>
      <c r="AR582" s="22" t="str">
        <f t="shared" si="160"/>
        <v>pctile</v>
      </c>
      <c r="AS582" s="304" t="s">
        <v>1086</v>
      </c>
      <c r="AT582" s="22" t="b">
        <f t="shared" si="161"/>
        <v>1</v>
      </c>
      <c r="AU582" s="635" t="s">
        <v>1077</v>
      </c>
      <c r="AV582" s="635" t="s">
        <v>1086</v>
      </c>
      <c r="AW582" s="304"/>
      <c r="AX582" s="596" t="s">
        <v>2798</v>
      </c>
      <c r="AY582" s="479" t="b">
        <v>0</v>
      </c>
      <c r="AZ582" s="304" t="s">
        <v>1078</v>
      </c>
      <c r="BA582" s="304">
        <v>2</v>
      </c>
      <c r="BB582" s="304">
        <v>0</v>
      </c>
      <c r="BC582" s="114" t="b">
        <v>0</v>
      </c>
      <c r="BD582" s="114" t="b">
        <v>0</v>
      </c>
      <c r="BE582" s="114" t="b">
        <v>0</v>
      </c>
      <c r="BF582" s="304"/>
      <c r="BG582" s="23" t="b">
        <f t="shared" si="153"/>
        <v>0</v>
      </c>
      <c r="BH582" s="707" t="str">
        <f>CONCATENATE(IF(AF582=1, EJ,IF(AG582=1, EJ_Supp,"")),VLOOKUP(T582,Q:BH,44,),IF(AQ582="uspctile", US_ile,IF(AQ582="statepctile", State_ile,"")))</f>
        <v>EJ Supp: UST (State%ile)</v>
      </c>
      <c r="BI582" s="181" t="s">
        <v>2111</v>
      </c>
      <c r="BJ582" s="304" t="s">
        <v>2112</v>
      </c>
      <c r="BK582" s="304" t="s">
        <v>2112</v>
      </c>
      <c r="BL582" s="714" t="e">
        <v>#N/A</v>
      </c>
      <c r="BM582" s="561" t="s">
        <v>2798</v>
      </c>
      <c r="BN582" s="479" t="s">
        <v>2113</v>
      </c>
      <c r="BO582" s="184" t="s">
        <v>1486</v>
      </c>
      <c r="BP582" s="56" t="s">
        <v>2114</v>
      </c>
      <c r="BQ582" s="206">
        <v>80</v>
      </c>
      <c r="BS582" s="580" t="s">
        <v>55</v>
      </c>
      <c r="BT582" s="580" t="s">
        <v>1449</v>
      </c>
      <c r="BU582" s="580" t="s">
        <v>2110</v>
      </c>
      <c r="BV582" s="580" t="s">
        <v>404</v>
      </c>
    </row>
    <row r="583" spans="1:75">
      <c r="A583">
        <v>582</v>
      </c>
      <c r="B583" s="148" t="str">
        <f t="shared" ca="1" si="156"/>
        <v>999999081</v>
      </c>
      <c r="C583" s="148" t="str">
        <f t="shared" ca="1" si="157"/>
        <v>9999999</v>
      </c>
      <c r="D583" s="28">
        <v>1</v>
      </c>
      <c r="E583" s="586">
        <f t="shared" si="162"/>
        <v>0</v>
      </c>
      <c r="F583" s="586">
        <f t="shared" si="158"/>
        <v>1</v>
      </c>
      <c r="G583" s="344" t="str">
        <f t="shared" si="163"/>
        <v>api</v>
      </c>
      <c r="H583" t="s">
        <v>2058</v>
      </c>
      <c r="I583" t="s">
        <v>2058</v>
      </c>
      <c r="N583" s="56" t="s">
        <v>2059</v>
      </c>
      <c r="O583" t="s">
        <v>2059</v>
      </c>
      <c r="P583" s="56" t="s">
        <v>2059</v>
      </c>
      <c r="Q583" s="61" t="s">
        <v>2057</v>
      </c>
      <c r="R583" s="137">
        <f ca="1">IFERROR(_xlfn.XLOOKUP(T583, sortorder!P:P,sortorder!Q:Q),999)</f>
        <v>999</v>
      </c>
      <c r="S583" s="137">
        <f ca="1">IFERROR(_xlfn.XLOOKUP(T583, sortorder!P:P,sortorder!O:O),99)</f>
        <v>99</v>
      </c>
      <c r="T583" s="119" t="s">
        <v>244</v>
      </c>
      <c r="U583" s="56" t="s">
        <v>243</v>
      </c>
      <c r="V583" s="142">
        <f ca="1">IFERROR(_xlfn.XLOOKUP(X583, sortorder!E:E,sortorder!D:D),99)</f>
        <v>99</v>
      </c>
      <c r="W583" s="142">
        <f t="shared" ca="1" si="159"/>
        <v>99</v>
      </c>
      <c r="X583" s="21" t="s">
        <v>2045</v>
      </c>
      <c r="Y583" s="132">
        <f t="shared" si="164"/>
        <v>0</v>
      </c>
      <c r="Z583" s="132">
        <f t="shared" si="164"/>
        <v>1</v>
      </c>
      <c r="AA583" s="132">
        <f t="shared" si="164"/>
        <v>1</v>
      </c>
      <c r="AB583" s="132">
        <f t="shared" si="164"/>
        <v>0</v>
      </c>
      <c r="AC583" s="132">
        <f t="shared" si="164"/>
        <v>0</v>
      </c>
      <c r="AD583" s="132">
        <f t="shared" si="164"/>
        <v>0</v>
      </c>
      <c r="AE583" s="132">
        <f t="shared" si="164"/>
        <v>1</v>
      </c>
      <c r="AF583" s="132">
        <f t="shared" si="164"/>
        <v>0</v>
      </c>
      <c r="AG583" s="132">
        <f t="shared" si="164"/>
        <v>1</v>
      </c>
      <c r="AH583" s="67" t="s">
        <v>1051</v>
      </c>
      <c r="AI583" s="132" t="e">
        <f ca="1">_xlfn.XLOOKUP(I583,'api2.3'!B:B,'api2.3'!D:D,"")</f>
        <v>#NAME?</v>
      </c>
      <c r="AJ583" s="67" t="s">
        <v>84</v>
      </c>
      <c r="AK583" s="38" t="s">
        <v>84</v>
      </c>
      <c r="AL583" s="195" t="e">
        <f ca="1">_xlfn.XLOOKUP(AK583,sortorder!$I$15:$I$20,sortorder!$J$15:$J$20)</f>
        <v>#NAME?</v>
      </c>
      <c r="AM583" s="633" t="s">
        <v>1742</v>
      </c>
      <c r="AN583" s="633" t="s">
        <v>1742</v>
      </c>
      <c r="AO583" s="633" t="s">
        <v>1743</v>
      </c>
      <c r="AP583" s="637">
        <v>3</v>
      </c>
      <c r="AQ583" s="67" t="s">
        <v>1740</v>
      </c>
      <c r="AR583" s="22" t="str">
        <f t="shared" si="160"/>
        <v>pctile</v>
      </c>
      <c r="AS583" s="67" t="s">
        <v>1086</v>
      </c>
      <c r="AT583" s="22" t="b">
        <f t="shared" si="161"/>
        <v>1</v>
      </c>
      <c r="AU583" s="633" t="s">
        <v>1077</v>
      </c>
      <c r="AV583" s="633" t="s">
        <v>1086</v>
      </c>
      <c r="AW583" s="67"/>
      <c r="AX583" s="596" t="s">
        <v>2798</v>
      </c>
      <c r="AY583" s="479" t="b">
        <v>0</v>
      </c>
      <c r="AZ583" s="67" t="s">
        <v>1078</v>
      </c>
      <c r="BA583" s="67">
        <v>2</v>
      </c>
      <c r="BB583" s="67">
        <v>0</v>
      </c>
      <c r="BC583" t="b">
        <v>0</v>
      </c>
      <c r="BD583" t="b">
        <v>0</v>
      </c>
      <c r="BE583" t="b">
        <v>0</v>
      </c>
      <c r="BF583" s="67"/>
      <c r="BG583" s="23" t="b">
        <f t="shared" si="153"/>
        <v>0</v>
      </c>
      <c r="BH583" s="707" t="str">
        <f>CONCATENATE(IF(AF583=1, EJ,IF(AG583=1, EJ_Supp,"")),VLOOKUP(T583,Q:BH,44,),IF(AQ583="uspctile", US_ile,IF(AQ583="statepctile", State_ile,"")))</f>
        <v>EJ Supp: NPDES (State%ile)</v>
      </c>
      <c r="BI583" s="39" t="s">
        <v>2060</v>
      </c>
      <c r="BJ583" s="67" t="s">
        <v>2061</v>
      </c>
      <c r="BK583" s="67" t="s">
        <v>2061</v>
      </c>
      <c r="BL583" s="714" t="e">
        <v>#N/A</v>
      </c>
      <c r="BM583" s="561" t="s">
        <v>2798</v>
      </c>
      <c r="BN583" s="479" t="s">
        <v>2062</v>
      </c>
      <c r="BO583" s="56" t="s">
        <v>1406</v>
      </c>
      <c r="BP583" s="56" t="s">
        <v>329</v>
      </c>
      <c r="BQ583" s="206">
        <v>81</v>
      </c>
      <c r="BS583" s="580" t="s">
        <v>1487</v>
      </c>
      <c r="BT583" s="580" t="s">
        <v>596</v>
      </c>
      <c r="BU583" s="580" t="s">
        <v>2059</v>
      </c>
      <c r="BV583" s="580" t="s">
        <v>404</v>
      </c>
    </row>
    <row r="584" spans="1:75" hidden="1">
      <c r="A584">
        <v>583</v>
      </c>
      <c r="B584" s="148" t="str">
        <f t="shared" ca="1" si="156"/>
        <v>999999082</v>
      </c>
      <c r="C584" s="148" t="str">
        <f t="shared" ca="1" si="157"/>
        <v>9999999</v>
      </c>
      <c r="D584" s="234">
        <v>1</v>
      </c>
      <c r="E584" s="586">
        <f t="shared" si="162"/>
        <v>0</v>
      </c>
      <c r="F584" s="586">
        <f t="shared" si="158"/>
        <v>1</v>
      </c>
      <c r="G584" s="344" t="str">
        <f t="shared" si="163"/>
        <v>csv</v>
      </c>
      <c r="H584" s="114" t="s">
        <v>5536</v>
      </c>
      <c r="I584" s="470" t="s">
        <v>5687</v>
      </c>
      <c r="J584" s="184"/>
      <c r="K584" s="114"/>
      <c r="L584" s="114"/>
      <c r="M584" s="184"/>
      <c r="N584" s="184"/>
      <c r="O584" s="114" t="s">
        <v>5536</v>
      </c>
      <c r="P584" s="184"/>
      <c r="Q584" s="115" t="s">
        <v>5537</v>
      </c>
      <c r="R584" s="137">
        <f ca="1">IFERROR(_xlfn.XLOOKUP(T584, sortorder!P:P,sortorder!Q:Q),999)</f>
        <v>999</v>
      </c>
      <c r="S584" s="137">
        <f ca="1">IFERROR(_xlfn.XLOOKUP(T584, sortorder!P:P,sortorder!O:O),99)</f>
        <v>99</v>
      </c>
      <c r="T584" s="183" t="s">
        <v>5448</v>
      </c>
      <c r="U584" s="184"/>
      <c r="V584" s="142">
        <f ca="1">IFERROR(_xlfn.XLOOKUP(X584, sortorder!E:E,sortorder!D:D),99)</f>
        <v>99</v>
      </c>
      <c r="W584" s="142">
        <f t="shared" ca="1" si="159"/>
        <v>99</v>
      </c>
      <c r="X584" s="185" t="s">
        <v>2045</v>
      </c>
      <c r="Y584" s="132">
        <f t="shared" si="164"/>
        <v>0</v>
      </c>
      <c r="Z584" s="132">
        <f t="shared" si="164"/>
        <v>1</v>
      </c>
      <c r="AA584" s="132">
        <f t="shared" si="164"/>
        <v>1</v>
      </c>
      <c r="AB584" s="132">
        <f t="shared" si="164"/>
        <v>0</v>
      </c>
      <c r="AC584" s="132">
        <f t="shared" si="164"/>
        <v>0</v>
      </c>
      <c r="AD584" s="132">
        <f t="shared" si="164"/>
        <v>0</v>
      </c>
      <c r="AE584" s="132">
        <f t="shared" si="164"/>
        <v>1</v>
      </c>
      <c r="AF584" s="132">
        <f t="shared" si="164"/>
        <v>0</v>
      </c>
      <c r="AG584" s="132">
        <f t="shared" si="164"/>
        <v>1</v>
      </c>
      <c r="AH584" s="114" t="s">
        <v>1051</v>
      </c>
      <c r="AI584" s="132" t="e">
        <f ca="1">_xlfn.XLOOKUP(I584,'api2.3'!B:B,'api2.3'!D:D,"")</f>
        <v>#NAME?</v>
      </c>
      <c r="AJ584" s="114" t="s">
        <v>84</v>
      </c>
      <c r="AK584" s="197" t="s">
        <v>84</v>
      </c>
      <c r="AL584" s="195" t="e">
        <f ca="1">_xlfn.XLOOKUP(AK584,sortorder!$I$15:$I$20,sortorder!$J$15:$J$20)</f>
        <v>#NAME?</v>
      </c>
      <c r="AM584" s="635" t="s">
        <v>1742</v>
      </c>
      <c r="AN584" s="635" t="s">
        <v>1742</v>
      </c>
      <c r="AO584" s="635" t="s">
        <v>1743</v>
      </c>
      <c r="AP584" s="641">
        <v>3</v>
      </c>
      <c r="AQ584" s="114" t="s">
        <v>1740</v>
      </c>
      <c r="AR584" s="22" t="str">
        <f t="shared" si="160"/>
        <v>pctile</v>
      </c>
      <c r="AS584" s="114" t="s">
        <v>1086</v>
      </c>
      <c r="AT584" s="22" t="b">
        <f t="shared" si="161"/>
        <v>1</v>
      </c>
      <c r="AU584" s="635" t="s">
        <v>1077</v>
      </c>
      <c r="AV584" s="635" t="s">
        <v>1086</v>
      </c>
      <c r="AW584" s="114"/>
      <c r="AX584" s="596" t="s">
        <v>2798</v>
      </c>
      <c r="AY584" s="479" t="b">
        <v>0</v>
      </c>
      <c r="AZ584" s="219" t="s">
        <v>1078</v>
      </c>
      <c r="BA584" s="114">
        <v>2</v>
      </c>
      <c r="BB584" s="114">
        <v>0</v>
      </c>
      <c r="BC584" s="114" t="b">
        <v>0</v>
      </c>
      <c r="BD584" s="114" t="b">
        <v>0</v>
      </c>
      <c r="BE584" s="114" t="b">
        <v>0</v>
      </c>
      <c r="BF584" s="114"/>
      <c r="BG584" s="23" t="b">
        <f t="shared" si="153"/>
        <v>1</v>
      </c>
      <c r="BH584" s="707" t="str">
        <f>CONCATENATE(IF(AF584=1, EJ,IF(AG584=1, EJ_Supp,"")),VLOOKUP(T584,Q:BH,44,),IF(AQ584="uspctile", US_ile,IF(AQ584="statepctile", State_ile,"")))</f>
        <v>EJ Supp: Drinking (State%ile)</v>
      </c>
      <c r="BI584" s="181" t="s">
        <v>5538</v>
      </c>
      <c r="BJ584" s="114" t="s">
        <v>5539</v>
      </c>
      <c r="BK584" s="114" t="s">
        <v>5539</v>
      </c>
      <c r="BL584" s="714" t="e">
        <v>#N/A</v>
      </c>
      <c r="BM584" s="561" t="s">
        <v>2798</v>
      </c>
      <c r="BN584" s="479" t="s">
        <v>5686</v>
      </c>
      <c r="BO584" s="184"/>
      <c r="BP584" s="184"/>
      <c r="BQ584" s="243">
        <v>82</v>
      </c>
      <c r="BR584" s="114"/>
      <c r="BS584" s="582"/>
      <c r="BT584" s="582"/>
      <c r="BU584" s="582"/>
      <c r="BV584" s="582"/>
      <c r="BW584" s="582"/>
    </row>
    <row r="585" spans="1:75" hidden="1">
      <c r="A585">
        <v>584</v>
      </c>
      <c r="B585" s="148" t="str">
        <f t="shared" ca="1" si="156"/>
        <v>999999999</v>
      </c>
      <c r="C585" s="148" t="str">
        <f t="shared" ca="1" si="157"/>
        <v>9999999</v>
      </c>
      <c r="D585" s="28">
        <v>0</v>
      </c>
      <c r="E585" s="586">
        <f t="shared" si="162"/>
        <v>0</v>
      </c>
      <c r="F585" s="586">
        <f t="shared" si="158"/>
        <v>1</v>
      </c>
      <c r="G585" s="344" t="str">
        <f t="shared" si="163"/>
        <v>csv</v>
      </c>
      <c r="H585" s="1" t="s">
        <v>414</v>
      </c>
      <c r="O585" s="1" t="s">
        <v>414</v>
      </c>
      <c r="Q585" s="18" t="s">
        <v>7496</v>
      </c>
      <c r="R585" s="137">
        <f ca="1">IFERROR(_xlfn.XLOOKUP(T585, sortorder!P:P,sortorder!Q:Q),999)</f>
        <v>999</v>
      </c>
      <c r="S585" s="137">
        <f ca="1">IFERROR(_xlfn.XLOOKUP(T585, sortorder!P:P,sortorder!O:O),99)</f>
        <v>99</v>
      </c>
      <c r="T585" s="119" t="s">
        <v>2708</v>
      </c>
      <c r="V585" s="142">
        <f ca="1">IFERROR(_xlfn.XLOOKUP(X585, sortorder!E:E,sortorder!D:D),99)</f>
        <v>99</v>
      </c>
      <c r="W585" s="142">
        <f t="shared" ca="1" si="159"/>
        <v>99</v>
      </c>
      <c r="X585" s="21" t="s">
        <v>7495</v>
      </c>
      <c r="Y585" s="370">
        <f t="shared" si="164"/>
        <v>0</v>
      </c>
      <c r="Z585" s="370">
        <f t="shared" si="164"/>
        <v>0</v>
      </c>
      <c r="AA585" s="370">
        <f t="shared" si="164"/>
        <v>0</v>
      </c>
      <c r="AB585" s="370">
        <f t="shared" si="164"/>
        <v>0</v>
      </c>
      <c r="AC585" s="370">
        <f t="shared" si="164"/>
        <v>0</v>
      </c>
      <c r="AD585" s="370">
        <f t="shared" si="164"/>
        <v>0</v>
      </c>
      <c r="AE585" s="370">
        <f t="shared" si="164"/>
        <v>0</v>
      </c>
      <c r="AF585" s="370">
        <f t="shared" si="164"/>
        <v>0</v>
      </c>
      <c r="AG585" s="370">
        <f t="shared" si="164"/>
        <v>1</v>
      </c>
      <c r="AI585" s="132" t="e">
        <f ca="1">_xlfn.XLOOKUP(I585,'api2.3'!B:B,'api2.3'!D:D,"")</f>
        <v>#NAME?</v>
      </c>
      <c r="AJ585" t="s">
        <v>84</v>
      </c>
      <c r="AK585" s="38" t="s">
        <v>84</v>
      </c>
      <c r="AL585" s="371" t="e">
        <f ca="1">_xlfn.XLOOKUP(AK585,sortorder!$I$15:$I$20,sortorder!$J$15:$J$20)</f>
        <v>#NAME?</v>
      </c>
      <c r="AQ585" s="22" t="s">
        <v>43</v>
      </c>
      <c r="AR585" s="22" t="str">
        <f t="shared" si="160"/>
        <v>raw</v>
      </c>
      <c r="AS585" s="22" t="s">
        <v>43</v>
      </c>
      <c r="AT585" s="22" t="b">
        <f t="shared" si="161"/>
        <v>1</v>
      </c>
      <c r="AY585" s="479" t="b">
        <v>0</v>
      </c>
      <c r="AZ585" s="39" t="s">
        <v>7112</v>
      </c>
      <c r="BA585">
        <v>2</v>
      </c>
      <c r="BB585">
        <v>0</v>
      </c>
      <c r="BC585" s="22" t="b">
        <v>0</v>
      </c>
      <c r="BD585" s="22" t="b">
        <v>0</v>
      </c>
      <c r="BE585" s="22" t="b">
        <v>0</v>
      </c>
      <c r="BG585" s="23" t="b">
        <f t="shared" ref="BG585:BG590" si="165">BH585=BI585</f>
        <v>1</v>
      </c>
      <c r="BH585" s="739" t="s">
        <v>413</v>
      </c>
      <c r="BI585" s="54" t="s">
        <v>413</v>
      </c>
      <c r="BJ585" s="54" t="s">
        <v>413</v>
      </c>
      <c r="BK585" s="54" t="s">
        <v>413</v>
      </c>
      <c r="BL585" s="717" t="e">
        <f ca="1">_xlfn.XLOOKUP(O585,'csv ftp US Percentiles Dataset'!B:B,'csv ftp US Percentiles Dataset'!C:C)</f>
        <v>#NAME?</v>
      </c>
      <c r="BQ585" s="209">
        <v>999</v>
      </c>
    </row>
    <row r="586" spans="1:75" hidden="1">
      <c r="A586">
        <v>585</v>
      </c>
      <c r="B586" s="148" t="str">
        <f t="shared" ca="1" si="156"/>
        <v>999999999</v>
      </c>
      <c r="C586" s="148" t="str">
        <f t="shared" ca="1" si="157"/>
        <v>9999999</v>
      </c>
      <c r="D586" s="28">
        <v>0</v>
      </c>
      <c r="E586" s="586">
        <f t="shared" si="162"/>
        <v>0</v>
      </c>
      <c r="F586" s="586">
        <f t="shared" si="158"/>
        <v>1</v>
      </c>
      <c r="G586" s="344" t="str">
        <f t="shared" si="163"/>
        <v>csv</v>
      </c>
      <c r="H586" s="1" t="s">
        <v>421</v>
      </c>
      <c r="O586" s="1" t="s">
        <v>421</v>
      </c>
      <c r="Q586" s="18" t="s">
        <v>7496</v>
      </c>
      <c r="R586" s="137">
        <f ca="1">IFERROR(_xlfn.XLOOKUP(T586, sortorder!P:P,sortorder!Q:Q),999)</f>
        <v>999</v>
      </c>
      <c r="S586" s="137">
        <f ca="1">IFERROR(_xlfn.XLOOKUP(T586, sortorder!P:P,sortorder!O:O),99)</f>
        <v>99</v>
      </c>
      <c r="T586" s="119" t="s">
        <v>2708</v>
      </c>
      <c r="V586" s="142">
        <f ca="1">IFERROR(_xlfn.XLOOKUP(X586, sortorder!E:E,sortorder!D:D),99)</f>
        <v>99</v>
      </c>
      <c r="W586" s="142">
        <f t="shared" ca="1" si="159"/>
        <v>99</v>
      </c>
      <c r="X586" s="21" t="s">
        <v>7495</v>
      </c>
      <c r="Y586" s="370">
        <f t="shared" si="164"/>
        <v>0</v>
      </c>
      <c r="Z586" s="370">
        <f t="shared" si="164"/>
        <v>0</v>
      </c>
      <c r="AA586" s="370">
        <f t="shared" si="164"/>
        <v>0</v>
      </c>
      <c r="AB586" s="370">
        <f t="shared" si="164"/>
        <v>0</v>
      </c>
      <c r="AC586" s="370">
        <f t="shared" si="164"/>
        <v>0</v>
      </c>
      <c r="AD586" s="370">
        <f t="shared" si="164"/>
        <v>0</v>
      </c>
      <c r="AE586" s="370">
        <f t="shared" si="164"/>
        <v>0</v>
      </c>
      <c r="AF586" s="370">
        <f t="shared" si="164"/>
        <v>0</v>
      </c>
      <c r="AG586" s="370">
        <f t="shared" si="164"/>
        <v>1</v>
      </c>
      <c r="AI586" s="132" t="e">
        <f ca="1">_xlfn.XLOOKUP(I586,'api2.3'!B:B,'api2.3'!D:D,"")</f>
        <v>#NAME?</v>
      </c>
      <c r="AJ586" t="s">
        <v>84</v>
      </c>
      <c r="AK586" s="38" t="s">
        <v>84</v>
      </c>
      <c r="AL586" s="371" t="e">
        <f ca="1">_xlfn.XLOOKUP(AK586,sortorder!$I$15:$I$20,sortorder!$J$15:$J$20)</f>
        <v>#NAME?</v>
      </c>
      <c r="AQ586" s="22" t="s">
        <v>43</v>
      </c>
      <c r="AR586" s="22" t="str">
        <f t="shared" si="160"/>
        <v>raw</v>
      </c>
      <c r="AS586" s="22" t="s">
        <v>43</v>
      </c>
      <c r="AT586" s="22" t="b">
        <f t="shared" si="161"/>
        <v>1</v>
      </c>
      <c r="AY586" s="479" t="b">
        <v>0</v>
      </c>
      <c r="AZ586" s="39" t="s">
        <v>7112</v>
      </c>
      <c r="BA586">
        <v>2</v>
      </c>
      <c r="BB586">
        <v>0</v>
      </c>
      <c r="BC586" s="22" t="b">
        <v>0</v>
      </c>
      <c r="BD586" s="22" t="b">
        <v>0</v>
      </c>
      <c r="BE586" s="22" t="b">
        <v>0</v>
      </c>
      <c r="BG586" s="23" t="b">
        <f t="shared" si="165"/>
        <v>1</v>
      </c>
      <c r="BH586" s="739" t="s">
        <v>411</v>
      </c>
      <c r="BI586" s="39" t="s">
        <v>411</v>
      </c>
      <c r="BJ586" s="54" t="s">
        <v>420</v>
      </c>
      <c r="BK586" s="54" t="s">
        <v>420</v>
      </c>
      <c r="BL586" s="717" t="e">
        <f ca="1">_xlfn.XLOOKUP(O586,'csv ftp US Percentiles Dataset'!B:B,'csv ftp US Percentiles Dataset'!C:C)</f>
        <v>#NAME?</v>
      </c>
      <c r="BQ586" s="209">
        <v>999</v>
      </c>
    </row>
    <row r="587" spans="1:75" hidden="1">
      <c r="A587">
        <v>586</v>
      </c>
      <c r="B587" s="148" t="str">
        <f t="shared" ca="1" si="156"/>
        <v>999999999</v>
      </c>
      <c r="C587" s="148" t="str">
        <f t="shared" ca="1" si="157"/>
        <v>9999999</v>
      </c>
      <c r="D587" s="28">
        <v>0</v>
      </c>
      <c r="E587" s="586">
        <f t="shared" si="162"/>
        <v>0</v>
      </c>
      <c r="F587" s="586">
        <f t="shared" si="158"/>
        <v>1</v>
      </c>
      <c r="G587" s="344" t="str">
        <f t="shared" si="163"/>
        <v>csv</v>
      </c>
      <c r="H587" t="s">
        <v>2174</v>
      </c>
      <c r="J587" s="184"/>
      <c r="K587" s="114"/>
      <c r="L587" s="114"/>
      <c r="M587" s="184"/>
      <c r="N587" s="184" t="s">
        <v>2174</v>
      </c>
      <c r="O587" s="114" t="s">
        <v>2174</v>
      </c>
      <c r="P587" s="184" t="s">
        <v>2174</v>
      </c>
      <c r="Q587" s="61" t="s">
        <v>2173</v>
      </c>
      <c r="R587" s="137">
        <f ca="1">IFERROR(_xlfn.XLOOKUP(T587, sortorder!P:P,sortorder!Q:Q),999)</f>
        <v>999</v>
      </c>
      <c r="S587" s="137">
        <f ca="1">IFERROR(_xlfn.XLOOKUP(T587, sortorder!P:P,sortorder!O:O),99)</f>
        <v>99</v>
      </c>
      <c r="T587" s="119" t="s">
        <v>2708</v>
      </c>
      <c r="V587" s="142">
        <f ca="1">IFERROR(_xlfn.XLOOKUP(X587, sortorder!E:E,sortorder!D:D),99)</f>
        <v>99</v>
      </c>
      <c r="W587" s="142">
        <f t="shared" ca="1" si="159"/>
        <v>99</v>
      </c>
      <c r="X587" s="21" t="s">
        <v>7495</v>
      </c>
      <c r="Y587" s="132">
        <f t="shared" si="164"/>
        <v>0</v>
      </c>
      <c r="Z587" s="132">
        <f t="shared" si="164"/>
        <v>1</v>
      </c>
      <c r="AA587" s="132">
        <f t="shared" si="164"/>
        <v>0</v>
      </c>
      <c r="AB587" s="132">
        <f t="shared" si="164"/>
        <v>0</v>
      </c>
      <c r="AC587" s="132">
        <f t="shared" si="164"/>
        <v>0</v>
      </c>
      <c r="AD587" s="132">
        <f t="shared" si="164"/>
        <v>0</v>
      </c>
      <c r="AE587" s="132">
        <f t="shared" si="164"/>
        <v>0</v>
      </c>
      <c r="AF587" s="132">
        <f t="shared" si="164"/>
        <v>0</v>
      </c>
      <c r="AG587" s="132">
        <f t="shared" si="164"/>
        <v>1</v>
      </c>
      <c r="AI587" s="132" t="e">
        <f ca="1">_xlfn.XLOOKUP(I587,'api2.3'!B:B,'api2.3'!D:D,"")</f>
        <v>#NAME?</v>
      </c>
      <c r="AJ587" t="s">
        <v>84</v>
      </c>
      <c r="AK587" s="38" t="s">
        <v>84</v>
      </c>
      <c r="AL587" s="195" t="e">
        <f ca="1">_xlfn.XLOOKUP(AK587,sortorder!$I$15:$I$20,sortorder!$J$15:$J$20)</f>
        <v>#NAME?</v>
      </c>
      <c r="AM587" s="633" t="s">
        <v>1742</v>
      </c>
      <c r="AN587" s="633" t="s">
        <v>1742</v>
      </c>
      <c r="AO587" s="633" t="s">
        <v>1743</v>
      </c>
      <c r="AP587" s="637">
        <v>3</v>
      </c>
      <c r="AQ587" t="s">
        <v>2941</v>
      </c>
      <c r="AR587" s="22" t="str">
        <f t="shared" si="160"/>
        <v>raw</v>
      </c>
      <c r="AS587" t="s">
        <v>43</v>
      </c>
      <c r="AT587" s="22" t="b">
        <f t="shared" si="161"/>
        <v>1</v>
      </c>
      <c r="AU587" s="633" t="s">
        <v>64</v>
      </c>
      <c r="AV587" s="633" t="s">
        <v>415</v>
      </c>
      <c r="AX587" s="596" t="s">
        <v>2798</v>
      </c>
      <c r="AY587" s="479" t="b">
        <v>0</v>
      </c>
      <c r="AZ587" s="39" t="s">
        <v>7112</v>
      </c>
      <c r="BA587">
        <v>2</v>
      </c>
      <c r="BB587">
        <v>0</v>
      </c>
      <c r="BC587" t="b">
        <v>0</v>
      </c>
      <c r="BD587" t="b">
        <v>0</v>
      </c>
      <c r="BE587" t="b">
        <v>0</v>
      </c>
      <c r="BG587" s="23" t="b">
        <f t="shared" si="165"/>
        <v>1</v>
      </c>
      <c r="BH587" s="744" t="s">
        <v>2175</v>
      </c>
      <c r="BI587" s="114" t="s">
        <v>2175</v>
      </c>
      <c r="BJ587" s="114" t="s">
        <v>2176</v>
      </c>
      <c r="BK587" s="114" t="s">
        <v>2176</v>
      </c>
      <c r="BL587" s="714" t="e">
        <v>#N/A</v>
      </c>
      <c r="BM587" s="561" t="s">
        <v>2798</v>
      </c>
      <c r="BN587" s="479" t="s">
        <v>2798</v>
      </c>
      <c r="BQ587" s="209">
        <v>999</v>
      </c>
      <c r="BT587" s="580" t="s">
        <v>109</v>
      </c>
      <c r="BU587" s="580" t="s">
        <v>2177</v>
      </c>
    </row>
    <row r="588" spans="1:75" hidden="1">
      <c r="A588">
        <v>587</v>
      </c>
      <c r="B588" s="148" t="str">
        <f t="shared" ca="1" si="156"/>
        <v>999999999</v>
      </c>
      <c r="C588" s="148" t="str">
        <f t="shared" ca="1" si="157"/>
        <v>9999999</v>
      </c>
      <c r="D588" s="28">
        <v>0</v>
      </c>
      <c r="E588" s="586">
        <f t="shared" si="162"/>
        <v>0</v>
      </c>
      <c r="F588" s="586">
        <f t="shared" si="158"/>
        <v>1</v>
      </c>
      <c r="G588" s="344" t="str">
        <f t="shared" si="163"/>
        <v>csv</v>
      </c>
      <c r="H588" t="s">
        <v>2169</v>
      </c>
      <c r="L588" s="114"/>
      <c r="M588" s="184"/>
      <c r="N588" s="56" t="s">
        <v>2169</v>
      </c>
      <c r="O588" t="s">
        <v>2169</v>
      </c>
      <c r="P588" s="56" t="s">
        <v>2169</v>
      </c>
      <c r="Q588" s="61" t="s">
        <v>2168</v>
      </c>
      <c r="R588" s="137">
        <f ca="1">IFERROR(_xlfn.XLOOKUP(T588, sortorder!P:P,sortorder!Q:Q),999)</f>
        <v>999</v>
      </c>
      <c r="S588" s="137">
        <f ca="1">IFERROR(_xlfn.XLOOKUP(T588, sortorder!P:P,sortorder!O:O),99)</f>
        <v>99</v>
      </c>
      <c r="T588" s="119" t="s">
        <v>2708</v>
      </c>
      <c r="V588" s="142">
        <f ca="1">IFERROR(_xlfn.XLOOKUP(X588, sortorder!E:E,sortorder!D:D),99)</f>
        <v>99</v>
      </c>
      <c r="W588" s="142">
        <f t="shared" ca="1" si="159"/>
        <v>99</v>
      </c>
      <c r="X588" s="21" t="s">
        <v>7495</v>
      </c>
      <c r="Y588" s="132">
        <f t="shared" si="164"/>
        <v>0</v>
      </c>
      <c r="Z588" s="132">
        <f t="shared" si="164"/>
        <v>1</v>
      </c>
      <c r="AA588" s="132">
        <f t="shared" si="164"/>
        <v>0</v>
      </c>
      <c r="AB588" s="132">
        <f t="shared" si="164"/>
        <v>0</v>
      </c>
      <c r="AC588" s="132">
        <f t="shared" si="164"/>
        <v>0</v>
      </c>
      <c r="AD588" s="132">
        <f t="shared" si="164"/>
        <v>0</v>
      </c>
      <c r="AE588" s="132">
        <f t="shared" si="164"/>
        <v>0</v>
      </c>
      <c r="AF588" s="132">
        <f t="shared" si="164"/>
        <v>0</v>
      </c>
      <c r="AG588" s="132">
        <f t="shared" si="164"/>
        <v>0</v>
      </c>
      <c r="AI588" s="132" t="e">
        <f ca="1">_xlfn.XLOOKUP(I588,'api2.3'!B:B,'api2.3'!D:D,"")</f>
        <v>#NAME?</v>
      </c>
      <c r="AJ588" t="s">
        <v>84</v>
      </c>
      <c r="AK588" s="38" t="s">
        <v>84</v>
      </c>
      <c r="AL588" s="195" t="e">
        <f ca="1">_xlfn.XLOOKUP(AK588,sortorder!$I$15:$I$20,sortorder!$J$15:$J$20)</f>
        <v>#NAME?</v>
      </c>
      <c r="AM588" s="633" t="s">
        <v>1742</v>
      </c>
      <c r="AN588" s="633" t="s">
        <v>1742</v>
      </c>
      <c r="AO588" s="633" t="s">
        <v>1743</v>
      </c>
      <c r="AP588" s="637">
        <v>3</v>
      </c>
      <c r="AQ588" t="s">
        <v>2941</v>
      </c>
      <c r="AR588" s="22" t="str">
        <f t="shared" si="160"/>
        <v>raw</v>
      </c>
      <c r="AS588" t="s">
        <v>43</v>
      </c>
      <c r="AT588" s="22" t="b">
        <f t="shared" si="161"/>
        <v>1</v>
      </c>
      <c r="AU588" s="633" t="s">
        <v>64</v>
      </c>
      <c r="AV588" s="633" t="s">
        <v>415</v>
      </c>
      <c r="AX588" s="596" t="s">
        <v>2798</v>
      </c>
      <c r="AY588" s="479" t="b">
        <v>0</v>
      </c>
      <c r="AZ588" s="39" t="s">
        <v>7112</v>
      </c>
      <c r="BA588">
        <v>2</v>
      </c>
      <c r="BB588">
        <v>0</v>
      </c>
      <c r="BC588" t="b">
        <v>0</v>
      </c>
      <c r="BD588" t="b">
        <v>0</v>
      </c>
      <c r="BE588" t="b">
        <v>0</v>
      </c>
      <c r="BG588" s="23" t="b">
        <f t="shared" si="165"/>
        <v>1</v>
      </c>
      <c r="BH588" s="744" t="s">
        <v>2170</v>
      </c>
      <c r="BI588" t="s">
        <v>2170</v>
      </c>
      <c r="BJ588" t="s">
        <v>2171</v>
      </c>
      <c r="BK588" t="s">
        <v>2171</v>
      </c>
      <c r="BL588" s="714" t="e">
        <v>#N/A</v>
      </c>
      <c r="BM588" s="561" t="s">
        <v>2798</v>
      </c>
      <c r="BN588" s="479" t="s">
        <v>2798</v>
      </c>
      <c r="BQ588" s="209">
        <v>999</v>
      </c>
      <c r="BT588" s="580" t="s">
        <v>145</v>
      </c>
      <c r="BU588" s="580" t="s">
        <v>2172</v>
      </c>
    </row>
    <row r="589" spans="1:75" hidden="1">
      <c r="A589">
        <v>588</v>
      </c>
      <c r="B589" s="148" t="str">
        <f t="shared" ca="1" si="156"/>
        <v>999999999</v>
      </c>
      <c r="C589" s="148" t="str">
        <f t="shared" ca="1" si="157"/>
        <v>9999999</v>
      </c>
      <c r="D589" s="28">
        <v>0</v>
      </c>
      <c r="E589" s="586">
        <f t="shared" si="162"/>
        <v>0</v>
      </c>
      <c r="F589" s="586">
        <f t="shared" si="158"/>
        <v>1</v>
      </c>
      <c r="G589" s="344" t="str">
        <f t="shared" si="163"/>
        <v>csv</v>
      </c>
      <c r="H589" s="114" t="s">
        <v>419</v>
      </c>
      <c r="I589" s="114"/>
      <c r="N589" s="56" t="s">
        <v>419</v>
      </c>
      <c r="O589" t="s">
        <v>419</v>
      </c>
      <c r="P589" s="56" t="s">
        <v>419</v>
      </c>
      <c r="Q589" s="61" t="s">
        <v>418</v>
      </c>
      <c r="R589" s="137">
        <f ca="1">IFERROR(_xlfn.XLOOKUP(T589, sortorder!P:P,sortorder!Q:Q),999)</f>
        <v>999</v>
      </c>
      <c r="S589" s="137">
        <f ca="1">IFERROR(_xlfn.XLOOKUP(T589, sortorder!P:P,sortorder!O:O),99)</f>
        <v>99</v>
      </c>
      <c r="T589" s="119" t="s">
        <v>2708</v>
      </c>
      <c r="V589" s="142">
        <f ca="1">IFERROR(_xlfn.XLOOKUP(X589, sortorder!E:E,sortorder!D:D),99)</f>
        <v>99</v>
      </c>
      <c r="W589" s="142">
        <f t="shared" ca="1" si="159"/>
        <v>99</v>
      </c>
      <c r="X589" s="21" t="s">
        <v>7495</v>
      </c>
      <c r="Y589" s="132">
        <f t="shared" si="164"/>
        <v>0</v>
      </c>
      <c r="Z589" s="132">
        <f t="shared" si="164"/>
        <v>0</v>
      </c>
      <c r="AA589" s="132">
        <f t="shared" si="164"/>
        <v>0</v>
      </c>
      <c r="AB589" s="132">
        <f t="shared" si="164"/>
        <v>0</v>
      </c>
      <c r="AC589" s="132">
        <f t="shared" si="164"/>
        <v>0</v>
      </c>
      <c r="AD589" s="132">
        <f t="shared" si="164"/>
        <v>0</v>
      </c>
      <c r="AE589" s="132">
        <f t="shared" si="164"/>
        <v>0</v>
      </c>
      <c r="AF589" s="132">
        <f t="shared" si="164"/>
        <v>0</v>
      </c>
      <c r="AG589" s="132">
        <f t="shared" si="164"/>
        <v>1</v>
      </c>
      <c r="AI589" s="132" t="e">
        <f ca="1">_xlfn.XLOOKUP(I589,'api2.3'!B:B,'api2.3'!D:D,"")</f>
        <v>#NAME?</v>
      </c>
      <c r="AJ589" t="s">
        <v>84</v>
      </c>
      <c r="AK589" s="38" t="s">
        <v>84</v>
      </c>
      <c r="AL589" s="195" t="e">
        <f ca="1">_xlfn.XLOOKUP(AK589,sortorder!$I$15:$I$20,sortorder!$J$15:$J$20)</f>
        <v>#NAME?</v>
      </c>
      <c r="AM589" s="633" t="s">
        <v>416</v>
      </c>
      <c r="AN589" s="633" t="s">
        <v>416</v>
      </c>
      <c r="AO589" s="633" t="s">
        <v>417</v>
      </c>
      <c r="AP589" s="637">
        <v>1</v>
      </c>
      <c r="AQ589" t="s">
        <v>2942</v>
      </c>
      <c r="AR589" s="22" t="str">
        <f t="shared" si="160"/>
        <v>raw</v>
      </c>
      <c r="AS589" t="s">
        <v>43</v>
      </c>
      <c r="AT589" s="22" t="b">
        <f t="shared" si="161"/>
        <v>1</v>
      </c>
      <c r="AU589" s="633" t="s">
        <v>64</v>
      </c>
      <c r="AV589" s="633" t="s">
        <v>415</v>
      </c>
      <c r="AX589" s="596" t="s">
        <v>2798</v>
      </c>
      <c r="AY589" s="479" t="b">
        <v>0</v>
      </c>
      <c r="AZ589" s="39" t="s">
        <v>7112</v>
      </c>
      <c r="BA589">
        <v>2</v>
      </c>
      <c r="BB589">
        <v>0</v>
      </c>
      <c r="BC589" t="b">
        <v>0</v>
      </c>
      <c r="BD589" t="b">
        <v>0</v>
      </c>
      <c r="BE589" t="b">
        <v>0</v>
      </c>
      <c r="BG589" s="23" t="b">
        <f t="shared" si="165"/>
        <v>1</v>
      </c>
      <c r="BH589" s="744" t="s">
        <v>4870</v>
      </c>
      <c r="BI589" s="561" t="s">
        <v>4870</v>
      </c>
      <c r="BJ589" t="s">
        <v>420</v>
      </c>
      <c r="BK589" t="s">
        <v>420</v>
      </c>
      <c r="BL589" s="714" t="e">
        <v>#N/A</v>
      </c>
      <c r="BM589" s="561" t="s">
        <v>2798</v>
      </c>
      <c r="BN589" s="479" t="s">
        <v>2798</v>
      </c>
      <c r="BQ589" s="209">
        <v>999</v>
      </c>
      <c r="BT589" s="580" t="s">
        <v>109</v>
      </c>
      <c r="BU589" s="580" t="s">
        <v>421</v>
      </c>
    </row>
    <row r="590" spans="1:75" hidden="1">
      <c r="A590">
        <v>589</v>
      </c>
      <c r="B590" s="148" t="str">
        <f t="shared" ca="1" si="156"/>
        <v>999999999</v>
      </c>
      <c r="C590" s="148" t="str">
        <f t="shared" ca="1" si="157"/>
        <v>9999999</v>
      </c>
      <c r="D590" s="28">
        <v>0</v>
      </c>
      <c r="E590" s="586">
        <f t="shared" si="162"/>
        <v>0</v>
      </c>
      <c r="F590" s="586">
        <f t="shared" si="158"/>
        <v>1</v>
      </c>
      <c r="G590" s="344" t="str">
        <f t="shared" si="163"/>
        <v>csv</v>
      </c>
      <c r="H590" s="114" t="s">
        <v>410</v>
      </c>
      <c r="I590" s="114"/>
      <c r="N590" s="56" t="s">
        <v>410</v>
      </c>
      <c r="O590" t="s">
        <v>410</v>
      </c>
      <c r="P590" s="56" t="s">
        <v>410</v>
      </c>
      <c r="Q590" s="61" t="s">
        <v>409</v>
      </c>
      <c r="R590" s="137">
        <f ca="1">IFERROR(_xlfn.XLOOKUP(T590, sortorder!P:P,sortorder!Q:Q),999)</f>
        <v>999</v>
      </c>
      <c r="S590" s="137">
        <f ca="1">IFERROR(_xlfn.XLOOKUP(T590, sortorder!P:P,sortorder!O:O),99)</f>
        <v>99</v>
      </c>
      <c r="T590" s="119" t="s">
        <v>2708</v>
      </c>
      <c r="V590" s="142">
        <f ca="1">IFERROR(_xlfn.XLOOKUP(X590, sortorder!E:E,sortorder!D:D),99)</f>
        <v>99</v>
      </c>
      <c r="W590" s="142">
        <f t="shared" ca="1" si="159"/>
        <v>99</v>
      </c>
      <c r="X590" s="21" t="s">
        <v>7495</v>
      </c>
      <c r="Y590" s="132">
        <f t="shared" si="164"/>
        <v>0</v>
      </c>
      <c r="Z590" s="132">
        <f t="shared" si="164"/>
        <v>0</v>
      </c>
      <c r="AA590" s="132">
        <f t="shared" si="164"/>
        <v>0</v>
      </c>
      <c r="AB590" s="132">
        <f t="shared" si="164"/>
        <v>0</v>
      </c>
      <c r="AC590" s="132">
        <f t="shared" si="164"/>
        <v>0</v>
      </c>
      <c r="AD590" s="132">
        <f t="shared" si="164"/>
        <v>0</v>
      </c>
      <c r="AE590" s="132">
        <f t="shared" si="164"/>
        <v>0</v>
      </c>
      <c r="AF590" s="132">
        <f t="shared" si="164"/>
        <v>0</v>
      </c>
      <c r="AG590" s="132">
        <f t="shared" si="164"/>
        <v>0</v>
      </c>
      <c r="AI590" s="132" t="e">
        <f ca="1">_xlfn.XLOOKUP(I590,'api2.3'!B:B,'api2.3'!D:D,"")</f>
        <v>#NAME?</v>
      </c>
      <c r="AJ590" t="s">
        <v>84</v>
      </c>
      <c r="AK590" s="38" t="s">
        <v>84</v>
      </c>
      <c r="AL590" s="195" t="e">
        <f ca="1">_xlfn.XLOOKUP(AK590,sortorder!$I$15:$I$20,sortorder!$J$15:$J$20)</f>
        <v>#NAME?</v>
      </c>
      <c r="AM590" s="633" t="s">
        <v>416</v>
      </c>
      <c r="AN590" s="633" t="s">
        <v>416</v>
      </c>
      <c r="AO590" s="633" t="s">
        <v>417</v>
      </c>
      <c r="AP590" s="637">
        <v>1</v>
      </c>
      <c r="AQ590" t="s">
        <v>2942</v>
      </c>
      <c r="AR590" s="22" t="str">
        <f t="shared" si="160"/>
        <v>raw</v>
      </c>
      <c r="AS590" t="s">
        <v>43</v>
      </c>
      <c r="AT590" s="22" t="b">
        <f t="shared" si="161"/>
        <v>1</v>
      </c>
      <c r="AU590" s="633" t="s">
        <v>64</v>
      </c>
      <c r="AV590" s="633" t="s">
        <v>415</v>
      </c>
      <c r="AX590" s="596" t="s">
        <v>2798</v>
      </c>
      <c r="AY590" s="479" t="b">
        <v>0</v>
      </c>
      <c r="AZ590" s="39" t="s">
        <v>7112</v>
      </c>
      <c r="BA590">
        <v>2</v>
      </c>
      <c r="BB590">
        <v>0</v>
      </c>
      <c r="BC590" t="b">
        <v>0</v>
      </c>
      <c r="BD590" t="b">
        <v>0</v>
      </c>
      <c r="BE590" t="b">
        <v>0</v>
      </c>
      <c r="BG590" s="23" t="b">
        <f t="shared" si="165"/>
        <v>1</v>
      </c>
      <c r="BH590" s="744" t="s">
        <v>411</v>
      </c>
      <c r="BI590" t="s">
        <v>411</v>
      </c>
      <c r="BJ590" t="s">
        <v>412</v>
      </c>
      <c r="BK590" t="s">
        <v>412</v>
      </c>
      <c r="BL590" s="714" t="e">
        <v>#N/A</v>
      </c>
      <c r="BM590" s="561" t="s">
        <v>2798</v>
      </c>
      <c r="BN590" s="479" t="s">
        <v>2798</v>
      </c>
      <c r="BQ590" s="209">
        <v>999</v>
      </c>
      <c r="BT590" s="580" t="s">
        <v>145</v>
      </c>
      <c r="BU590" s="580" t="s">
        <v>414</v>
      </c>
      <c r="BV590" s="580" t="s">
        <v>56</v>
      </c>
    </row>
    <row r="591" spans="1:75" hidden="1">
      <c r="A591">
        <v>590</v>
      </c>
      <c r="B591" s="148" t="str">
        <f t="shared" ca="1" si="156"/>
        <v>999999209</v>
      </c>
      <c r="C591" s="148" t="str">
        <f t="shared" ca="1" si="157"/>
        <v>9999999</v>
      </c>
      <c r="D591" s="234">
        <v>1</v>
      </c>
      <c r="E591" s="586">
        <f t="shared" si="162"/>
        <v>0</v>
      </c>
      <c r="F591" s="586">
        <f t="shared" si="158"/>
        <v>0</v>
      </c>
      <c r="G591" s="344" t="str">
        <f t="shared" si="163"/>
        <v>api</v>
      </c>
      <c r="H591" s="114" t="s">
        <v>2525</v>
      </c>
      <c r="I591" s="114" t="s">
        <v>2525</v>
      </c>
      <c r="J591" s="184"/>
      <c r="K591" s="114"/>
      <c r="L591" s="180"/>
      <c r="M591" s="180"/>
      <c r="N591" s="180"/>
      <c r="O591" s="180"/>
      <c r="P591" s="184"/>
      <c r="Q591" s="699" t="s">
        <v>4769</v>
      </c>
      <c r="R591" s="137">
        <f ca="1">IFERROR(_xlfn.XLOOKUP(T591, sortorder!P:P,sortorder!Q:Q),999)</f>
        <v>999</v>
      </c>
      <c r="S591" s="137">
        <f ca="1">IFERROR(_xlfn.XLOOKUP(T591, sortorder!P:P,sortorder!O:O),99)</f>
        <v>99</v>
      </c>
      <c r="T591" s="183"/>
      <c r="U591" s="184"/>
      <c r="V591" s="142">
        <f ca="1">IFERROR(_xlfn.XLOOKUP(X591, sortorder!E:E,sortorder!D:D),99)</f>
        <v>99</v>
      </c>
      <c r="W591" s="142">
        <f t="shared" ca="1" si="159"/>
        <v>99</v>
      </c>
      <c r="X591" s="699" t="s">
        <v>7423</v>
      </c>
      <c r="Y591" s="132">
        <f t="shared" si="164"/>
        <v>0</v>
      </c>
      <c r="Z591" s="132">
        <f t="shared" si="164"/>
        <v>0</v>
      </c>
      <c r="AA591" s="132">
        <f t="shared" si="164"/>
        <v>0</v>
      </c>
      <c r="AB591" s="132">
        <f t="shared" si="164"/>
        <v>0</v>
      </c>
      <c r="AC591" s="132">
        <f t="shared" si="164"/>
        <v>0</v>
      </c>
      <c r="AD591" s="132">
        <f t="shared" si="164"/>
        <v>0</v>
      </c>
      <c r="AE591" s="132">
        <f t="shared" si="164"/>
        <v>0</v>
      </c>
      <c r="AF591" s="132">
        <f t="shared" si="164"/>
        <v>0</v>
      </c>
      <c r="AG591" s="132">
        <f t="shared" si="164"/>
        <v>0</v>
      </c>
      <c r="AH591" s="114" t="s">
        <v>1051</v>
      </c>
      <c r="AI591" s="132" t="e">
        <f ca="1">_xlfn.XLOOKUP(I591,'api2.3'!B:B,'api2.3'!D:D,"")</f>
        <v>#NAME?</v>
      </c>
      <c r="AJ591" s="114" t="s">
        <v>60</v>
      </c>
      <c r="AK591" s="626" t="s">
        <v>44</v>
      </c>
      <c r="AL591" s="195" t="e">
        <f ca="1">_xlfn.XLOOKUP(AK591,sortorder!$I$15:$I$20,sortorder!$J$15:$J$20)</f>
        <v>#NAME?</v>
      </c>
      <c r="AM591" s="635"/>
      <c r="AN591" s="635"/>
      <c r="AO591" s="635"/>
      <c r="AP591" s="636">
        <v>0</v>
      </c>
      <c r="AQ591" s="114" t="s">
        <v>43</v>
      </c>
      <c r="AR591" s="22" t="str">
        <f t="shared" si="160"/>
        <v>raw</v>
      </c>
      <c r="AS591" s="114" t="s">
        <v>43</v>
      </c>
      <c r="AT591" s="22" t="b">
        <f t="shared" si="161"/>
        <v>1</v>
      </c>
      <c r="AU591" s="635"/>
      <c r="AV591" s="635"/>
      <c r="AW591" s="114"/>
      <c r="AX591" s="596" t="s">
        <v>2798</v>
      </c>
      <c r="AY591" s="479" t="b">
        <v>0</v>
      </c>
      <c r="AZ591" s="180" t="s">
        <v>2709</v>
      </c>
      <c r="BA591" s="114"/>
      <c r="BB591" s="114">
        <v>0</v>
      </c>
      <c r="BC591" s="114" t="b">
        <v>0</v>
      </c>
      <c r="BD591" s="114" t="b">
        <v>0</v>
      </c>
      <c r="BE591" s="114" t="b">
        <v>0</v>
      </c>
      <c r="BF591" s="114"/>
      <c r="BG591" s="23" t="b">
        <f t="shared" ref="BG591:BG613" si="166">BH591=BI591</f>
        <v>1</v>
      </c>
      <c r="BH591" s="740" t="s">
        <v>2527</v>
      </c>
      <c r="BI591" s="114" t="s">
        <v>2527</v>
      </c>
      <c r="BJ591" s="114" t="s">
        <v>2526</v>
      </c>
      <c r="BK591" s="114" t="s">
        <v>2526</v>
      </c>
      <c r="BL591" s="714" t="e">
        <v>#N/A</v>
      </c>
      <c r="BM591" s="561" t="s">
        <v>2798</v>
      </c>
      <c r="BN591" s="479" t="s">
        <v>2526</v>
      </c>
      <c r="BO591" s="184" t="s">
        <v>2527</v>
      </c>
      <c r="BP591" s="184"/>
      <c r="BQ591" s="243">
        <v>209</v>
      </c>
      <c r="BR591" s="114"/>
      <c r="BS591" s="582" t="s">
        <v>55</v>
      </c>
      <c r="BT591" s="582"/>
      <c r="BU591" s="582"/>
      <c r="BV591" s="582"/>
      <c r="BW591" s="582"/>
    </row>
    <row r="592" spans="1:75" hidden="1">
      <c r="A592">
        <v>591</v>
      </c>
      <c r="B592" s="148" t="str">
        <f t="shared" ca="1" si="156"/>
        <v>999999210</v>
      </c>
      <c r="C592" s="148" t="str">
        <f t="shared" ca="1" si="157"/>
        <v>9999999</v>
      </c>
      <c r="D592" s="28">
        <v>1</v>
      </c>
      <c r="E592" s="586">
        <f t="shared" si="162"/>
        <v>0</v>
      </c>
      <c r="F592" s="586">
        <f t="shared" si="158"/>
        <v>0</v>
      </c>
      <c r="G592" s="344" t="str">
        <f t="shared" si="163"/>
        <v>api</v>
      </c>
      <c r="H592" t="s">
        <v>2528</v>
      </c>
      <c r="I592" t="s">
        <v>2528</v>
      </c>
      <c r="J592" s="184"/>
      <c r="K592" s="114"/>
      <c r="L592" s="180"/>
      <c r="M592" s="180"/>
      <c r="N592" s="180"/>
      <c r="O592" s="180"/>
      <c r="P592" s="184"/>
      <c r="Q592" s="699" t="s">
        <v>4770</v>
      </c>
      <c r="R592" s="137">
        <f ca="1">IFERROR(_xlfn.XLOOKUP(T592, sortorder!P:P,sortorder!Q:Q),999)</f>
        <v>999</v>
      </c>
      <c r="S592" s="137">
        <f ca="1">IFERROR(_xlfn.XLOOKUP(T592, sortorder!P:P,sortorder!O:O),99)</f>
        <v>99</v>
      </c>
      <c r="T592" s="183"/>
      <c r="U592" s="184"/>
      <c r="V592" s="142">
        <f ca="1">IFERROR(_xlfn.XLOOKUP(X592, sortorder!E:E,sortorder!D:D),99)</f>
        <v>99</v>
      </c>
      <c r="W592" s="142">
        <f t="shared" ca="1" si="159"/>
        <v>99</v>
      </c>
      <c r="X592" s="699" t="s">
        <v>7423</v>
      </c>
      <c r="Y592" s="132">
        <f t="shared" ref="Y592:AG601" si="167">IF(ISERROR(SEARCH(Y$1,$Q592)),0,1)</f>
        <v>0</v>
      </c>
      <c r="Z592" s="132">
        <f t="shared" si="167"/>
        <v>0</v>
      </c>
      <c r="AA592" s="132">
        <f t="shared" si="167"/>
        <v>0</v>
      </c>
      <c r="AB592" s="132">
        <f t="shared" si="167"/>
        <v>0</v>
      </c>
      <c r="AC592" s="132">
        <f t="shared" si="167"/>
        <v>0</v>
      </c>
      <c r="AD592" s="132">
        <f t="shared" si="167"/>
        <v>0</v>
      </c>
      <c r="AE592" s="132">
        <f t="shared" si="167"/>
        <v>0</v>
      </c>
      <c r="AF592" s="132">
        <f t="shared" si="167"/>
        <v>0</v>
      </c>
      <c r="AG592" s="132">
        <f t="shared" si="167"/>
        <v>0</v>
      </c>
      <c r="AH592" s="114" t="s">
        <v>1051</v>
      </c>
      <c r="AI592" s="132" t="e">
        <f ca="1">_xlfn.XLOOKUP(I592,'api2.3'!B:B,'api2.3'!D:D,"")</f>
        <v>#NAME?</v>
      </c>
      <c r="AJ592" s="114" t="s">
        <v>60</v>
      </c>
      <c r="AK592" s="626" t="s">
        <v>44</v>
      </c>
      <c r="AL592" s="195" t="e">
        <f ca="1">_xlfn.XLOOKUP(AK592,sortorder!$I$15:$I$20,sortorder!$J$15:$J$20)</f>
        <v>#NAME?</v>
      </c>
      <c r="AM592" s="635"/>
      <c r="AN592" s="635"/>
      <c r="AO592" s="635"/>
      <c r="AP592" s="636">
        <v>0</v>
      </c>
      <c r="AQ592" s="114" t="s">
        <v>43</v>
      </c>
      <c r="AR592" s="22" t="str">
        <f t="shared" si="160"/>
        <v>raw</v>
      </c>
      <c r="AS592" s="114" t="s">
        <v>43</v>
      </c>
      <c r="AT592" s="22" t="b">
        <f t="shared" si="161"/>
        <v>1</v>
      </c>
      <c r="AU592" s="635"/>
      <c r="AV592" s="635"/>
      <c r="AW592" s="114"/>
      <c r="AX592" s="596" t="s">
        <v>2798</v>
      </c>
      <c r="AY592" s="479" t="b">
        <v>0</v>
      </c>
      <c r="AZ592" s="180" t="s">
        <v>2709</v>
      </c>
      <c r="BA592" s="114"/>
      <c r="BB592" s="114">
        <v>0</v>
      </c>
      <c r="BC592" s="114" t="b">
        <v>0</v>
      </c>
      <c r="BD592" s="114" t="b">
        <v>0</v>
      </c>
      <c r="BE592" s="114" t="b">
        <v>0</v>
      </c>
      <c r="BF592" s="114"/>
      <c r="BG592" s="23" t="b">
        <f t="shared" si="166"/>
        <v>1</v>
      </c>
      <c r="BH592" s="740" t="s">
        <v>2530</v>
      </c>
      <c r="BI592" s="114" t="s">
        <v>2530</v>
      </c>
      <c r="BJ592" s="114" t="s">
        <v>2529</v>
      </c>
      <c r="BK592" s="114" t="s">
        <v>2529</v>
      </c>
      <c r="BL592" s="714" t="e">
        <v>#N/A</v>
      </c>
      <c r="BM592" s="561" t="s">
        <v>2798</v>
      </c>
      <c r="BN592" s="479" t="s">
        <v>2529</v>
      </c>
      <c r="BO592" s="184" t="s">
        <v>2530</v>
      </c>
      <c r="BQ592" s="206">
        <v>210</v>
      </c>
      <c r="BS592" s="580" t="s">
        <v>55</v>
      </c>
    </row>
    <row r="593" spans="1:75" hidden="1">
      <c r="A593">
        <v>592</v>
      </c>
      <c r="B593" s="148" t="str">
        <f t="shared" ca="1" si="156"/>
        <v>999999211</v>
      </c>
      <c r="C593" s="148" t="str">
        <f t="shared" ca="1" si="157"/>
        <v>9999999</v>
      </c>
      <c r="D593" s="28">
        <v>1</v>
      </c>
      <c r="E593" s="586">
        <f t="shared" si="162"/>
        <v>0</v>
      </c>
      <c r="F593" s="586">
        <f t="shared" si="158"/>
        <v>0</v>
      </c>
      <c r="G593" s="344" t="str">
        <f t="shared" si="163"/>
        <v>api</v>
      </c>
      <c r="H593" t="s">
        <v>2531</v>
      </c>
      <c r="I593" t="s">
        <v>2531</v>
      </c>
      <c r="K593" s="114"/>
      <c r="L593" s="180"/>
      <c r="M593" s="180"/>
      <c r="N593" s="180"/>
      <c r="O593" s="180"/>
      <c r="P593" s="184"/>
      <c r="Q593" s="699" t="s">
        <v>4771</v>
      </c>
      <c r="R593" s="137">
        <f ca="1">IFERROR(_xlfn.XLOOKUP(T593, sortorder!P:P,sortorder!Q:Q),999)</f>
        <v>999</v>
      </c>
      <c r="S593" s="137">
        <f ca="1">IFERROR(_xlfn.XLOOKUP(T593, sortorder!P:P,sortorder!O:O),99)</f>
        <v>99</v>
      </c>
      <c r="T593" s="183"/>
      <c r="U593" s="184"/>
      <c r="V593" s="142">
        <f ca="1">IFERROR(_xlfn.XLOOKUP(X593, sortorder!E:E,sortorder!D:D),99)</f>
        <v>99</v>
      </c>
      <c r="W593" s="142">
        <f t="shared" ca="1" si="159"/>
        <v>99</v>
      </c>
      <c r="X593" s="699" t="s">
        <v>7423</v>
      </c>
      <c r="Y593" s="132">
        <f t="shared" si="167"/>
        <v>0</v>
      </c>
      <c r="Z593" s="132">
        <f t="shared" si="167"/>
        <v>0</v>
      </c>
      <c r="AA593" s="132">
        <f t="shared" si="167"/>
        <v>0</v>
      </c>
      <c r="AB593" s="132">
        <f t="shared" si="167"/>
        <v>0</v>
      </c>
      <c r="AC593" s="132">
        <f t="shared" si="167"/>
        <v>0</v>
      </c>
      <c r="AD593" s="132">
        <f t="shared" si="167"/>
        <v>0</v>
      </c>
      <c r="AE593" s="132">
        <f t="shared" si="167"/>
        <v>0</v>
      </c>
      <c r="AF593" s="132">
        <f t="shared" si="167"/>
        <v>0</v>
      </c>
      <c r="AG593" s="132">
        <f t="shared" si="167"/>
        <v>0</v>
      </c>
      <c r="AH593" s="114" t="s">
        <v>1051</v>
      </c>
      <c r="AI593" s="132" t="e">
        <f ca="1">_xlfn.XLOOKUP(I593,'api2.3'!B:B,'api2.3'!D:D,"")</f>
        <v>#NAME?</v>
      </c>
      <c r="AJ593" s="114" t="s">
        <v>60</v>
      </c>
      <c r="AK593" s="626" t="s">
        <v>44</v>
      </c>
      <c r="AL593" s="195" t="e">
        <f ca="1">_xlfn.XLOOKUP(AK593,sortorder!$I$15:$I$20,sortorder!$J$15:$J$20)</f>
        <v>#NAME?</v>
      </c>
      <c r="AM593" s="635"/>
      <c r="AN593" s="635"/>
      <c r="AO593" s="635"/>
      <c r="AP593" s="636">
        <v>0</v>
      </c>
      <c r="AQ593" s="114" t="s">
        <v>43</v>
      </c>
      <c r="AR593" s="22" t="str">
        <f t="shared" si="160"/>
        <v>raw</v>
      </c>
      <c r="AS593" s="114" t="s">
        <v>43</v>
      </c>
      <c r="AT593" s="22" t="b">
        <f t="shared" si="161"/>
        <v>1</v>
      </c>
      <c r="AU593" s="635"/>
      <c r="AV593" s="635"/>
      <c r="AW593" s="114"/>
      <c r="AX593" s="596" t="s">
        <v>2798</v>
      </c>
      <c r="AY593" s="479" t="b">
        <v>0</v>
      </c>
      <c r="AZ593" s="180" t="s">
        <v>2709</v>
      </c>
      <c r="BA593" s="114"/>
      <c r="BB593" s="114">
        <v>0</v>
      </c>
      <c r="BC593" s="114" t="b">
        <v>0</v>
      </c>
      <c r="BD593" s="114" t="b">
        <v>0</v>
      </c>
      <c r="BE593" s="114" t="b">
        <v>0</v>
      </c>
      <c r="BF593" s="114"/>
      <c r="BG593" s="23" t="b">
        <f t="shared" si="166"/>
        <v>1</v>
      </c>
      <c r="BH593" s="740" t="s">
        <v>7119</v>
      </c>
      <c r="BI593" s="114" t="s">
        <v>7119</v>
      </c>
      <c r="BJ593" s="114" t="s">
        <v>2532</v>
      </c>
      <c r="BK593" s="114" t="s">
        <v>2532</v>
      </c>
      <c r="BL593" s="714" t="e">
        <v>#N/A</v>
      </c>
      <c r="BM593" s="561" t="s">
        <v>2798</v>
      </c>
      <c r="BN593" s="479" t="s">
        <v>2532</v>
      </c>
      <c r="BO593" s="184" t="s">
        <v>2533</v>
      </c>
      <c r="BQ593" s="206">
        <v>211</v>
      </c>
      <c r="BS593" s="580" t="s">
        <v>55</v>
      </c>
    </row>
    <row r="594" spans="1:75" hidden="1">
      <c r="A594">
        <v>593</v>
      </c>
      <c r="B594" s="148" t="str">
        <f t="shared" ca="1" si="156"/>
        <v>999999027</v>
      </c>
      <c r="C594" s="148" t="str">
        <f t="shared" ca="1" si="157"/>
        <v>9999999</v>
      </c>
      <c r="D594" s="28">
        <v>1</v>
      </c>
      <c r="E594" s="586">
        <f t="shared" si="162"/>
        <v>1</v>
      </c>
      <c r="F594" s="586">
        <f t="shared" si="158"/>
        <v>0</v>
      </c>
      <c r="G594" s="344" t="str">
        <f t="shared" si="163"/>
        <v>api</v>
      </c>
      <c r="H594" t="s">
        <v>2473</v>
      </c>
      <c r="I594" t="s">
        <v>2473</v>
      </c>
      <c r="J594" s="184"/>
      <c r="L594" s="104" t="s">
        <v>3112</v>
      </c>
      <c r="M594" s="573" t="s">
        <v>3112</v>
      </c>
      <c r="Q594" s="117" t="s">
        <v>4734</v>
      </c>
      <c r="R594" s="137">
        <f ca="1">IFERROR(_xlfn.XLOOKUP(T594, sortorder!P:P,sortorder!Q:Q),999)</f>
        <v>999</v>
      </c>
      <c r="S594" s="137">
        <f ca="1">IFERROR(_xlfn.XLOOKUP(T594, sortorder!P:P,sortorder!O:O),99)</f>
        <v>99</v>
      </c>
      <c r="T594" s="1" t="s">
        <v>4734</v>
      </c>
      <c r="V594" s="142">
        <f ca="1">IFERROR(_xlfn.XLOOKUP(X594, sortorder!E:E,sortorder!D:D),99)</f>
        <v>99</v>
      </c>
      <c r="W594" s="142">
        <f t="shared" ca="1" si="159"/>
        <v>99</v>
      </c>
      <c r="X594" s="185" t="s">
        <v>7406</v>
      </c>
      <c r="Y594" s="132">
        <f t="shared" si="167"/>
        <v>0</v>
      </c>
      <c r="Z594" s="132">
        <f t="shared" si="167"/>
        <v>0</v>
      </c>
      <c r="AA594" s="132">
        <f t="shared" si="167"/>
        <v>0</v>
      </c>
      <c r="AB594" s="132">
        <f t="shared" si="167"/>
        <v>0</v>
      </c>
      <c r="AC594" s="132">
        <f t="shared" si="167"/>
        <v>0</v>
      </c>
      <c r="AD594" s="132">
        <f t="shared" si="167"/>
        <v>0</v>
      </c>
      <c r="AE594" s="132">
        <f t="shared" si="167"/>
        <v>0</v>
      </c>
      <c r="AF594" s="132">
        <f t="shared" si="167"/>
        <v>0</v>
      </c>
      <c r="AG594" s="132">
        <f t="shared" si="167"/>
        <v>0</v>
      </c>
      <c r="AH594" t="s">
        <v>1058</v>
      </c>
      <c r="AI594" s="132" t="e">
        <f ca="1">_xlfn.XLOOKUP(I594,'api2.3'!B:B,'api2.3'!D:D,"")</f>
        <v>#NAME?</v>
      </c>
      <c r="AJ594" t="s">
        <v>60</v>
      </c>
      <c r="AK594" s="197" t="s">
        <v>44</v>
      </c>
      <c r="AL594" s="195" t="e">
        <f ca="1">_xlfn.XLOOKUP(AK594,sortorder!$I$15:$I$20,sortorder!$J$15:$J$20)</f>
        <v>#NAME?</v>
      </c>
      <c r="AP594" s="634">
        <v>0</v>
      </c>
      <c r="AQ594" t="s">
        <v>43</v>
      </c>
      <c r="AR594" s="22" t="str">
        <f t="shared" si="160"/>
        <v>raw</v>
      </c>
      <c r="AS594" t="s">
        <v>43</v>
      </c>
      <c r="AT594" s="22" t="b">
        <f t="shared" si="161"/>
        <v>1</v>
      </c>
      <c r="AU594" s="633" t="s">
        <v>286</v>
      </c>
      <c r="AW594">
        <v>1</v>
      </c>
      <c r="AX594" s="596" t="s">
        <v>2142</v>
      </c>
      <c r="AY594" s="479" t="b">
        <v>1</v>
      </c>
      <c r="AZ594" s="22" t="s">
        <v>5629</v>
      </c>
      <c r="BA594">
        <v>2</v>
      </c>
      <c r="BB594">
        <v>0</v>
      </c>
      <c r="BC594" t="b">
        <v>0</v>
      </c>
      <c r="BD594" t="b">
        <v>1</v>
      </c>
      <c r="BE594" t="b">
        <v>0</v>
      </c>
      <c r="BG594" s="23" t="b">
        <f t="shared" si="166"/>
        <v>1</v>
      </c>
      <c r="BH594" s="739" t="s">
        <v>5418</v>
      </c>
      <c r="BI594" s="114" t="s">
        <v>5418</v>
      </c>
      <c r="BJ594" t="s">
        <v>5420</v>
      </c>
      <c r="BK594" t="s">
        <v>5420</v>
      </c>
      <c r="BL594" s="714" t="e">
        <v>#N/A</v>
      </c>
      <c r="BM594" s="561" t="s">
        <v>5835</v>
      </c>
      <c r="BN594" s="479" t="s">
        <v>2475</v>
      </c>
      <c r="BO594" s="56" t="s">
        <v>2476</v>
      </c>
      <c r="BQ594" s="206">
        <v>27</v>
      </c>
      <c r="BS594" s="580" t="s">
        <v>1755</v>
      </c>
    </row>
    <row r="595" spans="1:75" hidden="1">
      <c r="A595">
        <v>594</v>
      </c>
      <c r="B595" s="148" t="str">
        <f t="shared" ca="1" si="156"/>
        <v>999999028</v>
      </c>
      <c r="C595" s="148" t="str">
        <f t="shared" ca="1" si="157"/>
        <v>9999999</v>
      </c>
      <c r="D595" s="28">
        <v>1</v>
      </c>
      <c r="E595" s="586">
        <f t="shared" si="162"/>
        <v>1</v>
      </c>
      <c r="F595" s="586">
        <f t="shared" si="158"/>
        <v>0</v>
      </c>
      <c r="G595" s="344" t="str">
        <f t="shared" si="163"/>
        <v>api</v>
      </c>
      <c r="H595" t="s">
        <v>2477</v>
      </c>
      <c r="I595" t="s">
        <v>2477</v>
      </c>
      <c r="J595" s="184"/>
      <c r="K595" s="114"/>
      <c r="L595" s="104" t="s">
        <v>3128</v>
      </c>
      <c r="M595" s="573" t="s">
        <v>3128</v>
      </c>
      <c r="N595" s="184"/>
      <c r="O595" s="114"/>
      <c r="P595" s="184"/>
      <c r="Q595" s="117" t="s">
        <v>4727</v>
      </c>
      <c r="R595" s="137">
        <f ca="1">IFERROR(_xlfn.XLOOKUP(T595, sortorder!P:P,sortorder!Q:Q),999)</f>
        <v>999</v>
      </c>
      <c r="S595" s="137">
        <f ca="1">IFERROR(_xlfn.XLOOKUP(T595, sortorder!P:P,sortorder!O:O),99)</f>
        <v>99</v>
      </c>
      <c r="T595" s="1" t="s">
        <v>4727</v>
      </c>
      <c r="V595" s="142">
        <f ca="1">IFERROR(_xlfn.XLOOKUP(X595, sortorder!E:E,sortorder!D:D),99)</f>
        <v>99</v>
      </c>
      <c r="W595" s="142">
        <f t="shared" ca="1" si="159"/>
        <v>99</v>
      </c>
      <c r="X595" s="185" t="s">
        <v>7406</v>
      </c>
      <c r="Y595" s="132">
        <f t="shared" si="167"/>
        <v>0</v>
      </c>
      <c r="Z595" s="132">
        <f t="shared" si="167"/>
        <v>0</v>
      </c>
      <c r="AA595" s="132">
        <f t="shared" si="167"/>
        <v>0</v>
      </c>
      <c r="AB595" s="132">
        <f t="shared" si="167"/>
        <v>0</v>
      </c>
      <c r="AC595" s="132">
        <f t="shared" si="167"/>
        <v>0</v>
      </c>
      <c r="AD595" s="132">
        <f t="shared" si="167"/>
        <v>0</v>
      </c>
      <c r="AE595" s="132">
        <f t="shared" si="167"/>
        <v>0</v>
      </c>
      <c r="AF595" s="132">
        <f t="shared" si="167"/>
        <v>0</v>
      </c>
      <c r="AG595" s="132">
        <f t="shared" si="167"/>
        <v>0</v>
      </c>
      <c r="AH595" t="s">
        <v>1058</v>
      </c>
      <c r="AI595" s="132" t="e">
        <f ca="1">_xlfn.XLOOKUP(I595,'api2.3'!B:B,'api2.3'!D:D,"")</f>
        <v>#NAME?</v>
      </c>
      <c r="AJ595" t="s">
        <v>60</v>
      </c>
      <c r="AK595" s="197" t="s">
        <v>44</v>
      </c>
      <c r="AL595" s="195" t="e">
        <f ca="1">_xlfn.XLOOKUP(AK595,sortorder!$I$15:$I$20,sortorder!$J$15:$J$20)</f>
        <v>#NAME?</v>
      </c>
      <c r="AP595" s="634">
        <v>0</v>
      </c>
      <c r="AQ595" t="s">
        <v>43</v>
      </c>
      <c r="AR595" s="22" t="str">
        <f t="shared" si="160"/>
        <v>raw</v>
      </c>
      <c r="AS595" t="s">
        <v>43</v>
      </c>
      <c r="AT595" s="22" t="b">
        <f t="shared" si="161"/>
        <v>1</v>
      </c>
      <c r="AU595" s="633" t="s">
        <v>286</v>
      </c>
      <c r="AW595">
        <v>1</v>
      </c>
      <c r="AX595" s="596" t="s">
        <v>2142</v>
      </c>
      <c r="AY595" s="479" t="b">
        <v>1</v>
      </c>
      <c r="AZ595" s="22" t="s">
        <v>5629</v>
      </c>
      <c r="BA595">
        <v>2</v>
      </c>
      <c r="BB595">
        <v>0</v>
      </c>
      <c r="BC595" t="b">
        <v>0</v>
      </c>
      <c r="BD595" t="b">
        <v>1</v>
      </c>
      <c r="BE595" t="b">
        <v>0</v>
      </c>
      <c r="BG595" s="23" t="b">
        <f t="shared" si="166"/>
        <v>1</v>
      </c>
      <c r="BH595" s="739" t="s">
        <v>5414</v>
      </c>
      <c r="BI595" s="114" t="s">
        <v>5414</v>
      </c>
      <c r="BJ595" s="114" t="s">
        <v>5416</v>
      </c>
      <c r="BK595" s="114" t="s">
        <v>5416</v>
      </c>
      <c r="BL595" s="714" t="e">
        <v>#N/A</v>
      </c>
      <c r="BM595" s="561" t="s">
        <v>5841</v>
      </c>
      <c r="BN595" s="479" t="s">
        <v>2478</v>
      </c>
      <c r="BO595" s="56" t="s">
        <v>2479</v>
      </c>
      <c r="BQ595" s="206">
        <v>28</v>
      </c>
      <c r="BS595" s="580" t="s">
        <v>1638</v>
      </c>
    </row>
    <row r="596" spans="1:75" hidden="1">
      <c r="A596">
        <v>595</v>
      </c>
      <c r="B596" s="148" t="str">
        <f t="shared" ca="1" si="156"/>
        <v>999999999</v>
      </c>
      <c r="C596" s="148" t="str">
        <f t="shared" ca="1" si="157"/>
        <v>9999999</v>
      </c>
      <c r="D596" s="28">
        <v>0</v>
      </c>
      <c r="E596" s="586">
        <f t="shared" si="162"/>
        <v>1</v>
      </c>
      <c r="F596" s="586">
        <f t="shared" si="158"/>
        <v>0</v>
      </c>
      <c r="G596" s="344" t="str">
        <f t="shared" si="163"/>
        <v>no match or acs</v>
      </c>
      <c r="H596" s="210" t="s">
        <v>3125</v>
      </c>
      <c r="L596" s="210" t="s">
        <v>3125</v>
      </c>
      <c r="M596" s="573" t="s">
        <v>3125</v>
      </c>
      <c r="Q596" s="167" t="s">
        <v>5413</v>
      </c>
      <c r="R596" s="137">
        <f ca="1">IFERROR(_xlfn.XLOOKUP(T596, sortorder!P:P,sortorder!Q:Q),999)</f>
        <v>999</v>
      </c>
      <c r="S596" s="137">
        <f ca="1">IFERROR(_xlfn.XLOOKUP(T596, sortorder!P:P,sortorder!O:O),99)</f>
        <v>99</v>
      </c>
      <c r="T596" s="1" t="s">
        <v>4727</v>
      </c>
      <c r="V596" s="142">
        <f ca="1">IFERROR(_xlfn.XLOOKUP(X596, sortorder!E:E,sortorder!D:D),99)</f>
        <v>99</v>
      </c>
      <c r="W596" s="142">
        <f t="shared" ca="1" si="159"/>
        <v>99</v>
      </c>
      <c r="X596" s="185" t="s">
        <v>7407</v>
      </c>
      <c r="Y596" s="132">
        <f t="shared" si="167"/>
        <v>0</v>
      </c>
      <c r="Z596" s="132">
        <f t="shared" si="167"/>
        <v>0</v>
      </c>
      <c r="AA596" s="132">
        <f t="shared" si="167"/>
        <v>0</v>
      </c>
      <c r="AB596" s="132">
        <f t="shared" si="167"/>
        <v>0</v>
      </c>
      <c r="AC596" s="132">
        <f t="shared" si="167"/>
        <v>0</v>
      </c>
      <c r="AD596" s="132">
        <f t="shared" si="167"/>
        <v>0</v>
      </c>
      <c r="AE596" s="132">
        <f t="shared" si="167"/>
        <v>0</v>
      </c>
      <c r="AF596" s="132">
        <f t="shared" si="167"/>
        <v>0</v>
      </c>
      <c r="AG596" s="132">
        <f t="shared" si="167"/>
        <v>0</v>
      </c>
      <c r="AH596" t="s">
        <v>1058</v>
      </c>
      <c r="AI596" s="132" t="e">
        <f ca="1">_xlfn.XLOOKUP(I596,'api2.3'!B:B,'api2.3'!D:D,"")</f>
        <v>#NAME?</v>
      </c>
      <c r="AJ596" t="s">
        <v>44</v>
      </c>
      <c r="AK596" s="197" t="s">
        <v>44</v>
      </c>
      <c r="AL596" s="195" t="e">
        <f ca="1">_xlfn.XLOOKUP(AK596,sortorder!$I$15:$I$20,sortorder!$J$15:$J$20)</f>
        <v>#NAME?</v>
      </c>
      <c r="AP596" s="637">
        <v>0</v>
      </c>
      <c r="AQ596" t="s">
        <v>43</v>
      </c>
      <c r="AR596" s="22" t="str">
        <f t="shared" si="160"/>
        <v>raw</v>
      </c>
      <c r="AS596" t="s">
        <v>43</v>
      </c>
      <c r="AT596" s="22" t="b">
        <f t="shared" si="161"/>
        <v>1</v>
      </c>
      <c r="AU596" s="633" t="s">
        <v>52</v>
      </c>
      <c r="AW596">
        <v>0</v>
      </c>
      <c r="AX596" s="596" t="s">
        <v>2798</v>
      </c>
      <c r="AY596" s="479" t="b">
        <v>0</v>
      </c>
      <c r="AZ596" t="s">
        <v>45</v>
      </c>
      <c r="BB596">
        <v>0</v>
      </c>
      <c r="BC596" t="b">
        <v>0</v>
      </c>
      <c r="BD596" t="b">
        <v>0</v>
      </c>
      <c r="BE596" t="b">
        <v>0</v>
      </c>
      <c r="BG596" s="23" t="b">
        <f t="shared" si="166"/>
        <v>1</v>
      </c>
      <c r="BH596" s="739" t="s">
        <v>5415</v>
      </c>
      <c r="BI596" t="s">
        <v>5415</v>
      </c>
      <c r="BJ596" t="s">
        <v>3127</v>
      </c>
      <c r="BK596" t="s">
        <v>3127</v>
      </c>
      <c r="BL596" s="714" t="e">
        <v>#N/A</v>
      </c>
      <c r="BM596" s="561" t="s">
        <v>5840</v>
      </c>
      <c r="BN596" s="479" t="s">
        <v>2798</v>
      </c>
      <c r="BQ596" s="209">
        <v>999</v>
      </c>
    </row>
    <row r="597" spans="1:75" hidden="1">
      <c r="A597">
        <v>596</v>
      </c>
      <c r="B597" s="148" t="str">
        <f t="shared" ca="1" si="156"/>
        <v>999999999</v>
      </c>
      <c r="C597" s="148" t="str">
        <f t="shared" ca="1" si="157"/>
        <v>9999999</v>
      </c>
      <c r="D597" s="28">
        <v>0</v>
      </c>
      <c r="E597" s="586">
        <f t="shared" si="162"/>
        <v>1</v>
      </c>
      <c r="F597" s="586">
        <f t="shared" si="158"/>
        <v>0</v>
      </c>
      <c r="G597" s="344" t="str">
        <f t="shared" si="163"/>
        <v>no match or acs</v>
      </c>
      <c r="H597" s="210" t="s">
        <v>3109</v>
      </c>
      <c r="I597" s="114"/>
      <c r="L597" s="210" t="s">
        <v>3109</v>
      </c>
      <c r="M597" s="573" t="s">
        <v>3109</v>
      </c>
      <c r="Q597" s="167" t="s">
        <v>5417</v>
      </c>
      <c r="R597" s="137">
        <f ca="1">IFERROR(_xlfn.XLOOKUP(T597, sortorder!P:P,sortorder!Q:Q),999)</f>
        <v>999</v>
      </c>
      <c r="S597" s="137">
        <f ca="1">IFERROR(_xlfn.XLOOKUP(T597, sortorder!P:P,sortorder!O:O),99)</f>
        <v>99</v>
      </c>
      <c r="T597" s="1" t="s">
        <v>4734</v>
      </c>
      <c r="V597" s="142">
        <f ca="1">IFERROR(_xlfn.XLOOKUP(X597, sortorder!E:E,sortorder!D:D),99)</f>
        <v>99</v>
      </c>
      <c r="W597" s="142">
        <f t="shared" ca="1" si="159"/>
        <v>99</v>
      </c>
      <c r="X597" s="185" t="s">
        <v>7407</v>
      </c>
      <c r="Y597" s="132">
        <f t="shared" si="167"/>
        <v>0</v>
      </c>
      <c r="Z597" s="132">
        <f t="shared" si="167"/>
        <v>0</v>
      </c>
      <c r="AA597" s="132">
        <f t="shared" si="167"/>
        <v>0</v>
      </c>
      <c r="AB597" s="132">
        <f t="shared" si="167"/>
        <v>0</v>
      </c>
      <c r="AC597" s="132">
        <f t="shared" si="167"/>
        <v>0</v>
      </c>
      <c r="AD597" s="132">
        <f t="shared" si="167"/>
        <v>0</v>
      </c>
      <c r="AE597" s="132">
        <f t="shared" si="167"/>
        <v>0</v>
      </c>
      <c r="AF597" s="132">
        <f t="shared" si="167"/>
        <v>0</v>
      </c>
      <c r="AG597" s="132">
        <f t="shared" si="167"/>
        <v>0</v>
      </c>
      <c r="AI597" s="132" t="e">
        <f ca="1">_xlfn.XLOOKUP(I597,'api2.3'!B:B,'api2.3'!D:D,"")</f>
        <v>#NAME?</v>
      </c>
      <c r="AJ597" t="s">
        <v>44</v>
      </c>
      <c r="AK597" s="197" t="s">
        <v>44</v>
      </c>
      <c r="AL597" s="195" t="e">
        <f ca="1">_xlfn.XLOOKUP(AK597,sortorder!$I$15:$I$20,sortorder!$J$15:$J$20)</f>
        <v>#NAME?</v>
      </c>
      <c r="AP597" s="637">
        <v>0</v>
      </c>
      <c r="AQ597" t="s">
        <v>43</v>
      </c>
      <c r="AR597" s="22" t="str">
        <f t="shared" si="160"/>
        <v>raw</v>
      </c>
      <c r="AS597" t="s">
        <v>43</v>
      </c>
      <c r="AT597" s="22" t="b">
        <f t="shared" si="161"/>
        <v>1</v>
      </c>
      <c r="AU597" s="633" t="s">
        <v>52</v>
      </c>
      <c r="AW597">
        <v>0</v>
      </c>
      <c r="AX597" s="596" t="s">
        <v>2798</v>
      </c>
      <c r="AY597" s="479" t="b">
        <v>0</v>
      </c>
      <c r="AZ597" t="s">
        <v>45</v>
      </c>
      <c r="BB597">
        <v>0</v>
      </c>
      <c r="BC597" t="b">
        <v>0</v>
      </c>
      <c r="BD597" t="b">
        <v>0</v>
      </c>
      <c r="BE597" t="b">
        <v>0</v>
      </c>
      <c r="BG597" s="23" t="b">
        <f t="shared" si="166"/>
        <v>1</v>
      </c>
      <c r="BH597" s="739" t="s">
        <v>5419</v>
      </c>
      <c r="BI597" t="s">
        <v>5419</v>
      </c>
      <c r="BJ597" t="s">
        <v>3111</v>
      </c>
      <c r="BK597" t="s">
        <v>3111</v>
      </c>
      <c r="BL597" s="714" t="e">
        <v>#N/A</v>
      </c>
      <c r="BM597" s="561" t="s">
        <v>5834</v>
      </c>
      <c r="BN597" s="479" t="s">
        <v>2798</v>
      </c>
      <c r="BQ597" s="209">
        <v>999</v>
      </c>
    </row>
    <row r="598" spans="1:75" hidden="1">
      <c r="A598">
        <v>597</v>
      </c>
      <c r="B598" s="148" t="str">
        <f t="shared" ca="1" si="156"/>
        <v>999999999</v>
      </c>
      <c r="C598" s="148" t="str">
        <f t="shared" ca="1" si="157"/>
        <v>9999999</v>
      </c>
      <c r="D598" s="28">
        <v>0</v>
      </c>
      <c r="E598" s="586">
        <f t="shared" si="162"/>
        <v>1</v>
      </c>
      <c r="F598" s="586">
        <f t="shared" si="158"/>
        <v>0</v>
      </c>
      <c r="G598" s="344" t="str">
        <f t="shared" si="163"/>
        <v>no match or acs</v>
      </c>
      <c r="H598" s="106" t="s">
        <v>3898</v>
      </c>
      <c r="L598" s="106" t="s">
        <v>3898</v>
      </c>
      <c r="M598" s="573" t="s">
        <v>3898</v>
      </c>
      <c r="Q598" s="167" t="s">
        <v>5408</v>
      </c>
      <c r="R598" s="137">
        <f ca="1">IFERROR(_xlfn.XLOOKUP(T598, sortorder!P:P,sortorder!Q:Q),999)</f>
        <v>999</v>
      </c>
      <c r="S598" s="137">
        <f ca="1">IFERROR(_xlfn.XLOOKUP(T598, sortorder!P:P,sortorder!O:O),99)</f>
        <v>99</v>
      </c>
      <c r="V598" s="142">
        <f ca="1">IFERROR(_xlfn.XLOOKUP(X598, sortorder!E:E,sortorder!D:D),99)</f>
        <v>99</v>
      </c>
      <c r="W598" s="142">
        <f t="shared" ca="1" si="159"/>
        <v>99</v>
      </c>
      <c r="X598" s="185" t="s">
        <v>7404</v>
      </c>
      <c r="Y598" s="132">
        <f t="shared" si="167"/>
        <v>0</v>
      </c>
      <c r="Z598" s="132">
        <f t="shared" si="167"/>
        <v>0</v>
      </c>
      <c r="AA598" s="132">
        <f t="shared" si="167"/>
        <v>0</v>
      </c>
      <c r="AB598" s="132">
        <f t="shared" si="167"/>
        <v>0</v>
      </c>
      <c r="AC598" s="132">
        <f t="shared" si="167"/>
        <v>0</v>
      </c>
      <c r="AD598" s="132">
        <f t="shared" si="167"/>
        <v>0</v>
      </c>
      <c r="AE598" s="132">
        <f t="shared" si="167"/>
        <v>0</v>
      </c>
      <c r="AF598" s="132">
        <f t="shared" si="167"/>
        <v>0</v>
      </c>
      <c r="AG598" s="132">
        <f t="shared" si="167"/>
        <v>0</v>
      </c>
      <c r="AI598" s="132" t="e">
        <f ca="1">_xlfn.XLOOKUP(I598,'api2.3'!B:B,'api2.3'!D:D,"")</f>
        <v>#NAME?</v>
      </c>
      <c r="AJ598" t="s">
        <v>44</v>
      </c>
      <c r="AK598" s="38" t="s">
        <v>44</v>
      </c>
      <c r="AL598" s="195" t="e">
        <f ca="1">_xlfn.XLOOKUP(AK598,sortorder!$I$15:$I$20,sortorder!$J$15:$J$20)</f>
        <v>#NAME?</v>
      </c>
      <c r="AP598" s="637">
        <v>0</v>
      </c>
      <c r="AQ598" t="s">
        <v>43</v>
      </c>
      <c r="AR598" s="22" t="str">
        <f t="shared" si="160"/>
        <v>raw</v>
      </c>
      <c r="AS598" t="s">
        <v>43</v>
      </c>
      <c r="AT598" s="22" t="b">
        <f t="shared" si="161"/>
        <v>1</v>
      </c>
      <c r="AU598" s="633" t="s">
        <v>286</v>
      </c>
      <c r="AX598" s="596" t="s">
        <v>2798</v>
      </c>
      <c r="AY598" s="479" t="b">
        <v>0</v>
      </c>
      <c r="AZ598" t="s">
        <v>45</v>
      </c>
      <c r="BB598">
        <v>0</v>
      </c>
      <c r="BC598" t="b">
        <v>0</v>
      </c>
      <c r="BD598" t="b">
        <v>0</v>
      </c>
      <c r="BE598" t="b">
        <v>0</v>
      </c>
      <c r="BG598" s="23" t="b">
        <f t="shared" si="166"/>
        <v>1</v>
      </c>
      <c r="BH598" s="739" t="s">
        <v>3899</v>
      </c>
      <c r="BI598" t="s">
        <v>3899</v>
      </c>
      <c r="BJ598" t="s">
        <v>3899</v>
      </c>
      <c r="BK598" t="s">
        <v>3899</v>
      </c>
      <c r="BL598" s="714" t="e">
        <v>#N/A</v>
      </c>
      <c r="BM598" s="561" t="s">
        <v>6141</v>
      </c>
      <c r="BN598" s="479" t="s">
        <v>2798</v>
      </c>
      <c r="BQ598" s="209">
        <v>999</v>
      </c>
    </row>
    <row r="599" spans="1:75" hidden="1">
      <c r="A599">
        <v>598</v>
      </c>
      <c r="B599" s="148" t="str">
        <f t="shared" ca="1" si="156"/>
        <v>999999012</v>
      </c>
      <c r="C599" s="148" t="str">
        <f t="shared" ca="1" si="157"/>
        <v>9999999</v>
      </c>
      <c r="D599" s="28">
        <v>1</v>
      </c>
      <c r="E599" s="586">
        <f t="shared" si="162"/>
        <v>1</v>
      </c>
      <c r="F599" s="586">
        <f t="shared" si="158"/>
        <v>0</v>
      </c>
      <c r="G599" s="344" t="str">
        <f t="shared" si="163"/>
        <v>api</v>
      </c>
      <c r="H599" t="s">
        <v>2457</v>
      </c>
      <c r="I599" t="s">
        <v>2457</v>
      </c>
      <c r="L599" s="104" t="s">
        <v>3134</v>
      </c>
      <c r="M599" s="573" t="s">
        <v>3134</v>
      </c>
      <c r="Q599" s="115" t="s">
        <v>4735</v>
      </c>
      <c r="R599" s="137">
        <f ca="1">IFERROR(_xlfn.XLOOKUP(T599, sortorder!P:P,sortorder!Q:Q),999)</f>
        <v>999</v>
      </c>
      <c r="S599" s="137">
        <f ca="1">IFERROR(_xlfn.XLOOKUP(T599, sortorder!P:P,sortorder!O:O),99)</f>
        <v>99</v>
      </c>
      <c r="T599" s="61" t="s">
        <v>4735</v>
      </c>
      <c r="V599" s="142">
        <f ca="1">IFERROR(_xlfn.XLOOKUP(X599, sortorder!E:E,sortorder!D:D),99)</f>
        <v>99</v>
      </c>
      <c r="W599" s="142">
        <f t="shared" ca="1" si="159"/>
        <v>99</v>
      </c>
      <c r="X599" s="185" t="s">
        <v>7404</v>
      </c>
      <c r="Y599" s="132">
        <f t="shared" si="167"/>
        <v>0</v>
      </c>
      <c r="Z599" s="132">
        <f t="shared" si="167"/>
        <v>0</v>
      </c>
      <c r="AA599" s="132">
        <f t="shared" si="167"/>
        <v>0</v>
      </c>
      <c r="AB599" s="132">
        <f t="shared" si="167"/>
        <v>0</v>
      </c>
      <c r="AC599" s="132">
        <f t="shared" si="167"/>
        <v>0</v>
      </c>
      <c r="AD599" s="132">
        <f t="shared" si="167"/>
        <v>0</v>
      </c>
      <c r="AE599" s="132">
        <f t="shared" si="167"/>
        <v>0</v>
      </c>
      <c r="AF599" s="132">
        <f t="shared" si="167"/>
        <v>0</v>
      </c>
      <c r="AG599" s="132">
        <f t="shared" si="167"/>
        <v>0</v>
      </c>
      <c r="AH599" t="s">
        <v>1058</v>
      </c>
      <c r="AI599" s="132" t="e">
        <f ca="1">_xlfn.XLOOKUP(I599,'api2.3'!B:B,'api2.3'!D:D,"")</f>
        <v>#NAME?</v>
      </c>
      <c r="AJ599" t="s">
        <v>60</v>
      </c>
      <c r="AK599" s="197" t="s">
        <v>44</v>
      </c>
      <c r="AL599" s="195" t="e">
        <f ca="1">_xlfn.XLOOKUP(AK599,sortorder!$I$15:$I$20,sortorder!$J$15:$J$20)</f>
        <v>#NAME?</v>
      </c>
      <c r="AP599" s="634">
        <v>0</v>
      </c>
      <c r="AQ599" t="s">
        <v>43</v>
      </c>
      <c r="AR599" s="22" t="str">
        <f t="shared" si="160"/>
        <v>raw</v>
      </c>
      <c r="AS599" t="s">
        <v>43</v>
      </c>
      <c r="AT599" s="22" t="b">
        <f t="shared" si="161"/>
        <v>1</v>
      </c>
      <c r="AU599" s="633" t="s">
        <v>286</v>
      </c>
      <c r="AW599">
        <v>1</v>
      </c>
      <c r="AX599" s="596" t="s">
        <v>2142</v>
      </c>
      <c r="AY599" s="479" t="b">
        <v>1</v>
      </c>
      <c r="AZ599" s="22" t="s">
        <v>5629</v>
      </c>
      <c r="BA599">
        <v>2</v>
      </c>
      <c r="BB599">
        <v>0</v>
      </c>
      <c r="BC599" t="b">
        <v>0</v>
      </c>
      <c r="BD599" t="b">
        <v>1</v>
      </c>
      <c r="BE599" t="b">
        <v>0</v>
      </c>
      <c r="BG599" s="23" t="b">
        <f t="shared" si="166"/>
        <v>1</v>
      </c>
      <c r="BH599" s="739" t="s">
        <v>5423</v>
      </c>
      <c r="BI599" t="s">
        <v>5423</v>
      </c>
      <c r="BJ599" t="s">
        <v>2458</v>
      </c>
      <c r="BK599" t="s">
        <v>2458</v>
      </c>
      <c r="BL599" s="714" t="e">
        <v>#N/A</v>
      </c>
      <c r="BM599" s="561" t="s">
        <v>5843</v>
      </c>
      <c r="BN599" s="479" t="s">
        <v>2458</v>
      </c>
      <c r="BO599" s="56" t="s">
        <v>2459</v>
      </c>
      <c r="BQ599" s="206">
        <v>12</v>
      </c>
      <c r="BS599" s="580" t="s">
        <v>1466</v>
      </c>
    </row>
    <row r="600" spans="1:75" hidden="1">
      <c r="A600">
        <v>599</v>
      </c>
      <c r="B600" s="148" t="str">
        <f t="shared" ca="1" si="156"/>
        <v>999999013</v>
      </c>
      <c r="C600" s="148" t="str">
        <f t="shared" ca="1" si="157"/>
        <v>9999999</v>
      </c>
      <c r="D600" s="28">
        <v>1</v>
      </c>
      <c r="E600" s="586">
        <f t="shared" si="162"/>
        <v>1</v>
      </c>
      <c r="F600" s="586">
        <f t="shared" si="158"/>
        <v>0</v>
      </c>
      <c r="G600" s="344" t="str">
        <f t="shared" si="163"/>
        <v>api</v>
      </c>
      <c r="H600" t="s">
        <v>2460</v>
      </c>
      <c r="I600" t="s">
        <v>2460</v>
      </c>
      <c r="L600" s="104" t="s">
        <v>3140</v>
      </c>
      <c r="M600" s="573" t="s">
        <v>3140</v>
      </c>
      <c r="Q600" s="115" t="s">
        <v>4736</v>
      </c>
      <c r="R600" s="137">
        <f ca="1">IFERROR(_xlfn.XLOOKUP(T600, sortorder!P:P,sortorder!Q:Q),999)</f>
        <v>999</v>
      </c>
      <c r="S600" s="137">
        <f ca="1">IFERROR(_xlfn.XLOOKUP(T600, sortorder!P:P,sortorder!O:O),99)</f>
        <v>99</v>
      </c>
      <c r="T600" s="61" t="s">
        <v>4736</v>
      </c>
      <c r="V600" s="142">
        <f ca="1">IFERROR(_xlfn.XLOOKUP(X600, sortorder!E:E,sortorder!D:D),99)</f>
        <v>99</v>
      </c>
      <c r="W600" s="142">
        <f t="shared" ca="1" si="159"/>
        <v>99</v>
      </c>
      <c r="X600" s="185" t="s">
        <v>7404</v>
      </c>
      <c r="Y600" s="132">
        <f t="shared" si="167"/>
        <v>0</v>
      </c>
      <c r="Z600" s="132">
        <f t="shared" si="167"/>
        <v>0</v>
      </c>
      <c r="AA600" s="132">
        <f t="shared" si="167"/>
        <v>0</v>
      </c>
      <c r="AB600" s="132">
        <f t="shared" si="167"/>
        <v>0</v>
      </c>
      <c r="AC600" s="132">
        <f t="shared" si="167"/>
        <v>0</v>
      </c>
      <c r="AD600" s="132">
        <f t="shared" si="167"/>
        <v>0</v>
      </c>
      <c r="AE600" s="132">
        <f t="shared" si="167"/>
        <v>0</v>
      </c>
      <c r="AF600" s="132">
        <f t="shared" si="167"/>
        <v>0</v>
      </c>
      <c r="AG600" s="132">
        <f t="shared" si="167"/>
        <v>0</v>
      </c>
      <c r="AH600" t="s">
        <v>1058</v>
      </c>
      <c r="AI600" s="132" t="e">
        <f ca="1">_xlfn.XLOOKUP(I600,'api2.3'!B:B,'api2.3'!D:D,"")</f>
        <v>#NAME?</v>
      </c>
      <c r="AJ600" t="s">
        <v>60</v>
      </c>
      <c r="AK600" s="197" t="s">
        <v>44</v>
      </c>
      <c r="AL600" s="195" t="e">
        <f ca="1">_xlfn.XLOOKUP(AK600,sortorder!$I$15:$I$20,sortorder!$J$15:$J$20)</f>
        <v>#NAME?</v>
      </c>
      <c r="AP600" s="634">
        <v>0</v>
      </c>
      <c r="AQ600" t="s">
        <v>43</v>
      </c>
      <c r="AR600" s="22" t="str">
        <f t="shared" si="160"/>
        <v>raw</v>
      </c>
      <c r="AS600" t="s">
        <v>43</v>
      </c>
      <c r="AT600" s="22" t="b">
        <f t="shared" si="161"/>
        <v>1</v>
      </c>
      <c r="AU600" s="633" t="s">
        <v>286</v>
      </c>
      <c r="AW600">
        <v>1</v>
      </c>
      <c r="AX600" s="596" t="s">
        <v>2142</v>
      </c>
      <c r="AY600" s="479" t="b">
        <v>1</v>
      </c>
      <c r="AZ600" s="22" t="s">
        <v>5629</v>
      </c>
      <c r="BA600">
        <v>2</v>
      </c>
      <c r="BB600">
        <v>0</v>
      </c>
      <c r="BC600" t="b">
        <v>0</v>
      </c>
      <c r="BD600" t="b">
        <v>1</v>
      </c>
      <c r="BE600" t="b">
        <v>0</v>
      </c>
      <c r="BG600" s="23" t="b">
        <f t="shared" si="166"/>
        <v>1</v>
      </c>
      <c r="BH600" s="739" t="s">
        <v>5424</v>
      </c>
      <c r="BI600" t="s">
        <v>5424</v>
      </c>
      <c r="BJ600" t="s">
        <v>2461</v>
      </c>
      <c r="BK600" t="s">
        <v>2461</v>
      </c>
      <c r="BL600" s="714" t="e">
        <v>#N/A</v>
      </c>
      <c r="BM600" s="561" t="s">
        <v>5845</v>
      </c>
      <c r="BN600" s="479" t="s">
        <v>2461</v>
      </c>
      <c r="BO600" s="56" t="s">
        <v>2462</v>
      </c>
      <c r="BQ600" s="206">
        <v>13</v>
      </c>
      <c r="BS600" s="580" t="s">
        <v>1255</v>
      </c>
    </row>
    <row r="601" spans="1:75" hidden="1">
      <c r="A601">
        <v>600</v>
      </c>
      <c r="B601" s="148" t="str">
        <f t="shared" ca="1" si="156"/>
        <v>999999014</v>
      </c>
      <c r="C601" s="148" t="str">
        <f t="shared" ca="1" si="157"/>
        <v>9999999</v>
      </c>
      <c r="D601" s="28">
        <v>1</v>
      </c>
      <c r="E601" s="586">
        <f t="shared" si="162"/>
        <v>1</v>
      </c>
      <c r="F601" s="586">
        <f t="shared" si="158"/>
        <v>0</v>
      </c>
      <c r="G601" s="344" t="str">
        <f t="shared" si="163"/>
        <v>api</v>
      </c>
      <c r="H601" t="s">
        <v>2463</v>
      </c>
      <c r="I601" t="s">
        <v>2463</v>
      </c>
      <c r="L601" s="104" t="s">
        <v>2463</v>
      </c>
      <c r="M601" s="573" t="s">
        <v>2463</v>
      </c>
      <c r="Q601" s="117" t="s">
        <v>3006</v>
      </c>
      <c r="R601" s="137">
        <f ca="1">IFERROR(_xlfn.XLOOKUP(T601, sortorder!P:P,sortorder!Q:Q),999)</f>
        <v>999</v>
      </c>
      <c r="S601" s="137">
        <f ca="1">IFERROR(_xlfn.XLOOKUP(T601, sortorder!P:P,sortorder!O:O),99)</f>
        <v>99</v>
      </c>
      <c r="T601" s="169" t="s">
        <v>7404</v>
      </c>
      <c r="V601" s="142">
        <f ca="1">IFERROR(_xlfn.XLOOKUP(X601, sortorder!E:E,sortorder!D:D),99)</f>
        <v>99</v>
      </c>
      <c r="W601" s="142">
        <f t="shared" ca="1" si="159"/>
        <v>99</v>
      </c>
      <c r="X601" s="21" t="s">
        <v>7404</v>
      </c>
      <c r="Y601" s="132">
        <f t="shared" si="167"/>
        <v>0</v>
      </c>
      <c r="Z601" s="132">
        <f t="shared" si="167"/>
        <v>0</v>
      </c>
      <c r="AA601" s="132">
        <f t="shared" si="167"/>
        <v>0</v>
      </c>
      <c r="AB601" s="132">
        <f t="shared" si="167"/>
        <v>0</v>
      </c>
      <c r="AC601" s="132">
        <f t="shared" si="167"/>
        <v>0</v>
      </c>
      <c r="AD601" s="132">
        <f t="shared" si="167"/>
        <v>0</v>
      </c>
      <c r="AE601" s="132">
        <f t="shared" si="167"/>
        <v>0</v>
      </c>
      <c r="AF601" s="132">
        <f t="shared" si="167"/>
        <v>0</v>
      </c>
      <c r="AG601" s="132">
        <f t="shared" si="167"/>
        <v>0</v>
      </c>
      <c r="AH601" t="s">
        <v>1058</v>
      </c>
      <c r="AI601" s="132" t="e">
        <f ca="1">_xlfn.XLOOKUP(I601,'api2.3'!B:B,'api2.3'!D:D,"")</f>
        <v>#NAME?</v>
      </c>
      <c r="AJ601" t="s">
        <v>60</v>
      </c>
      <c r="AK601" s="197" t="s">
        <v>44</v>
      </c>
      <c r="AL601" s="195" t="e">
        <f ca="1">_xlfn.XLOOKUP(AK601,sortorder!$I$15:$I$20,sortorder!$J$15:$J$20)</f>
        <v>#NAME?</v>
      </c>
      <c r="AP601" s="634">
        <v>0</v>
      </c>
      <c r="AQ601" t="s">
        <v>43</v>
      </c>
      <c r="AR601" s="22" t="str">
        <f t="shared" si="160"/>
        <v>raw</v>
      </c>
      <c r="AS601" t="s">
        <v>43</v>
      </c>
      <c r="AT601" s="22" t="b">
        <f t="shared" si="161"/>
        <v>1</v>
      </c>
      <c r="AU601" s="633" t="s">
        <v>286</v>
      </c>
      <c r="AV601" s="633" t="s">
        <v>43</v>
      </c>
      <c r="AX601" s="596" t="s">
        <v>2142</v>
      </c>
      <c r="AY601" s="479" t="b">
        <v>1</v>
      </c>
      <c r="AZ601" s="22" t="s">
        <v>5629</v>
      </c>
      <c r="BA601">
        <v>2</v>
      </c>
      <c r="BB601">
        <v>0</v>
      </c>
      <c r="BC601" t="b">
        <v>0</v>
      </c>
      <c r="BD601" t="b">
        <v>0</v>
      </c>
      <c r="BE601" t="b">
        <v>0</v>
      </c>
      <c r="BG601" s="23" t="b">
        <f t="shared" si="166"/>
        <v>1</v>
      </c>
      <c r="BH601" s="739" t="s">
        <v>2464</v>
      </c>
      <c r="BI601" t="s">
        <v>2464</v>
      </c>
      <c r="BJ601" t="s">
        <v>2464</v>
      </c>
      <c r="BK601" t="s">
        <v>2464</v>
      </c>
      <c r="BL601" s="714" t="e">
        <v>#N/A</v>
      </c>
      <c r="BM601" s="561" t="s">
        <v>6447</v>
      </c>
      <c r="BN601" s="479" t="s">
        <v>2464</v>
      </c>
      <c r="BO601" s="56" t="s">
        <v>2465</v>
      </c>
      <c r="BQ601" s="206">
        <v>14</v>
      </c>
      <c r="BS601" s="580" t="s">
        <v>1554</v>
      </c>
    </row>
    <row r="602" spans="1:75" hidden="1">
      <c r="A602">
        <v>601</v>
      </c>
      <c r="B602" s="148" t="str">
        <f t="shared" ca="1" si="156"/>
        <v>999999015</v>
      </c>
      <c r="C602" s="148" t="str">
        <f t="shared" ca="1" si="157"/>
        <v>9999999</v>
      </c>
      <c r="D602" s="28">
        <v>1</v>
      </c>
      <c r="E602" s="586">
        <f t="shared" si="162"/>
        <v>1</v>
      </c>
      <c r="F602" s="586">
        <f t="shared" si="158"/>
        <v>0</v>
      </c>
      <c r="G602" s="344" t="str">
        <f t="shared" si="163"/>
        <v>api</v>
      </c>
      <c r="H602" t="s">
        <v>2466</v>
      </c>
      <c r="I602" t="s">
        <v>2466</v>
      </c>
      <c r="J602" s="184"/>
      <c r="K602" s="114"/>
      <c r="L602" s="106" t="s">
        <v>2466</v>
      </c>
      <c r="M602" s="573" t="s">
        <v>2466</v>
      </c>
      <c r="N602" s="184"/>
      <c r="O602" s="114"/>
      <c r="P602" s="184"/>
      <c r="Q602" s="1" t="s">
        <v>4737</v>
      </c>
      <c r="R602" s="137">
        <f ca="1">IFERROR(_xlfn.XLOOKUP(T602, sortorder!P:P,sortorder!Q:Q),999)</f>
        <v>999</v>
      </c>
      <c r="S602" s="137">
        <f ca="1">IFERROR(_xlfn.XLOOKUP(T602, sortorder!P:P,sortorder!O:O),99)</f>
        <v>99</v>
      </c>
      <c r="T602" s="119" t="s">
        <v>4737</v>
      </c>
      <c r="V602" s="142">
        <f ca="1">IFERROR(_xlfn.XLOOKUP(X602, sortorder!E:E,sortorder!D:D),99)</f>
        <v>99</v>
      </c>
      <c r="W602" s="142">
        <f t="shared" ca="1" si="159"/>
        <v>99</v>
      </c>
      <c r="X602" s="21" t="s">
        <v>7404</v>
      </c>
      <c r="Y602" s="132">
        <f t="shared" ref="Y602:AG611" si="168">IF(ISERROR(SEARCH(Y$1,$Q602)),0,1)</f>
        <v>0</v>
      </c>
      <c r="Z602" s="132">
        <f t="shared" si="168"/>
        <v>0</v>
      </c>
      <c r="AA602" s="132">
        <f t="shared" si="168"/>
        <v>0</v>
      </c>
      <c r="AB602" s="132">
        <f t="shared" si="168"/>
        <v>0</v>
      </c>
      <c r="AC602" s="132">
        <f t="shared" si="168"/>
        <v>0</v>
      </c>
      <c r="AD602" s="132">
        <f t="shared" si="168"/>
        <v>0</v>
      </c>
      <c r="AE602" s="132">
        <f t="shared" si="168"/>
        <v>0</v>
      </c>
      <c r="AF602" s="132">
        <f t="shared" si="168"/>
        <v>0</v>
      </c>
      <c r="AG602" s="132">
        <f t="shared" si="168"/>
        <v>0</v>
      </c>
      <c r="AH602" t="s">
        <v>1058</v>
      </c>
      <c r="AI602" s="132" t="e">
        <f ca="1">_xlfn.XLOOKUP(I602,'api2.3'!B:B,'api2.3'!D:D,"")</f>
        <v>#NAME?</v>
      </c>
      <c r="AJ602" t="s">
        <v>60</v>
      </c>
      <c r="AK602" s="197" t="s">
        <v>44</v>
      </c>
      <c r="AL602" s="195" t="e">
        <f ca="1">_xlfn.XLOOKUP(AK602,sortorder!$I$15:$I$20,sortorder!$J$15:$J$20)</f>
        <v>#NAME?</v>
      </c>
      <c r="AP602" s="634">
        <v>0</v>
      </c>
      <c r="AQ602" t="s">
        <v>43</v>
      </c>
      <c r="AR602" s="22" t="str">
        <f t="shared" si="160"/>
        <v>raw</v>
      </c>
      <c r="AS602" t="s">
        <v>43</v>
      </c>
      <c r="AT602" s="22" t="b">
        <f t="shared" si="161"/>
        <v>1</v>
      </c>
      <c r="AX602" s="596" t="s">
        <v>2142</v>
      </c>
      <c r="AY602" s="479" t="b">
        <v>1</v>
      </c>
      <c r="AZ602" s="22" t="s">
        <v>5629</v>
      </c>
      <c r="BB602">
        <v>0</v>
      </c>
      <c r="BC602" t="b">
        <v>0</v>
      </c>
      <c r="BD602" t="b">
        <v>0</v>
      </c>
      <c r="BE602" t="b">
        <v>0</v>
      </c>
      <c r="BG602" s="23" t="b">
        <f t="shared" si="166"/>
        <v>1</v>
      </c>
      <c r="BH602" s="739" t="s">
        <v>2467</v>
      </c>
      <c r="BI602" s="114" t="s">
        <v>2467</v>
      </c>
      <c r="BJ602" s="114" t="s">
        <v>2467</v>
      </c>
      <c r="BK602" s="114" t="s">
        <v>2467</v>
      </c>
      <c r="BL602" s="714" t="e">
        <v>#N/A</v>
      </c>
      <c r="BM602" s="561" t="s">
        <v>5857</v>
      </c>
      <c r="BN602" s="479" t="s">
        <v>2467</v>
      </c>
      <c r="BO602" s="56" t="s">
        <v>2468</v>
      </c>
      <c r="BQ602" s="206">
        <v>15</v>
      </c>
      <c r="BS602" s="580" t="s">
        <v>2469</v>
      </c>
    </row>
    <row r="603" spans="1:75" hidden="1">
      <c r="A603">
        <v>602</v>
      </c>
      <c r="B603" s="148" t="str">
        <f t="shared" ca="1" si="156"/>
        <v>999999017</v>
      </c>
      <c r="C603" s="148" t="str">
        <f t="shared" ca="1" si="157"/>
        <v>9999999</v>
      </c>
      <c r="D603" s="28">
        <v>1</v>
      </c>
      <c r="E603" s="586">
        <f t="shared" si="162"/>
        <v>1</v>
      </c>
      <c r="F603" s="586">
        <f t="shared" si="158"/>
        <v>0</v>
      </c>
      <c r="G603" s="344" t="str">
        <f t="shared" si="163"/>
        <v>api</v>
      </c>
      <c r="H603" t="s">
        <v>2470</v>
      </c>
      <c r="I603" t="s">
        <v>2470</v>
      </c>
      <c r="J603" s="184"/>
      <c r="L603" s="106" t="s">
        <v>3905</v>
      </c>
      <c r="M603" s="573" t="s">
        <v>3905</v>
      </c>
      <c r="Q603" s="189" t="s">
        <v>5400</v>
      </c>
      <c r="R603" s="137">
        <f ca="1">IFERROR(_xlfn.XLOOKUP(T603, sortorder!P:P,sortorder!Q:Q),999)</f>
        <v>999</v>
      </c>
      <c r="S603" s="137">
        <f ca="1">IFERROR(_xlfn.XLOOKUP(T603, sortorder!P:P,sortorder!O:O),99)</f>
        <v>99</v>
      </c>
      <c r="T603" s="189" t="s">
        <v>5400</v>
      </c>
      <c r="V603" s="142">
        <f ca="1">IFERROR(_xlfn.XLOOKUP(X603, sortorder!E:E,sortorder!D:D),99)</f>
        <v>99</v>
      </c>
      <c r="W603" s="142">
        <f t="shared" ca="1" si="159"/>
        <v>99</v>
      </c>
      <c r="X603" s="185" t="s">
        <v>7404</v>
      </c>
      <c r="Y603" s="132">
        <f t="shared" si="168"/>
        <v>0</v>
      </c>
      <c r="Z603" s="132">
        <f t="shared" si="168"/>
        <v>0</v>
      </c>
      <c r="AA603" s="132">
        <f t="shared" si="168"/>
        <v>0</v>
      </c>
      <c r="AB603" s="132">
        <f t="shared" si="168"/>
        <v>0</v>
      </c>
      <c r="AC603" s="132">
        <f t="shared" si="168"/>
        <v>0</v>
      </c>
      <c r="AD603" s="132">
        <f t="shared" si="168"/>
        <v>0</v>
      </c>
      <c r="AE603" s="132">
        <f t="shared" si="168"/>
        <v>0</v>
      </c>
      <c r="AF603" s="132">
        <f t="shared" si="168"/>
        <v>0</v>
      </c>
      <c r="AG603" s="132">
        <f t="shared" si="168"/>
        <v>0</v>
      </c>
      <c r="AH603" t="s">
        <v>1058</v>
      </c>
      <c r="AI603" s="132" t="e">
        <f ca="1">_xlfn.XLOOKUP(I603,'api2.3'!B:B,'api2.3'!D:D,"")</f>
        <v>#NAME?</v>
      </c>
      <c r="AJ603" t="s">
        <v>44</v>
      </c>
      <c r="AK603" s="38" t="s">
        <v>44</v>
      </c>
      <c r="AL603" s="195" t="e">
        <f ca="1">_xlfn.XLOOKUP(AK603,sortorder!$I$15:$I$20,sortorder!$J$15:$J$20)</f>
        <v>#NAME?</v>
      </c>
      <c r="AP603" s="634">
        <v>0</v>
      </c>
      <c r="AQ603" t="s">
        <v>43</v>
      </c>
      <c r="AR603" s="22" t="str">
        <f t="shared" si="160"/>
        <v>raw</v>
      </c>
      <c r="AS603" t="s">
        <v>43</v>
      </c>
      <c r="AT603" s="22" t="b">
        <f t="shared" si="161"/>
        <v>1</v>
      </c>
      <c r="AU603" s="635" t="s">
        <v>286</v>
      </c>
      <c r="AW603">
        <v>1</v>
      </c>
      <c r="AX603" s="596" t="s">
        <v>5408</v>
      </c>
      <c r="AY603" s="479" t="b">
        <v>1</v>
      </c>
      <c r="AZ603" s="217" t="s">
        <v>5629</v>
      </c>
      <c r="BB603">
        <v>0</v>
      </c>
      <c r="BC603" t="b">
        <v>0</v>
      </c>
      <c r="BD603" t="b">
        <v>1</v>
      </c>
      <c r="BE603" t="b">
        <v>0</v>
      </c>
      <c r="BG603" s="23" t="b">
        <f t="shared" si="166"/>
        <v>1</v>
      </c>
      <c r="BH603" s="739" t="s">
        <v>5402</v>
      </c>
      <c r="BI603" s="114" t="s">
        <v>5402</v>
      </c>
      <c r="BJ603" t="s">
        <v>5403</v>
      </c>
      <c r="BK603" s="114" t="s">
        <v>5403</v>
      </c>
      <c r="BL603" s="714" t="e">
        <v>#N/A</v>
      </c>
      <c r="BM603" s="561" t="s">
        <v>6144</v>
      </c>
      <c r="BN603" s="479" t="s">
        <v>2471</v>
      </c>
      <c r="BO603" s="56" t="s">
        <v>2472</v>
      </c>
      <c r="BQ603" s="206">
        <v>17</v>
      </c>
      <c r="BS603" s="580" t="s">
        <v>1187</v>
      </c>
    </row>
    <row r="604" spans="1:75" ht="14.45" hidden="1" customHeight="1">
      <c r="A604">
        <v>603</v>
      </c>
      <c r="B604" s="148" t="str">
        <f t="shared" ca="1" si="156"/>
        <v>999999999</v>
      </c>
      <c r="C604" s="148" t="str">
        <f t="shared" ca="1" si="157"/>
        <v>9999999</v>
      </c>
      <c r="D604" s="28">
        <v>0</v>
      </c>
      <c r="E604" s="586">
        <f t="shared" si="162"/>
        <v>0</v>
      </c>
      <c r="F604" s="586">
        <f t="shared" si="158"/>
        <v>0</v>
      </c>
      <c r="G604" s="344" t="str">
        <f t="shared" si="163"/>
        <v/>
      </c>
      <c r="K604" s="114"/>
      <c r="L604" s="735"/>
      <c r="M604" s="735"/>
      <c r="N604" s="180"/>
      <c r="O604" s="180"/>
      <c r="P604" s="184"/>
      <c r="Q604" s="167" t="s">
        <v>5401</v>
      </c>
      <c r="R604" s="137">
        <f ca="1">IFERROR(_xlfn.XLOOKUP(T604, sortorder!P:P,sortorder!Q:Q),999)</f>
        <v>999</v>
      </c>
      <c r="S604" s="137">
        <f ca="1">IFERROR(_xlfn.XLOOKUP(T604, sortorder!P:P,sortorder!O:O),99)</f>
        <v>99</v>
      </c>
      <c r="T604" s="189" t="s">
        <v>5400</v>
      </c>
      <c r="U604" s="184"/>
      <c r="V604" s="142">
        <f ca="1">IFERROR(_xlfn.XLOOKUP(X604, sortorder!E:E,sortorder!D:D),99)</f>
        <v>99</v>
      </c>
      <c r="W604" s="142">
        <f t="shared" ca="1" si="159"/>
        <v>99</v>
      </c>
      <c r="X604" s="185" t="s">
        <v>7404</v>
      </c>
      <c r="Y604" s="132">
        <f t="shared" si="168"/>
        <v>0</v>
      </c>
      <c r="Z604" s="132">
        <f t="shared" si="168"/>
        <v>0</v>
      </c>
      <c r="AA604" s="132">
        <f t="shared" si="168"/>
        <v>0</v>
      </c>
      <c r="AB604" s="132">
        <f t="shared" si="168"/>
        <v>0</v>
      </c>
      <c r="AC604" s="132">
        <f t="shared" si="168"/>
        <v>0</v>
      </c>
      <c r="AD604" s="132">
        <f t="shared" si="168"/>
        <v>0</v>
      </c>
      <c r="AE604" s="132">
        <f t="shared" si="168"/>
        <v>0</v>
      </c>
      <c r="AF604" s="132">
        <f t="shared" si="168"/>
        <v>0</v>
      </c>
      <c r="AG604" s="132">
        <f t="shared" si="168"/>
        <v>0</v>
      </c>
      <c r="AH604" s="114"/>
      <c r="AI604" s="132" t="e">
        <f ca="1">_xlfn.XLOOKUP(I604,'api2.3'!B:B,'api2.3'!D:D,"")</f>
        <v>#NAME?</v>
      </c>
      <c r="AJ604" s="114" t="s">
        <v>44</v>
      </c>
      <c r="AK604" s="197" t="s">
        <v>44</v>
      </c>
      <c r="AL604" s="195" t="e">
        <f ca="1">_xlfn.XLOOKUP(AK604,sortorder!$I$15:$I$20,sortorder!$J$15:$J$20)</f>
        <v>#NAME?</v>
      </c>
      <c r="AM604" s="635"/>
      <c r="AN604" s="635"/>
      <c r="AO604" s="635"/>
      <c r="AP604" s="639">
        <v>0</v>
      </c>
      <c r="AQ604" s="114" t="s">
        <v>43</v>
      </c>
      <c r="AR604" s="22" t="str">
        <f t="shared" si="160"/>
        <v>raw</v>
      </c>
      <c r="AS604" s="114" t="s">
        <v>43</v>
      </c>
      <c r="AT604" s="22" t="b">
        <f t="shared" si="161"/>
        <v>1</v>
      </c>
      <c r="AU604" s="635" t="s">
        <v>286</v>
      </c>
      <c r="AV604" s="635"/>
      <c r="AW604" s="114">
        <v>1</v>
      </c>
      <c r="AX604" s="596" t="s">
        <v>398</v>
      </c>
      <c r="AY604" s="479" t="b">
        <v>1</v>
      </c>
      <c r="AZ604" s="616" t="s">
        <v>5629</v>
      </c>
      <c r="BA604" s="114"/>
      <c r="BB604" s="114">
        <v>0</v>
      </c>
      <c r="BC604" s="114" t="b">
        <v>0</v>
      </c>
      <c r="BD604" s="114" t="b">
        <v>0</v>
      </c>
      <c r="BE604" s="114" t="b">
        <v>0</v>
      </c>
      <c r="BF604" s="114"/>
      <c r="BG604" s="23" t="b">
        <f t="shared" si="166"/>
        <v>1</v>
      </c>
      <c r="BH604" s="740" t="s">
        <v>5404</v>
      </c>
      <c r="BI604" s="114" t="s">
        <v>5404</v>
      </c>
      <c r="BJ604" s="114" t="s">
        <v>5405</v>
      </c>
      <c r="BK604" s="114" t="s">
        <v>5405</v>
      </c>
      <c r="BL604" s="714" t="e">
        <v>#N/A</v>
      </c>
      <c r="BM604" s="561" t="s">
        <v>2798</v>
      </c>
      <c r="BN604" s="114" t="s">
        <v>5403</v>
      </c>
      <c r="BO604" s="184"/>
      <c r="BQ604" s="209">
        <v>999</v>
      </c>
    </row>
    <row r="605" spans="1:75" hidden="1">
      <c r="A605">
        <v>604</v>
      </c>
      <c r="B605" s="148" t="str">
        <f t="shared" ca="1" si="156"/>
        <v>999999214</v>
      </c>
      <c r="C605" s="148" t="str">
        <f t="shared" ca="1" si="157"/>
        <v>9999999</v>
      </c>
      <c r="D605" s="28">
        <v>1</v>
      </c>
      <c r="E605" s="586">
        <f t="shared" si="162"/>
        <v>0</v>
      </c>
      <c r="F605" s="586">
        <f t="shared" si="158"/>
        <v>0</v>
      </c>
      <c r="G605" s="344" t="str">
        <f t="shared" si="163"/>
        <v>api</v>
      </c>
      <c r="H605" t="s">
        <v>2542</v>
      </c>
      <c r="I605" t="s">
        <v>2542</v>
      </c>
      <c r="L605" s="8"/>
      <c r="M605" s="8"/>
      <c r="N605" s="8"/>
      <c r="O605" s="8"/>
      <c r="Q605" s="39" t="s">
        <v>4774</v>
      </c>
      <c r="R605" s="137">
        <f ca="1">IFERROR(_xlfn.XLOOKUP(T605, sortorder!P:P,sortorder!Q:Q),999)</f>
        <v>999</v>
      </c>
      <c r="S605" s="137">
        <f ca="1">IFERROR(_xlfn.XLOOKUP(T605, sortorder!P:P,sortorder!O:O),99)</f>
        <v>99</v>
      </c>
      <c r="V605" s="142">
        <f ca="1">IFERROR(_xlfn.XLOOKUP(X605, sortorder!E:E,sortorder!D:D),99)</f>
        <v>99</v>
      </c>
      <c r="W605" s="142">
        <f t="shared" ca="1" si="159"/>
        <v>99</v>
      </c>
      <c r="X605" s="357" t="s">
        <v>7382</v>
      </c>
      <c r="Y605" s="358">
        <f t="shared" si="168"/>
        <v>0</v>
      </c>
      <c r="Z605" s="358">
        <f t="shared" si="168"/>
        <v>0</v>
      </c>
      <c r="AA605" s="358">
        <f t="shared" si="168"/>
        <v>0</v>
      </c>
      <c r="AB605" s="358">
        <f t="shared" si="168"/>
        <v>0</v>
      </c>
      <c r="AC605" s="358">
        <f t="shared" si="168"/>
        <v>0</v>
      </c>
      <c r="AD605" s="358">
        <f t="shared" si="168"/>
        <v>0</v>
      </c>
      <c r="AE605" s="358">
        <f t="shared" si="168"/>
        <v>0</v>
      </c>
      <c r="AF605" s="358">
        <f t="shared" si="168"/>
        <v>0</v>
      </c>
      <c r="AG605" s="358">
        <f t="shared" si="168"/>
        <v>0</v>
      </c>
      <c r="AH605" s="40" t="s">
        <v>1051</v>
      </c>
      <c r="AI605" s="132" t="e">
        <f ca="1">_xlfn.XLOOKUP(I605,'api2.3'!B:B,'api2.3'!D:D,"")</f>
        <v>#NAME?</v>
      </c>
      <c r="AJ605" s="40" t="s">
        <v>60</v>
      </c>
      <c r="AK605" s="197" t="s">
        <v>44</v>
      </c>
      <c r="AL605" s="359" t="e">
        <f ca="1">_xlfn.XLOOKUP(AK605,sortorder!$I$15:$I$20,sortorder!$J$15:$J$20)</f>
        <v>#NAME?</v>
      </c>
      <c r="AP605" s="634">
        <v>0</v>
      </c>
      <c r="AQ605" s="40" t="s">
        <v>43</v>
      </c>
      <c r="AR605" s="22" t="str">
        <f t="shared" si="160"/>
        <v>raw</v>
      </c>
      <c r="AS605" s="40" t="s">
        <v>43</v>
      </c>
      <c r="AT605" s="22" t="b">
        <f t="shared" si="161"/>
        <v>1</v>
      </c>
      <c r="AU605" s="633" t="s">
        <v>64</v>
      </c>
      <c r="AV605" s="633" t="s">
        <v>64</v>
      </c>
      <c r="AW605" s="40"/>
      <c r="AX605" s="596" t="s">
        <v>2798</v>
      </c>
      <c r="AY605" s="479" t="b">
        <v>0</v>
      </c>
      <c r="AZ605" s="40" t="s">
        <v>2946</v>
      </c>
      <c r="BA605" s="40"/>
      <c r="BB605" s="40"/>
      <c r="BC605" s="40" t="b">
        <v>0</v>
      </c>
      <c r="BD605" s="40" t="b">
        <v>0</v>
      </c>
      <c r="BE605" s="40" t="b">
        <v>0</v>
      </c>
      <c r="BF605" s="40"/>
      <c r="BG605" s="23" t="b">
        <f t="shared" si="166"/>
        <v>1</v>
      </c>
      <c r="BH605" s="739" t="s">
        <v>5367</v>
      </c>
      <c r="BI605" s="40" t="s">
        <v>5367</v>
      </c>
      <c r="BJ605" t="s">
        <v>2543</v>
      </c>
      <c r="BK605" t="s">
        <v>2543</v>
      </c>
      <c r="BL605" s="714" t="e">
        <v>#N/A</v>
      </c>
      <c r="BM605" s="561" t="s">
        <v>2798</v>
      </c>
      <c r="BN605" s="479" t="s">
        <v>2543</v>
      </c>
      <c r="BO605" s="56" t="s">
        <v>2544</v>
      </c>
      <c r="BQ605" s="206">
        <v>214</v>
      </c>
      <c r="BS605" s="580" t="s">
        <v>2537</v>
      </c>
    </row>
    <row r="606" spans="1:75" hidden="1">
      <c r="A606">
        <v>605</v>
      </c>
      <c r="B606" s="148" t="str">
        <f t="shared" ca="1" si="156"/>
        <v>999999999</v>
      </c>
      <c r="C606" s="148" t="str">
        <f t="shared" ca="1" si="157"/>
        <v>9999999</v>
      </c>
      <c r="D606" s="346">
        <v>0</v>
      </c>
      <c r="E606" s="586">
        <f t="shared" si="162"/>
        <v>0</v>
      </c>
      <c r="F606" s="586">
        <f t="shared" si="158"/>
        <v>0</v>
      </c>
      <c r="G606" s="344" t="str">
        <f t="shared" si="163"/>
        <v/>
      </c>
      <c r="H606" s="185"/>
      <c r="I606" s="185"/>
      <c r="J606" s="184"/>
      <c r="K606" s="185"/>
      <c r="L606" s="185"/>
      <c r="M606" s="184"/>
      <c r="N606" s="184"/>
      <c r="O606" s="185"/>
      <c r="P606" s="184"/>
      <c r="Q606" s="185" t="s">
        <v>5357</v>
      </c>
      <c r="R606" s="137">
        <f ca="1">IFERROR(_xlfn.XLOOKUP(T606, sortorder!P:P,sortorder!Q:Q),999)</f>
        <v>999</v>
      </c>
      <c r="S606" s="137">
        <f ca="1">IFERROR(_xlfn.XLOOKUP(T606, sortorder!P:P,sortorder!O:O),99)</f>
        <v>99</v>
      </c>
      <c r="T606" s="183" t="s">
        <v>5357</v>
      </c>
      <c r="U606" s="185"/>
      <c r="V606" s="142">
        <f ca="1">IFERROR(_xlfn.XLOOKUP(X606, sortorder!E:E,sortorder!D:D),99)</f>
        <v>99</v>
      </c>
      <c r="W606" s="142">
        <f t="shared" ca="1" si="159"/>
        <v>99</v>
      </c>
      <c r="X606" s="185" t="s">
        <v>5358</v>
      </c>
      <c r="Y606" s="132">
        <f t="shared" si="168"/>
        <v>0</v>
      </c>
      <c r="Z606" s="132">
        <f t="shared" si="168"/>
        <v>0</v>
      </c>
      <c r="AA606" s="132">
        <f t="shared" si="168"/>
        <v>0</v>
      </c>
      <c r="AB606" s="132">
        <f t="shared" si="168"/>
        <v>0</v>
      </c>
      <c r="AC606" s="132">
        <f t="shared" si="168"/>
        <v>0</v>
      </c>
      <c r="AD606" s="132">
        <f t="shared" si="168"/>
        <v>0</v>
      </c>
      <c r="AE606" s="132">
        <f t="shared" si="168"/>
        <v>0</v>
      </c>
      <c r="AF606" s="132">
        <f t="shared" si="168"/>
        <v>0</v>
      </c>
      <c r="AG606" s="132">
        <f t="shared" si="168"/>
        <v>0</v>
      </c>
      <c r="AH606" s="185" t="s">
        <v>5359</v>
      </c>
      <c r="AI606" s="132" t="e">
        <f ca="1">_xlfn.XLOOKUP(I606,'api2.3'!B:B,'api2.3'!D:D,"")</f>
        <v>#NAME?</v>
      </c>
      <c r="AJ606" s="185" t="s">
        <v>60</v>
      </c>
      <c r="AK606" s="117" t="s">
        <v>44</v>
      </c>
      <c r="AL606" s="195" t="e">
        <f ca="1">_xlfn.XLOOKUP(AK606,sortorder!$I$15:$I$20,sortorder!$J$15:$J$20)</f>
        <v>#NAME?</v>
      </c>
      <c r="AM606" s="635" t="s">
        <v>416</v>
      </c>
      <c r="AN606" s="635" t="s">
        <v>416</v>
      </c>
      <c r="AO606" s="635" t="s">
        <v>417</v>
      </c>
      <c r="AP606" s="642">
        <v>1</v>
      </c>
      <c r="AQ606" s="185" t="s">
        <v>43</v>
      </c>
      <c r="AR606" s="22" t="str">
        <f t="shared" si="160"/>
        <v>raw</v>
      </c>
      <c r="AS606" s="185" t="s">
        <v>43</v>
      </c>
      <c r="AT606" s="22" t="b">
        <f t="shared" si="161"/>
        <v>1</v>
      </c>
      <c r="AU606" s="635" t="s">
        <v>286</v>
      </c>
      <c r="AV606" s="635" t="s">
        <v>43</v>
      </c>
      <c r="AW606" s="185">
        <v>1</v>
      </c>
      <c r="AX606" s="596" t="s">
        <v>2142</v>
      </c>
      <c r="AY606" s="479" t="b">
        <v>1</v>
      </c>
      <c r="AZ606" s="22" t="s">
        <v>5629</v>
      </c>
      <c r="BA606" s="185">
        <v>2</v>
      </c>
      <c r="BB606" s="185">
        <v>0</v>
      </c>
      <c r="BC606" s="114" t="b">
        <v>0</v>
      </c>
      <c r="BD606" s="185" t="b">
        <v>1</v>
      </c>
      <c r="BE606" s="185" t="b">
        <v>1</v>
      </c>
      <c r="BF606" s="185"/>
      <c r="BG606" s="23" t="b">
        <f t="shared" si="166"/>
        <v>1</v>
      </c>
      <c r="BH606" s="740" t="s">
        <v>5360</v>
      </c>
      <c r="BI606" s="185" t="s">
        <v>5360</v>
      </c>
      <c r="BJ606" s="185" t="s">
        <v>5363</v>
      </c>
      <c r="BK606" s="185" t="s">
        <v>5364</v>
      </c>
      <c r="BL606" s="714" t="e">
        <v>#N/A</v>
      </c>
      <c r="BM606" s="561" t="s">
        <v>2798</v>
      </c>
      <c r="BN606" s="479" t="s">
        <v>2798</v>
      </c>
      <c r="BO606" s="184"/>
      <c r="BP606" s="184"/>
      <c r="BQ606" s="347">
        <v>999</v>
      </c>
      <c r="BR606" s="185"/>
      <c r="BS606" s="582"/>
      <c r="BT606" s="582"/>
      <c r="BU606" s="582"/>
      <c r="BV606" s="582"/>
      <c r="BW606" s="582"/>
    </row>
    <row r="607" spans="1:75" hidden="1">
      <c r="A607">
        <v>606</v>
      </c>
      <c r="B607" s="148" t="str">
        <f t="shared" ca="1" si="156"/>
        <v>999999999</v>
      </c>
      <c r="C607" s="148" t="str">
        <f t="shared" ca="1" si="157"/>
        <v>9999999</v>
      </c>
      <c r="D607" s="346">
        <v>0</v>
      </c>
      <c r="E607" s="586">
        <f t="shared" si="162"/>
        <v>0</v>
      </c>
      <c r="F607" s="586">
        <f t="shared" si="158"/>
        <v>0</v>
      </c>
      <c r="G607" s="344" t="str">
        <f t="shared" si="163"/>
        <v/>
      </c>
      <c r="H607" s="185"/>
      <c r="I607" s="178"/>
      <c r="J607" s="184"/>
      <c r="K607" s="185"/>
      <c r="L607" s="185"/>
      <c r="M607" s="184"/>
      <c r="N607" s="184"/>
      <c r="O607" s="185"/>
      <c r="P607" s="184"/>
      <c r="Q607" s="185" t="s">
        <v>5356</v>
      </c>
      <c r="R607" s="137">
        <f ca="1">IFERROR(_xlfn.XLOOKUP(T607, sortorder!P:P,sortorder!Q:Q),999)</f>
        <v>999</v>
      </c>
      <c r="S607" s="137">
        <f ca="1">IFERROR(_xlfn.XLOOKUP(T607, sortorder!P:P,sortorder!O:O),99)</f>
        <v>99</v>
      </c>
      <c r="T607" s="183" t="s">
        <v>5357</v>
      </c>
      <c r="U607" s="185"/>
      <c r="V607" s="142">
        <f ca="1">IFERROR(_xlfn.XLOOKUP(X607, sortorder!E:E,sortorder!D:D),99)</f>
        <v>99</v>
      </c>
      <c r="W607" s="142">
        <f t="shared" ca="1" si="159"/>
        <v>99</v>
      </c>
      <c r="X607" s="185" t="s">
        <v>5358</v>
      </c>
      <c r="Y607" s="132">
        <f t="shared" si="168"/>
        <v>0</v>
      </c>
      <c r="Z607" s="132">
        <f t="shared" si="168"/>
        <v>0</v>
      </c>
      <c r="AA607" s="132">
        <f t="shared" si="168"/>
        <v>0</v>
      </c>
      <c r="AB607" s="132">
        <f t="shared" si="168"/>
        <v>0</v>
      </c>
      <c r="AC607" s="132">
        <f t="shared" si="168"/>
        <v>0</v>
      </c>
      <c r="AD607" s="132">
        <f t="shared" si="168"/>
        <v>0</v>
      </c>
      <c r="AE607" s="132">
        <f t="shared" si="168"/>
        <v>0</v>
      </c>
      <c r="AF607" s="132">
        <f t="shared" si="168"/>
        <v>0</v>
      </c>
      <c r="AG607" s="132">
        <f t="shared" si="168"/>
        <v>0</v>
      </c>
      <c r="AH607" s="185" t="s">
        <v>5359</v>
      </c>
      <c r="AI607" s="132" t="e">
        <f ca="1">_xlfn.XLOOKUP(I607,'api2.3'!B:B,'api2.3'!D:D,"")</f>
        <v>#NAME?</v>
      </c>
      <c r="AJ607" s="185" t="s">
        <v>60</v>
      </c>
      <c r="AK607" s="117" t="s">
        <v>44</v>
      </c>
      <c r="AL607" s="195" t="e">
        <f ca="1">_xlfn.XLOOKUP(AK607,sortorder!$I$15:$I$20,sortorder!$J$15:$J$20)</f>
        <v>#NAME?</v>
      </c>
      <c r="AM607" s="635" t="s">
        <v>416</v>
      </c>
      <c r="AN607" s="635" t="s">
        <v>416</v>
      </c>
      <c r="AO607" s="635" t="s">
        <v>417</v>
      </c>
      <c r="AP607" s="642">
        <v>1</v>
      </c>
      <c r="AQ607" s="185" t="s">
        <v>43</v>
      </c>
      <c r="AR607" s="22" t="str">
        <f t="shared" si="160"/>
        <v>raw</v>
      </c>
      <c r="AS607" s="185" t="s">
        <v>43</v>
      </c>
      <c r="AT607" s="22" t="b">
        <f t="shared" si="161"/>
        <v>1</v>
      </c>
      <c r="AU607" s="635" t="s">
        <v>52</v>
      </c>
      <c r="AV607" s="635" t="s">
        <v>415</v>
      </c>
      <c r="AW607" s="185">
        <v>0</v>
      </c>
      <c r="AX607" s="596" t="s">
        <v>2798</v>
      </c>
      <c r="AY607" s="479" t="b">
        <v>0</v>
      </c>
      <c r="AZ607" s="185" t="s">
        <v>45</v>
      </c>
      <c r="BA607" s="185">
        <v>2</v>
      </c>
      <c r="BB607" s="185">
        <v>0</v>
      </c>
      <c r="BC607" s="114" t="b">
        <v>0</v>
      </c>
      <c r="BD607" s="185" t="b">
        <v>1</v>
      </c>
      <c r="BE607" s="185" t="b">
        <v>1</v>
      </c>
      <c r="BF607" s="185"/>
      <c r="BG607" s="23" t="b">
        <f t="shared" si="166"/>
        <v>1</v>
      </c>
      <c r="BH607" s="740" t="s">
        <v>5361</v>
      </c>
      <c r="BI607" s="185" t="s">
        <v>5361</v>
      </c>
      <c r="BJ607" s="185" t="s">
        <v>5362</v>
      </c>
      <c r="BK607" s="185" t="s">
        <v>5362</v>
      </c>
      <c r="BL607" s="714" t="e">
        <v>#N/A</v>
      </c>
      <c r="BM607" s="561" t="s">
        <v>2798</v>
      </c>
      <c r="BN607" s="479" t="s">
        <v>2798</v>
      </c>
      <c r="BO607" s="184"/>
      <c r="BP607" s="184"/>
      <c r="BQ607" s="347">
        <v>999</v>
      </c>
      <c r="BR607" s="185"/>
      <c r="BS607" s="582"/>
      <c r="BT607" s="582"/>
      <c r="BU607" s="582"/>
      <c r="BV607" s="582"/>
      <c r="BW607" s="582"/>
    </row>
    <row r="608" spans="1:75" ht="14.45" hidden="1" customHeight="1">
      <c r="A608">
        <v>607</v>
      </c>
      <c r="B608" s="148" t="str">
        <f t="shared" ca="1" si="156"/>
        <v>999999212</v>
      </c>
      <c r="C608" s="148" t="str">
        <f t="shared" ca="1" si="157"/>
        <v>9999999</v>
      </c>
      <c r="D608" s="28">
        <v>1</v>
      </c>
      <c r="E608" s="586">
        <f t="shared" si="162"/>
        <v>0</v>
      </c>
      <c r="F608" s="586">
        <f t="shared" si="158"/>
        <v>0</v>
      </c>
      <c r="G608" s="344" t="str">
        <f t="shared" si="163"/>
        <v>api</v>
      </c>
      <c r="H608" s="114" t="s">
        <v>2534</v>
      </c>
      <c r="I608" s="114" t="s">
        <v>2534</v>
      </c>
      <c r="J608" s="184"/>
      <c r="K608" s="114"/>
      <c r="L608" s="180"/>
      <c r="M608" s="180"/>
      <c r="N608" s="180"/>
      <c r="O608" s="180"/>
      <c r="P608" s="184"/>
      <c r="Q608" s="733" t="s">
        <v>4772</v>
      </c>
      <c r="R608" s="137">
        <f ca="1">IFERROR(_xlfn.XLOOKUP(T608, sortorder!P:P,sortorder!Q:Q),999)</f>
        <v>999</v>
      </c>
      <c r="S608" s="137">
        <f ca="1">IFERROR(_xlfn.XLOOKUP(T608, sortorder!P:P,sortorder!O:O),99)</f>
        <v>99</v>
      </c>
      <c r="T608" s="183"/>
      <c r="U608" s="184"/>
      <c r="V608" s="142">
        <f ca="1">IFERROR(_xlfn.XLOOKUP(X608, sortorder!E:E,sortorder!D:D),99)</f>
        <v>99</v>
      </c>
      <c r="W608" s="142">
        <f t="shared" ca="1" si="159"/>
        <v>99</v>
      </c>
      <c r="X608" s="185" t="s">
        <v>7382</v>
      </c>
      <c r="Y608" s="132">
        <f t="shared" si="168"/>
        <v>0</v>
      </c>
      <c r="Z608" s="132">
        <f t="shared" si="168"/>
        <v>0</v>
      </c>
      <c r="AA608" s="132">
        <f t="shared" si="168"/>
        <v>0</v>
      </c>
      <c r="AB608" s="132">
        <f t="shared" si="168"/>
        <v>0</v>
      </c>
      <c r="AC608" s="132">
        <f t="shared" si="168"/>
        <v>0</v>
      </c>
      <c r="AD608" s="132">
        <f t="shared" si="168"/>
        <v>0</v>
      </c>
      <c r="AE608" s="132">
        <f t="shared" si="168"/>
        <v>0</v>
      </c>
      <c r="AF608" s="132">
        <f t="shared" si="168"/>
        <v>0</v>
      </c>
      <c r="AG608" s="132">
        <f t="shared" si="168"/>
        <v>0</v>
      </c>
      <c r="AH608" s="114" t="s">
        <v>1051</v>
      </c>
      <c r="AI608" s="132" t="e">
        <f ca="1">_xlfn.XLOOKUP(I608,'api2.3'!B:B,'api2.3'!D:D,"")</f>
        <v>#NAME?</v>
      </c>
      <c r="AJ608" s="114" t="s">
        <v>60</v>
      </c>
      <c r="AK608" s="197" t="s">
        <v>2766</v>
      </c>
      <c r="AL608" s="195" t="e">
        <f ca="1">_xlfn.XLOOKUP(AK608,sortorder!$I$15:$I$20,sortorder!$J$15:$J$20)</f>
        <v>#NAME?</v>
      </c>
      <c r="AM608" s="635"/>
      <c r="AN608" s="635"/>
      <c r="AO608" s="635"/>
      <c r="AP608" s="636">
        <v>0</v>
      </c>
      <c r="AQ608" s="114" t="s">
        <v>43</v>
      </c>
      <c r="AR608" s="22" t="str">
        <f t="shared" si="160"/>
        <v>raw</v>
      </c>
      <c r="AS608" s="114" t="s">
        <v>43</v>
      </c>
      <c r="AT608" s="22" t="b">
        <f t="shared" si="161"/>
        <v>1</v>
      </c>
      <c r="AU608" s="635" t="s">
        <v>64</v>
      </c>
      <c r="AV608" s="635" t="s">
        <v>64</v>
      </c>
      <c r="AW608" s="114"/>
      <c r="AX608" s="596" t="s">
        <v>2798</v>
      </c>
      <c r="AY608" s="479" t="b">
        <v>0</v>
      </c>
      <c r="AZ608" s="40" t="s">
        <v>2946</v>
      </c>
      <c r="BA608" s="114"/>
      <c r="BB608" s="114"/>
      <c r="BC608" s="114" t="b">
        <v>0</v>
      </c>
      <c r="BD608" s="114" t="b">
        <v>0</v>
      </c>
      <c r="BE608" s="114" t="b">
        <v>0</v>
      </c>
      <c r="BF608" s="114"/>
      <c r="BG608" s="23" t="b">
        <f t="shared" si="166"/>
        <v>1</v>
      </c>
      <c r="BH608" s="740" t="s">
        <v>5372</v>
      </c>
      <c r="BI608" s="114" t="s">
        <v>5372</v>
      </c>
      <c r="BJ608" s="114" t="s">
        <v>2535</v>
      </c>
      <c r="BK608" s="114" t="s">
        <v>2535</v>
      </c>
      <c r="BL608" s="714" t="e">
        <v>#N/A</v>
      </c>
      <c r="BM608" s="561" t="s">
        <v>2798</v>
      </c>
      <c r="BN608" s="479" t="s">
        <v>2535</v>
      </c>
      <c r="BO608" s="184" t="s">
        <v>2536</v>
      </c>
      <c r="BQ608" s="206">
        <v>212</v>
      </c>
      <c r="BS608" s="580" t="s">
        <v>2537</v>
      </c>
    </row>
    <row r="609" spans="1:75" hidden="1">
      <c r="A609">
        <v>608</v>
      </c>
      <c r="B609" s="148" t="str">
        <f t="shared" ca="1" si="156"/>
        <v>999999213</v>
      </c>
      <c r="C609" s="148" t="str">
        <f t="shared" ca="1" si="157"/>
        <v>9999999</v>
      </c>
      <c r="D609" s="28">
        <v>1</v>
      </c>
      <c r="E609" s="586">
        <f t="shared" si="162"/>
        <v>0</v>
      </c>
      <c r="F609" s="586">
        <f t="shared" si="158"/>
        <v>0</v>
      </c>
      <c r="G609" s="344" t="str">
        <f t="shared" si="163"/>
        <v>api</v>
      </c>
      <c r="H609" s="114" t="s">
        <v>2538</v>
      </c>
      <c r="I609" s="114" t="s">
        <v>2538</v>
      </c>
      <c r="K609" s="114"/>
      <c r="L609" s="180"/>
      <c r="M609" s="180"/>
      <c r="N609" s="180"/>
      <c r="O609" s="180"/>
      <c r="P609" s="184"/>
      <c r="Q609" s="733" t="s">
        <v>4773</v>
      </c>
      <c r="R609" s="137">
        <f ca="1">IFERROR(_xlfn.XLOOKUP(T609, sortorder!P:P,sortorder!Q:Q),999)</f>
        <v>999</v>
      </c>
      <c r="S609" s="137">
        <f ca="1">IFERROR(_xlfn.XLOOKUP(T609, sortorder!P:P,sortorder!O:O),99)</f>
        <v>99</v>
      </c>
      <c r="U609" s="184"/>
      <c r="V609" s="142">
        <f ca="1">IFERROR(_xlfn.XLOOKUP(X609, sortorder!E:E,sortorder!D:D),99)</f>
        <v>99</v>
      </c>
      <c r="W609" s="142">
        <f t="shared" ca="1" si="159"/>
        <v>99</v>
      </c>
      <c r="X609" s="185" t="s">
        <v>7382</v>
      </c>
      <c r="Y609" s="132">
        <f t="shared" si="168"/>
        <v>0</v>
      </c>
      <c r="Z609" s="132">
        <f t="shared" si="168"/>
        <v>0</v>
      </c>
      <c r="AA609" s="132">
        <f t="shared" si="168"/>
        <v>0</v>
      </c>
      <c r="AB609" s="132">
        <f t="shared" si="168"/>
        <v>0</v>
      </c>
      <c r="AC609" s="132">
        <f t="shared" si="168"/>
        <v>0</v>
      </c>
      <c r="AD609" s="132">
        <f t="shared" si="168"/>
        <v>0</v>
      </c>
      <c r="AE609" s="132">
        <f t="shared" si="168"/>
        <v>0</v>
      </c>
      <c r="AF609" s="132">
        <f t="shared" si="168"/>
        <v>0</v>
      </c>
      <c r="AG609" s="132">
        <f t="shared" si="168"/>
        <v>0</v>
      </c>
      <c r="AH609" s="114" t="s">
        <v>1051</v>
      </c>
      <c r="AI609" s="132" t="e">
        <f ca="1">_xlfn.XLOOKUP(I609,'api2.3'!B:B,'api2.3'!D:D,"")</f>
        <v>#NAME?</v>
      </c>
      <c r="AJ609" t="s">
        <v>60</v>
      </c>
      <c r="AK609" s="197" t="s">
        <v>2766</v>
      </c>
      <c r="AL609" s="195" t="e">
        <f ca="1">_xlfn.XLOOKUP(AK609,sortorder!$I$15:$I$20,sortorder!$J$15:$J$20)</f>
        <v>#NAME?</v>
      </c>
      <c r="AM609" s="635"/>
      <c r="AN609" s="635"/>
      <c r="AO609" s="635"/>
      <c r="AP609" s="636">
        <v>0</v>
      </c>
      <c r="AQ609" s="114" t="s">
        <v>43</v>
      </c>
      <c r="AR609" s="22" t="str">
        <f t="shared" si="160"/>
        <v>raw</v>
      </c>
      <c r="AS609" s="114" t="s">
        <v>43</v>
      </c>
      <c r="AT609" s="22" t="b">
        <f t="shared" si="161"/>
        <v>1</v>
      </c>
      <c r="AU609" s="635" t="s">
        <v>64</v>
      </c>
      <c r="AV609" s="635" t="s">
        <v>64</v>
      </c>
      <c r="AW609" s="114"/>
      <c r="AX609" s="596" t="s">
        <v>2798</v>
      </c>
      <c r="AY609" s="479" t="b">
        <v>0</v>
      </c>
      <c r="AZ609" s="40" t="s">
        <v>2946</v>
      </c>
      <c r="BA609" s="114"/>
      <c r="BB609" s="114"/>
      <c r="BC609" s="114" t="b">
        <v>0</v>
      </c>
      <c r="BD609" s="114" t="b">
        <v>0</v>
      </c>
      <c r="BE609" s="114" t="b">
        <v>0</v>
      </c>
      <c r="BF609" s="114"/>
      <c r="BG609" s="23" t="b">
        <f t="shared" si="166"/>
        <v>1</v>
      </c>
      <c r="BH609" s="740" t="s">
        <v>5366</v>
      </c>
      <c r="BI609" s="114" t="s">
        <v>5366</v>
      </c>
      <c r="BJ609" s="114" t="s">
        <v>2539</v>
      </c>
      <c r="BK609" s="114" t="s">
        <v>2539</v>
      </c>
      <c r="BL609" s="714" t="e">
        <v>#N/A</v>
      </c>
      <c r="BM609" s="561" t="s">
        <v>2798</v>
      </c>
      <c r="BN609" s="479" t="s">
        <v>2539</v>
      </c>
      <c r="BO609" s="184" t="s">
        <v>2540</v>
      </c>
      <c r="BQ609" s="206">
        <v>213</v>
      </c>
      <c r="BS609" s="580" t="s">
        <v>2541</v>
      </c>
    </row>
    <row r="610" spans="1:75" hidden="1">
      <c r="A610">
        <v>609</v>
      </c>
      <c r="B610" s="148" t="str">
        <f t="shared" ca="1" si="156"/>
        <v>999999215</v>
      </c>
      <c r="C610" s="148" t="str">
        <f t="shared" ca="1" si="157"/>
        <v>9999999</v>
      </c>
      <c r="D610" s="28">
        <v>1</v>
      </c>
      <c r="E610" s="586">
        <f t="shared" si="162"/>
        <v>0</v>
      </c>
      <c r="F610" s="586">
        <f t="shared" si="158"/>
        <v>0</v>
      </c>
      <c r="G610" s="344" t="str">
        <f t="shared" si="163"/>
        <v>api</v>
      </c>
      <c r="H610" t="s">
        <v>2545</v>
      </c>
      <c r="I610" t="s">
        <v>2545</v>
      </c>
      <c r="L610" s="180"/>
      <c r="M610" s="180"/>
      <c r="N610" s="8"/>
      <c r="O610" s="8"/>
      <c r="Q610" s="181" t="s">
        <v>4775</v>
      </c>
      <c r="R610" s="137">
        <f ca="1">IFERROR(_xlfn.XLOOKUP(T610, sortorder!P:P,sortorder!Q:Q),999)</f>
        <v>999</v>
      </c>
      <c r="S610" s="137">
        <f ca="1">IFERROR(_xlfn.XLOOKUP(T610, sortorder!P:P,sortorder!O:O),99)</f>
        <v>99</v>
      </c>
      <c r="V610" s="142">
        <f ca="1">IFERROR(_xlfn.XLOOKUP(X610, sortorder!E:E,sortorder!D:D),99)</f>
        <v>99</v>
      </c>
      <c r="W610" s="142">
        <f t="shared" ca="1" si="159"/>
        <v>99</v>
      </c>
      <c r="X610" s="185" t="s">
        <v>7382</v>
      </c>
      <c r="Y610" s="132">
        <f t="shared" si="168"/>
        <v>0</v>
      </c>
      <c r="Z610" s="132">
        <f t="shared" si="168"/>
        <v>0</v>
      </c>
      <c r="AA610" s="132">
        <f t="shared" si="168"/>
        <v>0</v>
      </c>
      <c r="AB610" s="132">
        <f t="shared" si="168"/>
        <v>0</v>
      </c>
      <c r="AC610" s="132">
        <f t="shared" si="168"/>
        <v>0</v>
      </c>
      <c r="AD610" s="132">
        <f t="shared" si="168"/>
        <v>0</v>
      </c>
      <c r="AE610" s="132">
        <f t="shared" si="168"/>
        <v>0</v>
      </c>
      <c r="AF610" s="132">
        <f t="shared" si="168"/>
        <v>0</v>
      </c>
      <c r="AG610" s="132">
        <f t="shared" si="168"/>
        <v>0</v>
      </c>
      <c r="AH610" t="s">
        <v>1051</v>
      </c>
      <c r="AI610" s="132" t="e">
        <f ca="1">_xlfn.XLOOKUP(I610,'api2.3'!B:B,'api2.3'!D:D,"")</f>
        <v>#NAME?</v>
      </c>
      <c r="AJ610" t="s">
        <v>60</v>
      </c>
      <c r="AK610" s="39" t="s">
        <v>2766</v>
      </c>
      <c r="AL610" s="195" t="e">
        <f ca="1">_xlfn.XLOOKUP(AK610,sortorder!$I$15:$I$20,sortorder!$J$15:$J$20)</f>
        <v>#NAME?</v>
      </c>
      <c r="AP610" s="634">
        <v>0</v>
      </c>
      <c r="AQ610" t="s">
        <v>43</v>
      </c>
      <c r="AR610" s="22" t="str">
        <f t="shared" si="160"/>
        <v>raw</v>
      </c>
      <c r="AS610" t="s">
        <v>43</v>
      </c>
      <c r="AT610" s="22" t="b">
        <f t="shared" si="161"/>
        <v>1</v>
      </c>
      <c r="AU610" s="633" t="s">
        <v>64</v>
      </c>
      <c r="AV610" s="633" t="s">
        <v>64</v>
      </c>
      <c r="AX610" s="596" t="s">
        <v>2798</v>
      </c>
      <c r="AY610" s="479" t="b">
        <v>0</v>
      </c>
      <c r="AZ610" s="40" t="s">
        <v>2946</v>
      </c>
      <c r="BC610" t="b">
        <v>0</v>
      </c>
      <c r="BD610" t="b">
        <v>0</v>
      </c>
      <c r="BE610" t="b">
        <v>0</v>
      </c>
      <c r="BG610" s="23" t="b">
        <f t="shared" si="166"/>
        <v>1</v>
      </c>
      <c r="BH610" s="739" t="s">
        <v>5371</v>
      </c>
      <c r="BI610" t="s">
        <v>5371</v>
      </c>
      <c r="BJ610" t="s">
        <v>2546</v>
      </c>
      <c r="BK610" t="s">
        <v>2546</v>
      </c>
      <c r="BL610" s="714" t="e">
        <v>#N/A</v>
      </c>
      <c r="BM610" s="561" t="s">
        <v>2798</v>
      </c>
      <c r="BN610" s="479" t="s">
        <v>2546</v>
      </c>
      <c r="BO610" s="56" t="s">
        <v>2547</v>
      </c>
      <c r="BQ610" s="206">
        <v>215</v>
      </c>
      <c r="BS610" s="580" t="s">
        <v>2537</v>
      </c>
    </row>
    <row r="611" spans="1:75" hidden="1">
      <c r="A611">
        <v>610</v>
      </c>
      <c r="B611" s="148" t="str">
        <f t="shared" ca="1" si="156"/>
        <v>999999216</v>
      </c>
      <c r="C611" s="148" t="str">
        <f t="shared" ca="1" si="157"/>
        <v>9999999</v>
      </c>
      <c r="D611" s="28">
        <v>1</v>
      </c>
      <c r="E611" s="586">
        <f t="shared" si="162"/>
        <v>0</v>
      </c>
      <c r="F611" s="586">
        <f t="shared" si="158"/>
        <v>0</v>
      </c>
      <c r="G611" s="344" t="str">
        <f t="shared" si="163"/>
        <v>api</v>
      </c>
      <c r="H611" s="114" t="s">
        <v>2548</v>
      </c>
      <c r="I611" s="114" t="s">
        <v>2548</v>
      </c>
      <c r="L611" s="180"/>
      <c r="M611" s="180"/>
      <c r="N611" s="8"/>
      <c r="O611" s="8"/>
      <c r="Q611" s="181" t="s">
        <v>4776</v>
      </c>
      <c r="R611" s="137">
        <f ca="1">IFERROR(_xlfn.XLOOKUP(T611, sortorder!P:P,sortorder!Q:Q),999)</f>
        <v>999</v>
      </c>
      <c r="S611" s="137">
        <f ca="1">IFERROR(_xlfn.XLOOKUP(T611, sortorder!P:P,sortorder!O:O),99)</f>
        <v>99</v>
      </c>
      <c r="V611" s="142">
        <f ca="1">IFERROR(_xlfn.XLOOKUP(X611, sortorder!E:E,sortorder!D:D),99)</f>
        <v>99</v>
      </c>
      <c r="W611" s="142">
        <f t="shared" ca="1" si="159"/>
        <v>99</v>
      </c>
      <c r="X611" s="185" t="s">
        <v>7382</v>
      </c>
      <c r="Y611" s="132">
        <f t="shared" si="168"/>
        <v>0</v>
      </c>
      <c r="Z611" s="132">
        <f t="shared" si="168"/>
        <v>0</v>
      </c>
      <c r="AA611" s="132">
        <f t="shared" si="168"/>
        <v>0</v>
      </c>
      <c r="AB611" s="132">
        <f t="shared" si="168"/>
        <v>0</v>
      </c>
      <c r="AC611" s="132">
        <f t="shared" si="168"/>
        <v>0</v>
      </c>
      <c r="AD611" s="132">
        <f t="shared" si="168"/>
        <v>0</v>
      </c>
      <c r="AE611" s="132">
        <f t="shared" si="168"/>
        <v>0</v>
      </c>
      <c r="AF611" s="132">
        <f t="shared" si="168"/>
        <v>0</v>
      </c>
      <c r="AG611" s="132">
        <f t="shared" si="168"/>
        <v>0</v>
      </c>
      <c r="AH611" t="s">
        <v>1051</v>
      </c>
      <c r="AI611" s="132" t="e">
        <f ca="1">_xlfn.XLOOKUP(I611,'api2.3'!B:B,'api2.3'!D:D,"")</f>
        <v>#NAME?</v>
      </c>
      <c r="AJ611" t="s">
        <v>60</v>
      </c>
      <c r="AK611" s="39" t="s">
        <v>2766</v>
      </c>
      <c r="AL611" s="195" t="e">
        <f ca="1">_xlfn.XLOOKUP(AK611,sortorder!$I$15:$I$20,sortorder!$J$15:$J$20)</f>
        <v>#NAME?</v>
      </c>
      <c r="AP611" s="634">
        <v>0</v>
      </c>
      <c r="AQ611" t="s">
        <v>43</v>
      </c>
      <c r="AR611" s="22" t="str">
        <f t="shared" si="160"/>
        <v>raw</v>
      </c>
      <c r="AS611" t="s">
        <v>43</v>
      </c>
      <c r="AT611" s="22" t="b">
        <f t="shared" si="161"/>
        <v>1</v>
      </c>
      <c r="AU611" s="633" t="s">
        <v>64</v>
      </c>
      <c r="AV611" s="633" t="s">
        <v>64</v>
      </c>
      <c r="AX611" s="596" t="s">
        <v>2798</v>
      </c>
      <c r="AY611" s="479" t="b">
        <v>0</v>
      </c>
      <c r="AZ611" s="40" t="s">
        <v>2946</v>
      </c>
      <c r="BC611" t="b">
        <v>0</v>
      </c>
      <c r="BD611" t="b">
        <v>0</v>
      </c>
      <c r="BE611" t="b">
        <v>0</v>
      </c>
      <c r="BG611" s="23" t="b">
        <f t="shared" si="166"/>
        <v>1</v>
      </c>
      <c r="BH611" s="739" t="s">
        <v>5370</v>
      </c>
      <c r="BI611" t="s">
        <v>5370</v>
      </c>
      <c r="BJ611" t="s">
        <v>2549</v>
      </c>
      <c r="BK611" t="s">
        <v>2549</v>
      </c>
      <c r="BL611" s="714" t="e">
        <v>#N/A</v>
      </c>
      <c r="BM611" s="561" t="s">
        <v>2798</v>
      </c>
      <c r="BN611" s="479" t="s">
        <v>2549</v>
      </c>
      <c r="BO611" s="56" t="s">
        <v>2550</v>
      </c>
      <c r="BQ611" s="206">
        <v>216</v>
      </c>
      <c r="BS611" s="580" t="s">
        <v>2537</v>
      </c>
    </row>
    <row r="612" spans="1:75" hidden="1">
      <c r="A612">
        <v>611</v>
      </c>
      <c r="B612" s="148" t="str">
        <f t="shared" ca="1" si="156"/>
        <v>999999001</v>
      </c>
      <c r="C612" s="148" t="str">
        <f t="shared" ca="1" si="157"/>
        <v>9999999</v>
      </c>
      <c r="D612" s="28">
        <v>1</v>
      </c>
      <c r="E612" s="586">
        <f t="shared" si="162"/>
        <v>0</v>
      </c>
      <c r="F612" s="586">
        <f t="shared" si="158"/>
        <v>0</v>
      </c>
      <c r="G612" s="344" t="str">
        <f t="shared" si="163"/>
        <v>api</v>
      </c>
      <c r="H612" t="s">
        <v>2184</v>
      </c>
      <c r="I612" s="114" t="s">
        <v>2184</v>
      </c>
      <c r="L612" s="114"/>
      <c r="M612" s="184"/>
      <c r="Q612" s="115" t="s">
        <v>2183</v>
      </c>
      <c r="R612" s="137">
        <f ca="1">IFERROR(_xlfn.XLOOKUP(T612, sortorder!P:P,sortorder!Q:Q),999)</f>
        <v>999</v>
      </c>
      <c r="S612" s="137">
        <f ca="1">IFERROR(_xlfn.XLOOKUP(T612, sortorder!P:P,sortorder!O:O),99)</f>
        <v>99</v>
      </c>
      <c r="U612" s="56" t="s">
        <v>2183</v>
      </c>
      <c r="V612" s="142">
        <f ca="1">IFERROR(_xlfn.XLOOKUP(X612, sortorder!E:E,sortorder!D:D),99)</f>
        <v>99</v>
      </c>
      <c r="W612" s="142">
        <f t="shared" ca="1" si="159"/>
        <v>99</v>
      </c>
      <c r="X612" s="21" t="s">
        <v>7426</v>
      </c>
      <c r="Y612" s="132">
        <f t="shared" ref="Y612:AG621" si="169">IF(ISERROR(SEARCH(Y$1,$Q612)),0,1)</f>
        <v>0</v>
      </c>
      <c r="Z612" s="132">
        <f t="shared" si="169"/>
        <v>0</v>
      </c>
      <c r="AA612" s="132">
        <f t="shared" si="169"/>
        <v>0</v>
      </c>
      <c r="AB612" s="132">
        <f t="shared" si="169"/>
        <v>0</v>
      </c>
      <c r="AC612" s="132">
        <f t="shared" si="169"/>
        <v>0</v>
      </c>
      <c r="AD612" s="132">
        <f t="shared" si="169"/>
        <v>0</v>
      </c>
      <c r="AE612" s="132">
        <f t="shared" si="169"/>
        <v>0</v>
      </c>
      <c r="AF612" s="132">
        <f t="shared" si="169"/>
        <v>0</v>
      </c>
      <c r="AG612" s="132">
        <f t="shared" si="169"/>
        <v>0</v>
      </c>
      <c r="AH612" t="s">
        <v>1051</v>
      </c>
      <c r="AI612" s="132" t="e">
        <f ca="1">_xlfn.XLOOKUP(I612,'api2.3'!B:B,'api2.3'!D:D,"")</f>
        <v>#NAME?</v>
      </c>
      <c r="AJ612" t="s">
        <v>60</v>
      </c>
      <c r="AK612" s="38" t="s">
        <v>59</v>
      </c>
      <c r="AL612" s="195" t="e">
        <f ca="1">_xlfn.XLOOKUP(AK612,sortorder!$I$15:$I$20,sortorder!$J$15:$J$20)</f>
        <v>#NAME?</v>
      </c>
      <c r="AP612" s="634">
        <v>0</v>
      </c>
      <c r="AQ612" t="s">
        <v>43</v>
      </c>
      <c r="AR612" s="22" t="str">
        <f t="shared" si="160"/>
        <v>raw</v>
      </c>
      <c r="AS612" t="s">
        <v>43</v>
      </c>
      <c r="AT612" s="22" t="b">
        <f t="shared" si="161"/>
        <v>1</v>
      </c>
      <c r="AU612" s="633" t="s">
        <v>64</v>
      </c>
      <c r="AV612" s="633" t="s">
        <v>64</v>
      </c>
      <c r="AX612" s="596" t="s">
        <v>2798</v>
      </c>
      <c r="AY612" s="479" t="b">
        <v>0</v>
      </c>
      <c r="AZ612" t="s">
        <v>7123</v>
      </c>
      <c r="BB612">
        <v>2</v>
      </c>
      <c r="BC612" t="b">
        <v>0</v>
      </c>
      <c r="BD612" t="b">
        <v>0</v>
      </c>
      <c r="BE612" t="b">
        <v>0</v>
      </c>
      <c r="BG612" s="23" t="b">
        <f t="shared" si="166"/>
        <v>1</v>
      </c>
      <c r="BH612" s="739" t="s">
        <v>2185</v>
      </c>
      <c r="BI612" s="116" t="s">
        <v>2185</v>
      </c>
      <c r="BJ612" t="s">
        <v>2185</v>
      </c>
      <c r="BK612" t="s">
        <v>2185</v>
      </c>
      <c r="BL612" s="714" t="e">
        <v>#N/A</v>
      </c>
      <c r="BM612" s="561" t="s">
        <v>2798</v>
      </c>
      <c r="BN612" s="479" t="s">
        <v>2133</v>
      </c>
      <c r="BO612" s="56" t="s">
        <v>2186</v>
      </c>
      <c r="BQ612" s="206">
        <v>1</v>
      </c>
      <c r="BR612" t="s">
        <v>2187</v>
      </c>
      <c r="BS612" s="580" t="s">
        <v>53</v>
      </c>
      <c r="BV612" s="580" t="s">
        <v>404</v>
      </c>
    </row>
    <row r="613" spans="1:75" hidden="1">
      <c r="A613">
        <v>612</v>
      </c>
      <c r="B613" s="148" t="str">
        <f t="shared" ca="1" si="156"/>
        <v>999999003</v>
      </c>
      <c r="C613" s="148" t="str">
        <f t="shared" ca="1" si="157"/>
        <v>9999999</v>
      </c>
      <c r="D613" s="234">
        <v>1</v>
      </c>
      <c r="E613" s="586">
        <f t="shared" si="162"/>
        <v>0</v>
      </c>
      <c r="F613" s="586">
        <f t="shared" si="158"/>
        <v>0</v>
      </c>
      <c r="G613" s="344" t="str">
        <f t="shared" si="163"/>
        <v>api</v>
      </c>
      <c r="H613" s="114" t="s">
        <v>1066</v>
      </c>
      <c r="I613" s="114" t="s">
        <v>1066</v>
      </c>
      <c r="J613" s="184"/>
      <c r="K613" s="114"/>
      <c r="L613" s="114"/>
      <c r="M613" s="184"/>
      <c r="N613" s="184"/>
      <c r="O613" s="114"/>
      <c r="P613" s="184"/>
      <c r="Q613" s="115" t="s">
        <v>1066</v>
      </c>
      <c r="R613" s="137">
        <f ca="1">IFERROR(_xlfn.XLOOKUP(T613, sortorder!P:P,sortorder!Q:Q),999)</f>
        <v>999</v>
      </c>
      <c r="S613" s="137">
        <f ca="1">IFERROR(_xlfn.XLOOKUP(T613, sortorder!P:P,sortorder!O:O),99)</f>
        <v>99</v>
      </c>
      <c r="T613" s="183"/>
      <c r="U613" s="184" t="s">
        <v>1066</v>
      </c>
      <c r="V613" s="142">
        <f ca="1">IFERROR(_xlfn.XLOOKUP(X613, sortorder!E:E,sortorder!D:D),99)</f>
        <v>99</v>
      </c>
      <c r="W613" s="142">
        <f t="shared" ca="1" si="159"/>
        <v>99</v>
      </c>
      <c r="X613" s="21" t="s">
        <v>7426</v>
      </c>
      <c r="Y613" s="132">
        <f t="shared" si="169"/>
        <v>0</v>
      </c>
      <c r="Z613" s="132">
        <f t="shared" si="169"/>
        <v>0</v>
      </c>
      <c r="AA613" s="132">
        <f t="shared" si="169"/>
        <v>0</v>
      </c>
      <c r="AB613" s="132">
        <f t="shared" si="169"/>
        <v>0</v>
      </c>
      <c r="AC613" s="132">
        <f t="shared" si="169"/>
        <v>0</v>
      </c>
      <c r="AD613" s="132">
        <f t="shared" si="169"/>
        <v>0</v>
      </c>
      <c r="AE613" s="132">
        <f t="shared" si="169"/>
        <v>0</v>
      </c>
      <c r="AF613" s="132">
        <f t="shared" si="169"/>
        <v>0</v>
      </c>
      <c r="AG613" s="132">
        <f t="shared" si="169"/>
        <v>0</v>
      </c>
      <c r="AH613" s="114" t="s">
        <v>1051</v>
      </c>
      <c r="AI613" s="132" t="e">
        <f ca="1">_xlfn.XLOOKUP(I613,'api2.3'!B:B,'api2.3'!D:D,"")</f>
        <v>#NAME?</v>
      </c>
      <c r="AJ613" s="114" t="s">
        <v>60</v>
      </c>
      <c r="AK613" s="197" t="s">
        <v>59</v>
      </c>
      <c r="AL613" s="195" t="e">
        <f ca="1">_xlfn.XLOOKUP(AK613,sortorder!$I$15:$I$20,sortorder!$J$15:$J$20)</f>
        <v>#NAME?</v>
      </c>
      <c r="AM613" s="635"/>
      <c r="AN613" s="635"/>
      <c r="AO613" s="635"/>
      <c r="AP613" s="636">
        <v>0</v>
      </c>
      <c r="AQ613" s="114" t="s">
        <v>59</v>
      </c>
      <c r="AR613" s="22" t="str">
        <f t="shared" si="160"/>
        <v>raw</v>
      </c>
      <c r="AS613" s="114" t="s">
        <v>43</v>
      </c>
      <c r="AT613" s="22" t="b">
        <f t="shared" si="161"/>
        <v>1</v>
      </c>
      <c r="AU613" s="635" t="s">
        <v>64</v>
      </c>
      <c r="AV613" s="635" t="s">
        <v>64</v>
      </c>
      <c r="AW613" s="114"/>
      <c r="AX613" s="596" t="s">
        <v>2798</v>
      </c>
      <c r="AY613" s="479" t="b">
        <v>0</v>
      </c>
      <c r="AZ613" s="114" t="s">
        <v>45</v>
      </c>
      <c r="BA613" s="114"/>
      <c r="BB613" s="114">
        <v>1</v>
      </c>
      <c r="BC613" s="114" t="b">
        <v>0</v>
      </c>
      <c r="BD613" s="114" t="b">
        <v>0</v>
      </c>
      <c r="BE613" s="114" t="b">
        <v>0</v>
      </c>
      <c r="BF613" s="114"/>
      <c r="BG613" s="23" t="b">
        <f t="shared" si="166"/>
        <v>1</v>
      </c>
      <c r="BH613" s="744" t="s">
        <v>1067</v>
      </c>
      <c r="BI613" s="114" t="s">
        <v>1067</v>
      </c>
      <c r="BJ613" s="114" t="s">
        <v>1068</v>
      </c>
      <c r="BK613" s="114" t="s">
        <v>1068</v>
      </c>
      <c r="BL613" s="714" t="e">
        <v>#N/A</v>
      </c>
      <c r="BM613" s="561" t="s">
        <v>2798</v>
      </c>
      <c r="BN613" s="479" t="s">
        <v>1069</v>
      </c>
      <c r="BO613" s="184" t="s">
        <v>1070</v>
      </c>
      <c r="BP613" s="184"/>
      <c r="BQ613" s="243">
        <v>3</v>
      </c>
      <c r="BR613" s="114"/>
      <c r="BS613" s="582" t="s">
        <v>1071</v>
      </c>
      <c r="BT613" s="582"/>
      <c r="BU613" s="582"/>
      <c r="BV613" s="582" t="s">
        <v>404</v>
      </c>
      <c r="BW613" s="582"/>
    </row>
    <row r="614" spans="1:75" hidden="1">
      <c r="A614">
        <v>613</v>
      </c>
      <c r="B614" s="148" t="str">
        <f t="shared" ca="1" si="156"/>
        <v>999999999</v>
      </c>
      <c r="C614" s="148" t="str">
        <f t="shared" ca="1" si="157"/>
        <v>9999999</v>
      </c>
      <c r="D614" s="28">
        <v>1</v>
      </c>
      <c r="E614" s="586">
        <f t="shared" si="162"/>
        <v>0</v>
      </c>
      <c r="F614" s="586">
        <f t="shared" si="158"/>
        <v>0</v>
      </c>
      <c r="G614" s="344" t="str">
        <f t="shared" si="163"/>
        <v>api</v>
      </c>
      <c r="H614" s="114" t="s">
        <v>2148</v>
      </c>
      <c r="I614" s="114" t="s">
        <v>2148</v>
      </c>
      <c r="J614" s="184"/>
      <c r="K614" s="114"/>
      <c r="L614" s="114"/>
      <c r="M614" s="184"/>
      <c r="N614" s="184"/>
      <c r="O614" s="114"/>
      <c r="P614" s="184"/>
      <c r="Q614" s="115" t="s">
        <v>2148</v>
      </c>
      <c r="R614" s="137">
        <f ca="1">IFERROR(_xlfn.XLOOKUP(T614, sortorder!P:P,sortorder!Q:Q),999)</f>
        <v>999</v>
      </c>
      <c r="S614" s="137">
        <f ca="1">IFERROR(_xlfn.XLOOKUP(T614, sortorder!P:P,sortorder!O:O),99)</f>
        <v>99</v>
      </c>
      <c r="T614" s="183"/>
      <c r="U614" s="184" t="s">
        <v>2148</v>
      </c>
      <c r="V614" s="142">
        <f ca="1">IFERROR(_xlfn.XLOOKUP(X614, sortorder!E:E,sortorder!D:D),99)</f>
        <v>99</v>
      </c>
      <c r="W614" s="142">
        <f t="shared" ca="1" si="159"/>
        <v>99</v>
      </c>
      <c r="X614" s="21" t="s">
        <v>7426</v>
      </c>
      <c r="Y614" s="132">
        <f t="shared" si="169"/>
        <v>0</v>
      </c>
      <c r="Z614" s="132">
        <f t="shared" si="169"/>
        <v>0</v>
      </c>
      <c r="AA614" s="132">
        <f t="shared" si="169"/>
        <v>0</v>
      </c>
      <c r="AB614" s="132">
        <f t="shared" si="169"/>
        <v>0</v>
      </c>
      <c r="AC614" s="132">
        <f t="shared" si="169"/>
        <v>0</v>
      </c>
      <c r="AD614" s="132">
        <f t="shared" si="169"/>
        <v>0</v>
      </c>
      <c r="AE614" s="132">
        <f t="shared" si="169"/>
        <v>0</v>
      </c>
      <c r="AF614" s="132">
        <f t="shared" si="169"/>
        <v>0</v>
      </c>
      <c r="AG614" s="132">
        <f t="shared" si="169"/>
        <v>0</v>
      </c>
      <c r="AH614" s="114" t="s">
        <v>1051</v>
      </c>
      <c r="AI614" s="132" t="e">
        <f ca="1">_xlfn.XLOOKUP(I614,'api2.3'!B:B,'api2.3'!D:D,"")</f>
        <v>#NAME?</v>
      </c>
      <c r="AJ614" s="114" t="s">
        <v>60</v>
      </c>
      <c r="AK614" s="197" t="s">
        <v>59</v>
      </c>
      <c r="AL614" s="195" t="e">
        <f ca="1">_xlfn.XLOOKUP(AK614,sortorder!$I$15:$I$20,sortorder!$J$15:$J$20)</f>
        <v>#NAME?</v>
      </c>
      <c r="AM614" s="635"/>
      <c r="AN614" s="635"/>
      <c r="AO614" s="635"/>
      <c r="AP614" s="636">
        <v>0</v>
      </c>
      <c r="AQ614" s="114" t="s">
        <v>43</v>
      </c>
      <c r="AR614" s="22" t="str">
        <f t="shared" si="160"/>
        <v>raw</v>
      </c>
      <c r="AS614" s="114" t="s">
        <v>43</v>
      </c>
      <c r="AT614" s="22" t="b">
        <f t="shared" si="161"/>
        <v>1</v>
      </c>
      <c r="AU614" s="635" t="s">
        <v>64</v>
      </c>
      <c r="AV614" s="635" t="s">
        <v>64</v>
      </c>
      <c r="AW614" s="114"/>
      <c r="AX614" s="596" t="s">
        <v>2798</v>
      </c>
      <c r="AY614" s="479" t="b">
        <v>0</v>
      </c>
      <c r="AZ614" s="114" t="s">
        <v>7123</v>
      </c>
      <c r="BA614" s="114"/>
      <c r="BB614" s="114">
        <v>0</v>
      </c>
      <c r="BC614" s="114" t="b">
        <v>0</v>
      </c>
      <c r="BD614" s="114" t="b">
        <v>0</v>
      </c>
      <c r="BE614" s="114" t="b">
        <v>0</v>
      </c>
      <c r="BF614" s="114"/>
      <c r="BG614" s="23" t="b">
        <f t="shared" ref="BG614:BG618" si="170">BH614=BI614</f>
        <v>1</v>
      </c>
      <c r="BH614" s="740" t="s">
        <v>2149</v>
      </c>
      <c r="BI614" s="627" t="s">
        <v>2149</v>
      </c>
      <c r="BJ614" s="114" t="s">
        <v>2150</v>
      </c>
      <c r="BK614" s="114" t="s">
        <v>2150</v>
      </c>
      <c r="BL614" s="714" t="e">
        <v>#N/A</v>
      </c>
      <c r="BM614" s="561" t="s">
        <v>2798</v>
      </c>
      <c r="BN614" s="479" t="s">
        <v>2133</v>
      </c>
      <c r="BO614" s="184"/>
      <c r="BQ614" s="209">
        <v>999</v>
      </c>
      <c r="BS614" s="580" t="s">
        <v>2151</v>
      </c>
      <c r="BV614" s="580" t="s">
        <v>404</v>
      </c>
    </row>
    <row r="615" spans="1:75" hidden="1">
      <c r="A615">
        <v>614</v>
      </c>
      <c r="B615" s="148" t="str">
        <f t="shared" ca="1" si="156"/>
        <v>999999999</v>
      </c>
      <c r="C615" s="148" t="str">
        <f t="shared" ca="1" si="157"/>
        <v>9999999</v>
      </c>
      <c r="D615" s="28">
        <v>1</v>
      </c>
      <c r="E615" s="586">
        <f t="shared" si="162"/>
        <v>0</v>
      </c>
      <c r="F615" s="586">
        <f t="shared" si="158"/>
        <v>0</v>
      </c>
      <c r="G615" s="344" t="str">
        <f t="shared" si="163"/>
        <v>api</v>
      </c>
      <c r="H615" t="s">
        <v>2139</v>
      </c>
      <c r="I615" t="s">
        <v>2139</v>
      </c>
      <c r="K615" s="114"/>
      <c r="L615" s="114"/>
      <c r="M615" s="184"/>
      <c r="N615" s="184"/>
      <c r="O615" s="114"/>
      <c r="P615" s="184"/>
      <c r="Q615" s="115" t="s">
        <v>2139</v>
      </c>
      <c r="R615" s="137">
        <f ca="1">IFERROR(_xlfn.XLOOKUP(T615, sortorder!P:P,sortorder!Q:Q),999)</f>
        <v>999</v>
      </c>
      <c r="S615" s="137">
        <f ca="1">IFERROR(_xlfn.XLOOKUP(T615, sortorder!P:P,sortorder!O:O),99)</f>
        <v>99</v>
      </c>
      <c r="T615" s="183"/>
      <c r="U615" s="184" t="s">
        <v>2139</v>
      </c>
      <c r="V615" s="142">
        <f ca="1">IFERROR(_xlfn.XLOOKUP(X615, sortorder!E:E,sortorder!D:D),99)</f>
        <v>99</v>
      </c>
      <c r="W615" s="142">
        <f t="shared" ca="1" si="159"/>
        <v>99</v>
      </c>
      <c r="X615" s="21" t="s">
        <v>7426</v>
      </c>
      <c r="Y615" s="132">
        <f t="shared" si="169"/>
        <v>0</v>
      </c>
      <c r="Z615" s="132">
        <f t="shared" si="169"/>
        <v>0</v>
      </c>
      <c r="AA615" s="132">
        <f t="shared" si="169"/>
        <v>0</v>
      </c>
      <c r="AB615" s="132">
        <f t="shared" si="169"/>
        <v>0</v>
      </c>
      <c r="AC615" s="132">
        <f t="shared" si="169"/>
        <v>0</v>
      </c>
      <c r="AD615" s="132">
        <f t="shared" si="169"/>
        <v>0</v>
      </c>
      <c r="AE615" s="132">
        <f t="shared" si="169"/>
        <v>0</v>
      </c>
      <c r="AF615" s="132">
        <f t="shared" si="169"/>
        <v>0</v>
      </c>
      <c r="AG615" s="132">
        <f t="shared" si="169"/>
        <v>0</v>
      </c>
      <c r="AH615" s="114" t="s">
        <v>1051</v>
      </c>
      <c r="AI615" s="132" t="e">
        <f ca="1">_xlfn.XLOOKUP(I615,'api2.3'!B:B,'api2.3'!D:D,"")</f>
        <v>#NAME?</v>
      </c>
      <c r="AJ615" s="114" t="s">
        <v>60</v>
      </c>
      <c r="AK615" s="197" t="s">
        <v>59</v>
      </c>
      <c r="AL615" s="195" t="e">
        <f ca="1">_xlfn.XLOOKUP(AK615,sortorder!$I$15:$I$20,sortorder!$J$15:$J$20)</f>
        <v>#NAME?</v>
      </c>
      <c r="AM615" s="635"/>
      <c r="AN615" s="635"/>
      <c r="AO615" s="635"/>
      <c r="AP615" s="636">
        <v>0</v>
      </c>
      <c r="AQ615" s="114" t="s">
        <v>43</v>
      </c>
      <c r="AR615" s="22" t="str">
        <f t="shared" si="160"/>
        <v>raw</v>
      </c>
      <c r="AS615" s="114" t="s">
        <v>43</v>
      </c>
      <c r="AT615" s="22" t="b">
        <f t="shared" si="161"/>
        <v>1</v>
      </c>
      <c r="AU615" s="635" t="s">
        <v>64</v>
      </c>
      <c r="AV615" s="635" t="s">
        <v>64</v>
      </c>
      <c r="AW615" s="114"/>
      <c r="AX615" s="596" t="s">
        <v>2798</v>
      </c>
      <c r="AY615" s="479" t="b">
        <v>0</v>
      </c>
      <c r="AZ615" s="114" t="s">
        <v>2710</v>
      </c>
      <c r="BA615" s="114"/>
      <c r="BB615" s="114">
        <v>1</v>
      </c>
      <c r="BC615" s="114" t="b">
        <v>0</v>
      </c>
      <c r="BD615" s="114" t="b">
        <v>0</v>
      </c>
      <c r="BE615" s="114" t="b">
        <v>0</v>
      </c>
      <c r="BF615" s="114"/>
      <c r="BG615" s="23" t="b">
        <f t="shared" si="170"/>
        <v>1</v>
      </c>
      <c r="BH615" s="740" t="s">
        <v>2140</v>
      </c>
      <c r="BI615" s="114" t="s">
        <v>2140</v>
      </c>
      <c r="BJ615" s="114" t="s">
        <v>2140</v>
      </c>
      <c r="BK615" s="114" t="s">
        <v>2140</v>
      </c>
      <c r="BL615" s="714" t="e">
        <v>#N/A</v>
      </c>
      <c r="BM615" s="561" t="s">
        <v>2798</v>
      </c>
      <c r="BN615" s="479" t="s">
        <v>2133</v>
      </c>
      <c r="BO615" s="184"/>
      <c r="BQ615" s="209">
        <v>999</v>
      </c>
      <c r="BS615" s="580" t="s">
        <v>2141</v>
      </c>
      <c r="BV615" s="580" t="s">
        <v>404</v>
      </c>
    </row>
    <row r="616" spans="1:75" hidden="1">
      <c r="A616">
        <v>615</v>
      </c>
      <c r="B616" s="148" t="str">
        <f t="shared" ca="1" si="156"/>
        <v>999999999</v>
      </c>
      <c r="C616" s="148" t="str">
        <f t="shared" ca="1" si="157"/>
        <v>9999999</v>
      </c>
      <c r="D616" s="28">
        <v>1</v>
      </c>
      <c r="E616" s="586">
        <f t="shared" si="162"/>
        <v>0</v>
      </c>
      <c r="F616" s="586">
        <f t="shared" si="158"/>
        <v>0</v>
      </c>
      <c r="G616" s="344" t="str">
        <f t="shared" si="163"/>
        <v>api</v>
      </c>
      <c r="H616" t="s">
        <v>2137</v>
      </c>
      <c r="I616" t="s">
        <v>2137</v>
      </c>
      <c r="K616" s="114"/>
      <c r="L616" s="114"/>
      <c r="M616" s="184"/>
      <c r="N616" s="184"/>
      <c r="O616" s="114"/>
      <c r="P616" s="184"/>
      <c r="Q616" s="115" t="s">
        <v>2137</v>
      </c>
      <c r="R616" s="137">
        <f ca="1">IFERROR(_xlfn.XLOOKUP(T616, sortorder!P:P,sortorder!Q:Q),999)</f>
        <v>999</v>
      </c>
      <c r="S616" s="137">
        <f ca="1">IFERROR(_xlfn.XLOOKUP(T616, sortorder!P:P,sortorder!O:O),99)</f>
        <v>99</v>
      </c>
      <c r="T616" s="183"/>
      <c r="U616" s="184" t="s">
        <v>2137</v>
      </c>
      <c r="V616" s="142">
        <f ca="1">IFERROR(_xlfn.XLOOKUP(X616, sortorder!E:E,sortorder!D:D),99)</f>
        <v>99</v>
      </c>
      <c r="W616" s="142">
        <f t="shared" ca="1" si="159"/>
        <v>99</v>
      </c>
      <c r="X616" s="21" t="s">
        <v>7426</v>
      </c>
      <c r="Y616" s="132">
        <f t="shared" si="169"/>
        <v>0</v>
      </c>
      <c r="Z616" s="132">
        <f t="shared" si="169"/>
        <v>0</v>
      </c>
      <c r="AA616" s="132">
        <f t="shared" si="169"/>
        <v>0</v>
      </c>
      <c r="AB616" s="132">
        <f t="shared" si="169"/>
        <v>0</v>
      </c>
      <c r="AC616" s="132">
        <f t="shared" si="169"/>
        <v>0</v>
      </c>
      <c r="AD616" s="132">
        <f t="shared" si="169"/>
        <v>0</v>
      </c>
      <c r="AE616" s="132">
        <f t="shared" si="169"/>
        <v>0</v>
      </c>
      <c r="AF616" s="132">
        <f t="shared" si="169"/>
        <v>0</v>
      </c>
      <c r="AG616" s="132">
        <f t="shared" si="169"/>
        <v>0</v>
      </c>
      <c r="AH616" s="114" t="s">
        <v>1051</v>
      </c>
      <c r="AI616" s="132" t="e">
        <f ca="1">_xlfn.XLOOKUP(I616,'api2.3'!B:B,'api2.3'!D:D,"")</f>
        <v>#NAME?</v>
      </c>
      <c r="AJ616" s="114" t="s">
        <v>60</v>
      </c>
      <c r="AK616" s="197" t="s">
        <v>59</v>
      </c>
      <c r="AL616" s="195" t="e">
        <f ca="1">_xlfn.XLOOKUP(AK616,sortorder!$I$15:$I$20,sortorder!$J$15:$J$20)</f>
        <v>#NAME?</v>
      </c>
      <c r="AM616" s="635"/>
      <c r="AN616" s="635"/>
      <c r="AO616" s="635"/>
      <c r="AP616" s="636">
        <v>0</v>
      </c>
      <c r="AQ616" s="114" t="s">
        <v>43</v>
      </c>
      <c r="AR616" s="22" t="str">
        <f t="shared" si="160"/>
        <v>raw</v>
      </c>
      <c r="AS616" s="114" t="s">
        <v>43</v>
      </c>
      <c r="AT616" s="22" t="b">
        <f t="shared" si="161"/>
        <v>1</v>
      </c>
      <c r="AU616" s="635" t="s">
        <v>64</v>
      </c>
      <c r="AV616" s="635" t="s">
        <v>64</v>
      </c>
      <c r="AW616" s="114"/>
      <c r="AX616" s="596" t="s">
        <v>2798</v>
      </c>
      <c r="AY616" s="479" t="b">
        <v>0</v>
      </c>
      <c r="AZ616" s="114" t="s">
        <v>7123</v>
      </c>
      <c r="BA616" s="114"/>
      <c r="BB616" s="114">
        <v>0</v>
      </c>
      <c r="BC616" s="114" t="b">
        <v>0</v>
      </c>
      <c r="BD616" s="114" t="b">
        <v>0</v>
      </c>
      <c r="BE616" s="114" t="b">
        <v>0</v>
      </c>
      <c r="BF616" s="114"/>
      <c r="BG616" s="23" t="b">
        <f t="shared" si="170"/>
        <v>1</v>
      </c>
      <c r="BH616" s="740" t="s">
        <v>2138</v>
      </c>
      <c r="BI616" s="627" t="s">
        <v>2138</v>
      </c>
      <c r="BJ616" s="114" t="s">
        <v>2138</v>
      </c>
      <c r="BK616" s="114" t="s">
        <v>2138</v>
      </c>
      <c r="BL616" s="714" t="e">
        <v>#N/A</v>
      </c>
      <c r="BM616" s="561" t="s">
        <v>2798</v>
      </c>
      <c r="BN616" s="479" t="s">
        <v>2133</v>
      </c>
      <c r="BO616" s="184"/>
      <c r="BQ616" s="209">
        <v>999</v>
      </c>
      <c r="BS616" s="580" t="s">
        <v>98</v>
      </c>
      <c r="BV616" s="580" t="s">
        <v>404</v>
      </c>
    </row>
    <row r="617" spans="1:75" hidden="1">
      <c r="A617">
        <v>616</v>
      </c>
      <c r="B617" s="148" t="str">
        <f t="shared" ca="1" si="156"/>
        <v>999999999</v>
      </c>
      <c r="C617" s="148" t="str">
        <f t="shared" ca="1" si="157"/>
        <v>9999999</v>
      </c>
      <c r="D617" s="234">
        <v>0</v>
      </c>
      <c r="E617" s="586">
        <f t="shared" si="162"/>
        <v>1</v>
      </c>
      <c r="F617" s="586">
        <f t="shared" si="158"/>
        <v>1</v>
      </c>
      <c r="G617" s="344" t="str">
        <f t="shared" si="163"/>
        <v>csv</v>
      </c>
      <c r="H617" s="114" t="s">
        <v>553</v>
      </c>
      <c r="I617" s="114"/>
      <c r="J617" s="184"/>
      <c r="K617" s="114"/>
      <c r="L617" s="114" t="s">
        <v>3027</v>
      </c>
      <c r="M617" s="184"/>
      <c r="N617" s="184" t="s">
        <v>553</v>
      </c>
      <c r="O617" s="114" t="s">
        <v>553</v>
      </c>
      <c r="P617" s="184" t="s">
        <v>553</v>
      </c>
      <c r="Q617" s="115" t="s">
        <v>552</v>
      </c>
      <c r="R617" s="137">
        <f ca="1">IFERROR(_xlfn.XLOOKUP(T617, sortorder!P:P,sortorder!Q:Q),999)</f>
        <v>999</v>
      </c>
      <c r="S617" s="137">
        <f ca="1">IFERROR(_xlfn.XLOOKUP(T617, sortorder!P:P,sortorder!O:O),99)</f>
        <v>99</v>
      </c>
      <c r="T617" s="183"/>
      <c r="U617" s="184" t="s">
        <v>552</v>
      </c>
      <c r="V617" s="142">
        <f ca="1">IFERROR(_xlfn.XLOOKUP(X617, sortorder!E:E,sortorder!D:D),99)</f>
        <v>99</v>
      </c>
      <c r="W617" s="142">
        <f t="shared" ca="1" si="159"/>
        <v>99</v>
      </c>
      <c r="X617" s="21" t="s">
        <v>7426</v>
      </c>
      <c r="Y617" s="132">
        <f t="shared" si="169"/>
        <v>0</v>
      </c>
      <c r="Z617" s="132">
        <f t="shared" si="169"/>
        <v>0</v>
      </c>
      <c r="AA617" s="132">
        <f t="shared" si="169"/>
        <v>0</v>
      </c>
      <c r="AB617" s="132">
        <f t="shared" si="169"/>
        <v>0</v>
      </c>
      <c r="AC617" s="132">
        <f t="shared" si="169"/>
        <v>0</v>
      </c>
      <c r="AD617" s="132">
        <f t="shared" si="169"/>
        <v>0</v>
      </c>
      <c r="AE617" s="132">
        <f t="shared" si="169"/>
        <v>0</v>
      </c>
      <c r="AF617" s="132">
        <f t="shared" si="169"/>
        <v>0</v>
      </c>
      <c r="AG617" s="132">
        <f t="shared" si="169"/>
        <v>0</v>
      </c>
      <c r="AH617" s="114"/>
      <c r="AI617" s="132" t="e">
        <f ca="1">_xlfn.XLOOKUP(I617,'api2.3'!B:B,'api2.3'!D:D,"")</f>
        <v>#NAME?</v>
      </c>
      <c r="AJ617" s="114" t="s">
        <v>60</v>
      </c>
      <c r="AK617" s="197" t="s">
        <v>59</v>
      </c>
      <c r="AL617" s="195" t="e">
        <f ca="1">_xlfn.XLOOKUP(AK617,sortorder!$I$15:$I$20,sortorder!$J$15:$J$20)</f>
        <v>#NAME?</v>
      </c>
      <c r="AM617" s="635"/>
      <c r="AN617" s="635"/>
      <c r="AO617" s="635"/>
      <c r="AP617" s="636">
        <v>0</v>
      </c>
      <c r="AQ617" s="114" t="s">
        <v>59</v>
      </c>
      <c r="AR617" s="22" t="str">
        <f t="shared" si="160"/>
        <v>raw</v>
      </c>
      <c r="AS617" s="114" t="s">
        <v>43</v>
      </c>
      <c r="AT617" s="22" t="b">
        <f t="shared" si="161"/>
        <v>1</v>
      </c>
      <c r="AU617" s="635" t="s">
        <v>64</v>
      </c>
      <c r="AV617" s="635" t="s">
        <v>64</v>
      </c>
      <c r="AW617" s="114"/>
      <c r="AX617" s="596" t="s">
        <v>2798</v>
      </c>
      <c r="AY617" s="479" t="b">
        <v>0</v>
      </c>
      <c r="AZ617" t="s">
        <v>7123</v>
      </c>
      <c r="BA617" s="114"/>
      <c r="BB617" s="114"/>
      <c r="BC617" s="114" t="b">
        <v>0</v>
      </c>
      <c r="BD617" s="114" t="b">
        <v>0</v>
      </c>
      <c r="BE617" s="114" t="b">
        <v>0</v>
      </c>
      <c r="BF617" s="114"/>
      <c r="BG617" s="23" t="b">
        <f t="shared" si="170"/>
        <v>1</v>
      </c>
      <c r="BH617" s="744" t="s">
        <v>554</v>
      </c>
      <c r="BI617" s="598" t="s">
        <v>554</v>
      </c>
      <c r="BJ617" s="114" t="s">
        <v>554</v>
      </c>
      <c r="BK617" s="114" t="s">
        <v>554</v>
      </c>
      <c r="BL617" s="714" t="s">
        <v>555</v>
      </c>
      <c r="BM617" s="561" t="s">
        <v>3029</v>
      </c>
      <c r="BN617" s="479">
        <v>0</v>
      </c>
      <c r="BO617" s="184"/>
      <c r="BP617" s="184"/>
      <c r="BQ617" s="348">
        <v>999</v>
      </c>
      <c r="BR617" s="114"/>
      <c r="BS617" s="582"/>
      <c r="BT617" s="582" t="s">
        <v>556</v>
      </c>
      <c r="BU617" s="582" t="s">
        <v>553</v>
      </c>
      <c r="BV617" s="582" t="s">
        <v>56</v>
      </c>
      <c r="BW617" s="582" t="s">
        <v>553</v>
      </c>
    </row>
    <row r="618" spans="1:75" hidden="1">
      <c r="A618">
        <v>617</v>
      </c>
      <c r="B618" s="148" t="str">
        <f t="shared" ca="1" si="156"/>
        <v>999999999</v>
      </c>
      <c r="C618" s="148" t="str">
        <f t="shared" ca="1" si="157"/>
        <v>9999999</v>
      </c>
      <c r="D618" s="234">
        <v>0</v>
      </c>
      <c r="E618" s="586">
        <f t="shared" si="162"/>
        <v>0</v>
      </c>
      <c r="F618" s="586">
        <f t="shared" si="158"/>
        <v>1</v>
      </c>
      <c r="G618" s="344" t="str">
        <f t="shared" si="163"/>
        <v>csv</v>
      </c>
      <c r="H618" s="114" t="s">
        <v>439</v>
      </c>
      <c r="I618" s="114"/>
      <c r="J618" s="184"/>
      <c r="K618" s="114"/>
      <c r="L618" s="114"/>
      <c r="M618" s="184"/>
      <c r="N618" s="184" t="s">
        <v>439</v>
      </c>
      <c r="O618" s="114" t="s">
        <v>439</v>
      </c>
      <c r="P618" s="184" t="s">
        <v>439</v>
      </c>
      <c r="Q618" s="115" t="s">
        <v>438</v>
      </c>
      <c r="R618" s="137">
        <f ca="1">IFERROR(_xlfn.XLOOKUP(T618, sortorder!P:P,sortorder!Q:Q),999)</f>
        <v>999</v>
      </c>
      <c r="S618" s="137">
        <f ca="1">IFERROR(_xlfn.XLOOKUP(T618, sortorder!P:P,sortorder!O:O),99)</f>
        <v>99</v>
      </c>
      <c r="T618" s="183"/>
      <c r="U618" s="184" t="s">
        <v>438</v>
      </c>
      <c r="V618" s="142">
        <f ca="1">IFERROR(_xlfn.XLOOKUP(X618, sortorder!E:E,sortorder!D:D),99)</f>
        <v>99</v>
      </c>
      <c r="W618" s="142">
        <f t="shared" ca="1" si="159"/>
        <v>99</v>
      </c>
      <c r="X618" s="21" t="s">
        <v>7426</v>
      </c>
      <c r="Y618" s="132">
        <f t="shared" si="169"/>
        <v>0</v>
      </c>
      <c r="Z618" s="132">
        <f t="shared" si="169"/>
        <v>0</v>
      </c>
      <c r="AA618" s="132">
        <f t="shared" si="169"/>
        <v>0</v>
      </c>
      <c r="AB618" s="132">
        <f t="shared" si="169"/>
        <v>0</v>
      </c>
      <c r="AC618" s="132">
        <f t="shared" si="169"/>
        <v>0</v>
      </c>
      <c r="AD618" s="132">
        <f t="shared" si="169"/>
        <v>0</v>
      </c>
      <c r="AE618" s="132">
        <f t="shared" si="169"/>
        <v>0</v>
      </c>
      <c r="AF618" s="132">
        <f t="shared" si="169"/>
        <v>0</v>
      </c>
      <c r="AG618" s="132">
        <f t="shared" si="169"/>
        <v>0</v>
      </c>
      <c r="AH618" s="114"/>
      <c r="AI618" s="132" t="e">
        <f ca="1">_xlfn.XLOOKUP(I618,'api2.3'!B:B,'api2.3'!D:D,"")</f>
        <v>#NAME?</v>
      </c>
      <c r="AJ618" s="114" t="s">
        <v>60</v>
      </c>
      <c r="AK618" s="197" t="s">
        <v>59</v>
      </c>
      <c r="AL618" s="195" t="e">
        <f ca="1">_xlfn.XLOOKUP(AK618,sortorder!$I$15:$I$20,sortorder!$J$15:$J$20)</f>
        <v>#NAME?</v>
      </c>
      <c r="AM618" s="635"/>
      <c r="AN618" s="635"/>
      <c r="AO618" s="635"/>
      <c r="AP618" s="636">
        <v>0</v>
      </c>
      <c r="AQ618" s="114" t="s">
        <v>59</v>
      </c>
      <c r="AR618" s="22" t="str">
        <f t="shared" si="160"/>
        <v>raw</v>
      </c>
      <c r="AS618" s="114" t="s">
        <v>43</v>
      </c>
      <c r="AT618" s="22" t="b">
        <f t="shared" si="161"/>
        <v>1</v>
      </c>
      <c r="AU618" s="635" t="s">
        <v>64</v>
      </c>
      <c r="AV618" s="635" t="s">
        <v>64</v>
      </c>
      <c r="AW618" s="114"/>
      <c r="AX618" s="596" t="s">
        <v>2798</v>
      </c>
      <c r="AY618" s="479" t="b">
        <v>0</v>
      </c>
      <c r="AZ618" s="202" t="s">
        <v>1078</v>
      </c>
      <c r="BA618" s="114"/>
      <c r="BB618" s="114"/>
      <c r="BC618" s="114" t="b">
        <v>0</v>
      </c>
      <c r="BD618" s="114" t="b">
        <v>0</v>
      </c>
      <c r="BE618" s="114" t="b">
        <v>0</v>
      </c>
      <c r="BF618" s="114"/>
      <c r="BG618" s="23" t="b">
        <f t="shared" si="170"/>
        <v>1</v>
      </c>
      <c r="BH618" s="744" t="s">
        <v>440</v>
      </c>
      <c r="BI618" s="114" t="s">
        <v>440</v>
      </c>
      <c r="BJ618" s="114" t="s">
        <v>440</v>
      </c>
      <c r="BK618" s="114" t="s">
        <v>440</v>
      </c>
      <c r="BL618" s="714" t="s">
        <v>441</v>
      </c>
      <c r="BM618" s="561" t="s">
        <v>2798</v>
      </c>
      <c r="BN618" s="479" t="s">
        <v>2798</v>
      </c>
      <c r="BO618" s="184"/>
      <c r="BP618" s="184"/>
      <c r="BQ618" s="348">
        <v>999</v>
      </c>
      <c r="BR618" s="114"/>
      <c r="BS618" s="582"/>
      <c r="BT618" s="582" t="s">
        <v>442</v>
      </c>
      <c r="BU618" s="582" t="s">
        <v>439</v>
      </c>
      <c r="BV618" s="582"/>
      <c r="BW618" s="582"/>
    </row>
    <row r="619" spans="1:75" hidden="1">
      <c r="A619">
        <v>618</v>
      </c>
      <c r="B619" s="148" t="str">
        <f t="shared" ca="1" si="156"/>
        <v>999999999</v>
      </c>
      <c r="C619" s="148" t="str">
        <f t="shared" ca="1" si="157"/>
        <v>9999999</v>
      </c>
      <c r="D619" s="28">
        <v>1</v>
      </c>
      <c r="E619" s="586">
        <f t="shared" si="162"/>
        <v>0</v>
      </c>
      <c r="F619" s="586">
        <f t="shared" si="158"/>
        <v>0</v>
      </c>
      <c r="G619" s="344" t="str">
        <f t="shared" si="163"/>
        <v>api</v>
      </c>
      <c r="H619" t="s">
        <v>2153</v>
      </c>
      <c r="I619" t="s">
        <v>2153</v>
      </c>
      <c r="L619" s="114"/>
      <c r="M619" s="184"/>
      <c r="Q619" s="115" t="s">
        <v>2152</v>
      </c>
      <c r="R619" s="137">
        <f ca="1">IFERROR(_xlfn.XLOOKUP(T619, sortorder!P:P,sortorder!Q:Q),999)</f>
        <v>999</v>
      </c>
      <c r="S619" s="137">
        <f ca="1">IFERROR(_xlfn.XLOOKUP(T619, sortorder!P:P,sortorder!O:O),99)</f>
        <v>99</v>
      </c>
      <c r="U619" s="56" t="s">
        <v>2152</v>
      </c>
      <c r="V619" s="142">
        <f ca="1">IFERROR(_xlfn.XLOOKUP(X619, sortorder!E:E,sortorder!D:D),99)</f>
        <v>99</v>
      </c>
      <c r="W619" s="142">
        <f t="shared" ca="1" si="159"/>
        <v>99</v>
      </c>
      <c r="X619" s="21" t="s">
        <v>7426</v>
      </c>
      <c r="Y619" s="132">
        <f t="shared" si="169"/>
        <v>0</v>
      </c>
      <c r="Z619" s="132">
        <f t="shared" si="169"/>
        <v>0</v>
      </c>
      <c r="AA619" s="132">
        <f t="shared" si="169"/>
        <v>0</v>
      </c>
      <c r="AB619" s="132">
        <f t="shared" si="169"/>
        <v>0</v>
      </c>
      <c r="AC619" s="132">
        <f t="shared" si="169"/>
        <v>0</v>
      </c>
      <c r="AD619" s="132">
        <f t="shared" si="169"/>
        <v>0</v>
      </c>
      <c r="AE619" s="132">
        <f t="shared" si="169"/>
        <v>0</v>
      </c>
      <c r="AF619" s="132">
        <f t="shared" si="169"/>
        <v>0</v>
      </c>
      <c r="AG619" s="132">
        <f t="shared" si="169"/>
        <v>0</v>
      </c>
      <c r="AH619" t="s">
        <v>1051</v>
      </c>
      <c r="AI619" s="132" t="e">
        <f ca="1">_xlfn.XLOOKUP(I619,'api2.3'!B:B,'api2.3'!D:D,"")</f>
        <v>#NAME?</v>
      </c>
      <c r="AJ619" t="s">
        <v>60</v>
      </c>
      <c r="AK619" s="197" t="s">
        <v>59</v>
      </c>
      <c r="AL619" s="195" t="e">
        <f ca="1">_xlfn.XLOOKUP(AK619,sortorder!$I$15:$I$20,sortorder!$J$15:$J$20)</f>
        <v>#NAME?</v>
      </c>
      <c r="AP619" s="634">
        <v>0</v>
      </c>
      <c r="AQ619" t="s">
        <v>43</v>
      </c>
      <c r="AR619" s="22" t="str">
        <f t="shared" si="160"/>
        <v>raw</v>
      </c>
      <c r="AS619" t="s">
        <v>43</v>
      </c>
      <c r="AT619" s="22" t="b">
        <f t="shared" si="161"/>
        <v>1</v>
      </c>
      <c r="AU619" s="633" t="s">
        <v>286</v>
      </c>
      <c r="AV619" s="633" t="s">
        <v>43</v>
      </c>
      <c r="AX619" s="596" t="s">
        <v>2798</v>
      </c>
      <c r="AY619" s="479" t="b">
        <v>0</v>
      </c>
      <c r="AZ619" s="180" t="s">
        <v>2709</v>
      </c>
      <c r="BB619">
        <v>0</v>
      </c>
      <c r="BC619" t="b">
        <v>0</v>
      </c>
      <c r="BD619" t="b">
        <v>0</v>
      </c>
      <c r="BE619" t="b">
        <v>0</v>
      </c>
      <c r="BG619" s="23" t="b">
        <f t="shared" ref="BG619:BG636" si="171">BH619=BI619</f>
        <v>1</v>
      </c>
      <c r="BH619" s="739" t="s">
        <v>7121</v>
      </c>
      <c r="BI619" t="s">
        <v>7121</v>
      </c>
      <c r="BJ619" t="s">
        <v>2155</v>
      </c>
      <c r="BK619" t="s">
        <v>2155</v>
      </c>
      <c r="BL619" s="714" t="e">
        <v>#N/A</v>
      </c>
      <c r="BM619" s="561" t="s">
        <v>2798</v>
      </c>
      <c r="BN619" s="479" t="s">
        <v>2133</v>
      </c>
      <c r="BP619" s="56" t="s">
        <v>2154</v>
      </c>
      <c r="BQ619" s="209">
        <v>999</v>
      </c>
      <c r="BS619" s="580" t="s">
        <v>53</v>
      </c>
      <c r="BV619" s="580" t="s">
        <v>404</v>
      </c>
    </row>
    <row r="620" spans="1:75" hidden="1">
      <c r="A620">
        <v>619</v>
      </c>
      <c r="B620" s="148" t="str">
        <f t="shared" ca="1" si="156"/>
        <v>999999999</v>
      </c>
      <c r="C620" s="148" t="str">
        <f t="shared" ca="1" si="157"/>
        <v>9999999</v>
      </c>
      <c r="D620" s="28">
        <v>1</v>
      </c>
      <c r="E620" s="586">
        <f t="shared" si="162"/>
        <v>0</v>
      </c>
      <c r="F620" s="586">
        <f t="shared" si="158"/>
        <v>0</v>
      </c>
      <c r="G620" s="344" t="str">
        <f t="shared" si="163"/>
        <v>api</v>
      </c>
      <c r="H620" t="s">
        <v>2135</v>
      </c>
      <c r="I620" t="s">
        <v>2135</v>
      </c>
      <c r="L620" s="114"/>
      <c r="M620" s="184"/>
      <c r="Q620" s="115" t="s">
        <v>2134</v>
      </c>
      <c r="R620" s="137">
        <f ca="1">IFERROR(_xlfn.XLOOKUP(T620, sortorder!P:P,sortorder!Q:Q),999)</f>
        <v>999</v>
      </c>
      <c r="S620" s="137">
        <f ca="1">IFERROR(_xlfn.XLOOKUP(T620, sortorder!P:P,sortorder!O:O),99)</f>
        <v>99</v>
      </c>
      <c r="U620" s="56" t="s">
        <v>2134</v>
      </c>
      <c r="V620" s="142">
        <f ca="1">IFERROR(_xlfn.XLOOKUP(X620, sortorder!E:E,sortorder!D:D),99)</f>
        <v>99</v>
      </c>
      <c r="W620" s="142">
        <f t="shared" ca="1" si="159"/>
        <v>99</v>
      </c>
      <c r="X620" s="21" t="s">
        <v>7426</v>
      </c>
      <c r="Y620" s="132">
        <f t="shared" si="169"/>
        <v>0</v>
      </c>
      <c r="Z620" s="132">
        <f t="shared" si="169"/>
        <v>0</v>
      </c>
      <c r="AA620" s="132">
        <f t="shared" si="169"/>
        <v>0</v>
      </c>
      <c r="AB620" s="132">
        <f t="shared" si="169"/>
        <v>0</v>
      </c>
      <c r="AC620" s="132">
        <f t="shared" si="169"/>
        <v>0</v>
      </c>
      <c r="AD620" s="132">
        <f t="shared" si="169"/>
        <v>0</v>
      </c>
      <c r="AE620" s="132">
        <f t="shared" si="169"/>
        <v>0</v>
      </c>
      <c r="AF620" s="132">
        <f t="shared" si="169"/>
        <v>0</v>
      </c>
      <c r="AG620" s="132">
        <f t="shared" si="169"/>
        <v>0</v>
      </c>
      <c r="AH620" t="s">
        <v>1051</v>
      </c>
      <c r="AI620" s="132" t="e">
        <f ca="1">_xlfn.XLOOKUP(I620,'api2.3'!B:B,'api2.3'!D:D,"")</f>
        <v>#NAME?</v>
      </c>
      <c r="AJ620" t="s">
        <v>60</v>
      </c>
      <c r="AK620" s="197" t="s">
        <v>59</v>
      </c>
      <c r="AL620" s="195" t="e">
        <f ca="1">_xlfn.XLOOKUP(AK620,sortorder!$I$15:$I$20,sortorder!$J$15:$J$20)</f>
        <v>#NAME?</v>
      </c>
      <c r="AP620" s="634">
        <v>0</v>
      </c>
      <c r="AQ620" t="s">
        <v>43</v>
      </c>
      <c r="AR620" s="22" t="str">
        <f t="shared" si="160"/>
        <v>raw</v>
      </c>
      <c r="AS620" t="s">
        <v>43</v>
      </c>
      <c r="AT620" s="22" t="b">
        <f t="shared" si="161"/>
        <v>1</v>
      </c>
      <c r="AU620" s="633" t="s">
        <v>64</v>
      </c>
      <c r="AV620" s="633" t="s">
        <v>64</v>
      </c>
      <c r="AX620" s="596" t="s">
        <v>2798</v>
      </c>
      <c r="AY620" s="479" t="b">
        <v>0</v>
      </c>
      <c r="AZ620" s="180" t="s">
        <v>2709</v>
      </c>
      <c r="BB620">
        <v>0</v>
      </c>
      <c r="BC620" t="b">
        <v>0</v>
      </c>
      <c r="BD620" t="b">
        <v>0</v>
      </c>
      <c r="BE620" t="b">
        <v>0</v>
      </c>
      <c r="BG620" s="23" t="b">
        <f t="shared" si="171"/>
        <v>1</v>
      </c>
      <c r="BH620" s="739" t="s">
        <v>7122</v>
      </c>
      <c r="BI620" t="s">
        <v>7122</v>
      </c>
      <c r="BJ620" t="s">
        <v>2136</v>
      </c>
      <c r="BK620" t="s">
        <v>2136</v>
      </c>
      <c r="BL620" s="714" t="e">
        <v>#N/A</v>
      </c>
      <c r="BM620" s="561" t="s">
        <v>2798</v>
      </c>
      <c r="BN620" s="479" t="s">
        <v>2133</v>
      </c>
      <c r="BQ620" s="209">
        <v>999</v>
      </c>
      <c r="BS620" s="580" t="s">
        <v>55</v>
      </c>
      <c r="BV620" s="580" t="s">
        <v>404</v>
      </c>
    </row>
    <row r="621" spans="1:75" hidden="1">
      <c r="A621">
        <v>620</v>
      </c>
      <c r="B621" s="148" t="str">
        <f t="shared" ca="1" si="156"/>
        <v>999999999</v>
      </c>
      <c r="C621" s="148" t="str">
        <f t="shared" ca="1" si="157"/>
        <v>9999999</v>
      </c>
      <c r="D621" s="28">
        <v>1</v>
      </c>
      <c r="E621" s="586">
        <f t="shared" si="162"/>
        <v>0</v>
      </c>
      <c r="F621" s="586">
        <f t="shared" si="158"/>
        <v>0</v>
      </c>
      <c r="G621" s="344" t="str">
        <f t="shared" si="163"/>
        <v>api</v>
      </c>
      <c r="H621" t="s">
        <v>2130</v>
      </c>
      <c r="I621" t="s">
        <v>2130</v>
      </c>
      <c r="L621" s="114"/>
      <c r="M621" s="184"/>
      <c r="Q621" s="115" t="s">
        <v>2129</v>
      </c>
      <c r="R621" s="137">
        <f ca="1">IFERROR(_xlfn.XLOOKUP(T621, sortorder!P:P,sortorder!Q:Q),999)</f>
        <v>999</v>
      </c>
      <c r="S621" s="137">
        <f ca="1">IFERROR(_xlfn.XLOOKUP(T621, sortorder!P:P,sortorder!O:O),99)</f>
        <v>99</v>
      </c>
      <c r="U621" s="56" t="s">
        <v>2129</v>
      </c>
      <c r="V621" s="142">
        <f ca="1">IFERROR(_xlfn.XLOOKUP(X621, sortorder!E:E,sortorder!D:D),99)</f>
        <v>99</v>
      </c>
      <c r="W621" s="142">
        <f t="shared" ca="1" si="159"/>
        <v>99</v>
      </c>
      <c r="X621" s="21" t="s">
        <v>7426</v>
      </c>
      <c r="Y621" s="132">
        <f t="shared" si="169"/>
        <v>0</v>
      </c>
      <c r="Z621" s="132">
        <f t="shared" si="169"/>
        <v>0</v>
      </c>
      <c r="AA621" s="132">
        <f t="shared" si="169"/>
        <v>0</v>
      </c>
      <c r="AB621" s="132">
        <f t="shared" si="169"/>
        <v>0</v>
      </c>
      <c r="AC621" s="132">
        <f t="shared" si="169"/>
        <v>0</v>
      </c>
      <c r="AD621" s="132">
        <f t="shared" si="169"/>
        <v>0</v>
      </c>
      <c r="AE621" s="132">
        <f t="shared" si="169"/>
        <v>0</v>
      </c>
      <c r="AF621" s="132">
        <f t="shared" si="169"/>
        <v>0</v>
      </c>
      <c r="AG621" s="132">
        <f t="shared" si="169"/>
        <v>0</v>
      </c>
      <c r="AH621" t="s">
        <v>1051</v>
      </c>
      <c r="AI621" s="132" t="e">
        <f ca="1">_xlfn.XLOOKUP(I621,'api2.3'!B:B,'api2.3'!D:D,"")</f>
        <v>#NAME?</v>
      </c>
      <c r="AJ621" t="s">
        <v>60</v>
      </c>
      <c r="AK621" s="197" t="s">
        <v>59</v>
      </c>
      <c r="AL621" s="195" t="e">
        <f ca="1">_xlfn.XLOOKUP(AK621,sortorder!$I$15:$I$20,sortorder!$J$15:$J$20)</f>
        <v>#NAME?</v>
      </c>
      <c r="AP621" s="634">
        <v>0</v>
      </c>
      <c r="AQ621" t="s">
        <v>43</v>
      </c>
      <c r="AR621" s="22" t="str">
        <f t="shared" si="160"/>
        <v>raw</v>
      </c>
      <c r="AS621" t="s">
        <v>43</v>
      </c>
      <c r="AT621" s="22" t="b">
        <f t="shared" si="161"/>
        <v>1</v>
      </c>
      <c r="AU621" s="633" t="s">
        <v>64</v>
      </c>
      <c r="AV621" s="633" t="s">
        <v>64</v>
      </c>
      <c r="AX621" s="596" t="s">
        <v>2798</v>
      </c>
      <c r="AY621" s="479" t="b">
        <v>0</v>
      </c>
      <c r="AZ621" s="180" t="s">
        <v>2709</v>
      </c>
      <c r="BB621">
        <v>0</v>
      </c>
      <c r="BC621" t="b">
        <v>0</v>
      </c>
      <c r="BD621" t="b">
        <v>0</v>
      </c>
      <c r="BE621" t="b">
        <v>0</v>
      </c>
      <c r="BG621" s="23" t="b">
        <f t="shared" si="171"/>
        <v>1</v>
      </c>
      <c r="BH621" s="739" t="s">
        <v>7120</v>
      </c>
      <c r="BI621" t="s">
        <v>7120</v>
      </c>
      <c r="BJ621" t="s">
        <v>2132</v>
      </c>
      <c r="BK621" t="s">
        <v>2132</v>
      </c>
      <c r="BL621" s="714" t="e">
        <v>#N/A</v>
      </c>
      <c r="BM621" s="561" t="s">
        <v>2798</v>
      </c>
      <c r="BN621" s="479" t="s">
        <v>2133</v>
      </c>
      <c r="BP621" s="56" t="s">
        <v>2131</v>
      </c>
      <c r="BQ621" s="209">
        <v>999</v>
      </c>
      <c r="BS621" s="580" t="s">
        <v>53</v>
      </c>
      <c r="BV621" s="580" t="s">
        <v>404</v>
      </c>
    </row>
    <row r="622" spans="1:75" hidden="1">
      <c r="A622">
        <v>621</v>
      </c>
      <c r="B622" s="148" t="str">
        <f t="shared" ca="1" si="156"/>
        <v>999999999</v>
      </c>
      <c r="C622" s="148" t="str">
        <f t="shared" ca="1" si="157"/>
        <v>9999999</v>
      </c>
      <c r="D622" s="28">
        <v>0</v>
      </c>
      <c r="E622" s="586">
        <f t="shared" si="162"/>
        <v>0</v>
      </c>
      <c r="F622" s="586">
        <f t="shared" si="158"/>
        <v>1</v>
      </c>
      <c r="G622" s="344" t="str">
        <f t="shared" si="163"/>
        <v>csv</v>
      </c>
      <c r="H622" t="s">
        <v>71</v>
      </c>
      <c r="L622" s="114"/>
      <c r="M622" s="184"/>
      <c r="N622" s="56" t="s">
        <v>71</v>
      </c>
      <c r="O622" t="s">
        <v>71</v>
      </c>
      <c r="P622" s="56" t="s">
        <v>71</v>
      </c>
      <c r="Q622" s="115" t="s">
        <v>70</v>
      </c>
      <c r="R622" s="137">
        <f ca="1">IFERROR(_xlfn.XLOOKUP(T622, sortorder!P:P,sortorder!Q:Q),999)</f>
        <v>999</v>
      </c>
      <c r="S622" s="137">
        <f ca="1">IFERROR(_xlfn.XLOOKUP(T622, sortorder!P:P,sortorder!O:O),99)</f>
        <v>99</v>
      </c>
      <c r="U622" s="56" t="s">
        <v>70</v>
      </c>
      <c r="V622" s="142">
        <f ca="1">IFERROR(_xlfn.XLOOKUP(X622, sortorder!E:E,sortorder!D:D),99)</f>
        <v>99</v>
      </c>
      <c r="W622" s="142">
        <f t="shared" ca="1" si="159"/>
        <v>99</v>
      </c>
      <c r="X622" s="21" t="s">
        <v>7426</v>
      </c>
      <c r="Y622" s="132">
        <f t="shared" ref="Y622:AG636" si="172">IF(ISERROR(SEARCH(Y$1,$Q622)),0,1)</f>
        <v>0</v>
      </c>
      <c r="Z622" s="132">
        <f t="shared" si="172"/>
        <v>0</v>
      </c>
      <c r="AA622" s="132">
        <f t="shared" si="172"/>
        <v>0</v>
      </c>
      <c r="AB622" s="132">
        <f t="shared" si="172"/>
        <v>0</v>
      </c>
      <c r="AC622" s="132">
        <f t="shared" si="172"/>
        <v>0</v>
      </c>
      <c r="AD622" s="132">
        <f t="shared" si="172"/>
        <v>0</v>
      </c>
      <c r="AE622" s="132">
        <f t="shared" si="172"/>
        <v>0</v>
      </c>
      <c r="AF622" s="132">
        <f t="shared" si="172"/>
        <v>0</v>
      </c>
      <c r="AG622" s="132">
        <f t="shared" si="172"/>
        <v>0</v>
      </c>
      <c r="AI622" s="132" t="e">
        <f ca="1">_xlfn.XLOOKUP(I622,'api2.3'!B:B,'api2.3'!D:D,"")</f>
        <v>#NAME?</v>
      </c>
      <c r="AJ622" t="s">
        <v>60</v>
      </c>
      <c r="AK622" s="197" t="s">
        <v>59</v>
      </c>
      <c r="AL622" s="195" t="e">
        <f ca="1">_xlfn.XLOOKUP(AK622,sortorder!$I$15:$I$20,sortorder!$J$15:$J$20)</f>
        <v>#NAME?</v>
      </c>
      <c r="AP622" s="634">
        <v>0</v>
      </c>
      <c r="AQ622" t="s">
        <v>59</v>
      </c>
      <c r="AR622" s="22" t="str">
        <f t="shared" si="160"/>
        <v>raw</v>
      </c>
      <c r="AS622" s="114" t="s">
        <v>43</v>
      </c>
      <c r="AT622" s="22" t="b">
        <f t="shared" si="161"/>
        <v>1</v>
      </c>
      <c r="AU622" s="633" t="s">
        <v>64</v>
      </c>
      <c r="AV622" s="633" t="s">
        <v>64</v>
      </c>
      <c r="AX622" s="596" t="s">
        <v>2798</v>
      </c>
      <c r="AY622" s="479" t="b">
        <v>0</v>
      </c>
      <c r="AZ622" t="s">
        <v>45</v>
      </c>
      <c r="BB622" s="188">
        <v>1</v>
      </c>
      <c r="BC622" t="b">
        <v>0</v>
      </c>
      <c r="BD622" t="b">
        <v>0</v>
      </c>
      <c r="BE622" t="b">
        <v>0</v>
      </c>
      <c r="BG622" s="23" t="b">
        <f t="shared" si="171"/>
        <v>1</v>
      </c>
      <c r="BH622" s="744" t="s">
        <v>72</v>
      </c>
      <c r="BI622" t="s">
        <v>72</v>
      </c>
      <c r="BJ622" t="s">
        <v>72</v>
      </c>
      <c r="BK622" t="s">
        <v>72</v>
      </c>
      <c r="BL622" s="714" t="s">
        <v>73</v>
      </c>
      <c r="BM622" s="561" t="s">
        <v>2798</v>
      </c>
      <c r="BN622" s="479" t="s">
        <v>2798</v>
      </c>
      <c r="BQ622" s="209">
        <v>999</v>
      </c>
      <c r="BT622" s="580" t="s">
        <v>74</v>
      </c>
      <c r="BU622" s="580" t="s">
        <v>71</v>
      </c>
    </row>
    <row r="623" spans="1:75" hidden="1">
      <c r="A623">
        <v>622</v>
      </c>
      <c r="B623" s="148" t="str">
        <f t="shared" ca="1" si="156"/>
        <v>999999999</v>
      </c>
      <c r="C623" s="148" t="str">
        <f t="shared" ca="1" si="157"/>
        <v>9999999</v>
      </c>
      <c r="D623" s="28">
        <v>1</v>
      </c>
      <c r="E623" s="586">
        <f t="shared" si="162"/>
        <v>0</v>
      </c>
      <c r="F623" s="586">
        <f t="shared" si="158"/>
        <v>1</v>
      </c>
      <c r="G623" s="344" t="str">
        <f t="shared" si="163"/>
        <v>api</v>
      </c>
      <c r="H623" s="114" t="s">
        <v>2123</v>
      </c>
      <c r="I623" s="114" t="s">
        <v>2123</v>
      </c>
      <c r="J623" s="184"/>
      <c r="K623" s="114"/>
      <c r="L623" s="64"/>
      <c r="M623" s="574"/>
      <c r="N623" s="184" t="s">
        <v>2124</v>
      </c>
      <c r="O623" s="114" t="s">
        <v>2124</v>
      </c>
      <c r="P623" s="184" t="s">
        <v>2124</v>
      </c>
      <c r="Q623" s="115" t="s">
        <v>2122</v>
      </c>
      <c r="R623" s="137">
        <f ca="1">IFERROR(_xlfn.XLOOKUP(T623, sortorder!P:P,sortorder!Q:Q),999)</f>
        <v>999</v>
      </c>
      <c r="S623" s="137">
        <f ca="1">IFERROR(_xlfn.XLOOKUP(T623, sortorder!P:P,sortorder!O:O),99)</f>
        <v>99</v>
      </c>
      <c r="T623" s="183"/>
      <c r="U623" s="184" t="s">
        <v>2122</v>
      </c>
      <c r="V623" s="142">
        <f ca="1">IFERROR(_xlfn.XLOOKUP(X623, sortorder!E:E,sortorder!D:D),99)</f>
        <v>99</v>
      </c>
      <c r="W623" s="142">
        <f t="shared" ca="1" si="159"/>
        <v>99</v>
      </c>
      <c r="X623" s="21" t="s">
        <v>7426</v>
      </c>
      <c r="Y623" s="132">
        <f t="shared" si="172"/>
        <v>0</v>
      </c>
      <c r="Z623" s="132">
        <f t="shared" si="172"/>
        <v>0</v>
      </c>
      <c r="AA623" s="132">
        <f t="shared" si="172"/>
        <v>0</v>
      </c>
      <c r="AB623" s="132">
        <f t="shared" si="172"/>
        <v>0</v>
      </c>
      <c r="AC623" s="132">
        <f t="shared" si="172"/>
        <v>0</v>
      </c>
      <c r="AD623" s="132">
        <f t="shared" si="172"/>
        <v>0</v>
      </c>
      <c r="AE623" s="132">
        <f t="shared" si="172"/>
        <v>0</v>
      </c>
      <c r="AF623" s="132">
        <f t="shared" si="172"/>
        <v>0</v>
      </c>
      <c r="AG623" s="132">
        <f t="shared" si="172"/>
        <v>0</v>
      </c>
      <c r="AH623" s="114" t="s">
        <v>1051</v>
      </c>
      <c r="AI623" s="132" t="e">
        <f ca="1">_xlfn.XLOOKUP(I623,'api2.3'!B:B,'api2.3'!D:D,"")</f>
        <v>#NAME?</v>
      </c>
      <c r="AJ623" s="114" t="s">
        <v>60</v>
      </c>
      <c r="AK623" s="197" t="s">
        <v>59</v>
      </c>
      <c r="AL623" s="195" t="e">
        <f ca="1">_xlfn.XLOOKUP(AK623,sortorder!$I$15:$I$20,sortorder!$J$15:$J$20)</f>
        <v>#NAME?</v>
      </c>
      <c r="AM623" s="635"/>
      <c r="AN623" s="635"/>
      <c r="AO623" s="635"/>
      <c r="AP623" s="639">
        <v>3</v>
      </c>
      <c r="AQ623" s="114" t="s">
        <v>59</v>
      </c>
      <c r="AR623" s="22" t="str">
        <f t="shared" si="160"/>
        <v>raw</v>
      </c>
      <c r="AS623" s="114" t="s">
        <v>43</v>
      </c>
      <c r="AT623" s="22" t="b">
        <f t="shared" si="161"/>
        <v>1</v>
      </c>
      <c r="AU623" s="635" t="s">
        <v>64</v>
      </c>
      <c r="AV623" s="635" t="s">
        <v>64</v>
      </c>
      <c r="AW623" s="114"/>
      <c r="AX623" s="596" t="s">
        <v>2798</v>
      </c>
      <c r="AY623" s="479" t="b">
        <v>0</v>
      </c>
      <c r="AZ623" s="114" t="s">
        <v>1050</v>
      </c>
      <c r="BA623" s="114"/>
      <c r="BB623" s="114"/>
      <c r="BC623" s="114" t="b">
        <v>0</v>
      </c>
      <c r="BD623" s="114" t="b">
        <v>0</v>
      </c>
      <c r="BE623" s="114" t="b">
        <v>0</v>
      </c>
      <c r="BF623" s="114"/>
      <c r="BG623" s="23" t="b">
        <f t="shared" si="171"/>
        <v>1</v>
      </c>
      <c r="BH623" s="744" t="s">
        <v>1742</v>
      </c>
      <c r="BI623" s="114" t="s">
        <v>1742</v>
      </c>
      <c r="BJ623" s="114" t="s">
        <v>2125</v>
      </c>
      <c r="BK623" s="114" t="s">
        <v>2125</v>
      </c>
      <c r="BL623" s="714" t="s">
        <v>2126</v>
      </c>
      <c r="BM623" s="561" t="s">
        <v>2798</v>
      </c>
      <c r="BN623" s="479" t="s">
        <v>2125</v>
      </c>
      <c r="BO623" s="184"/>
      <c r="BQ623" s="209">
        <v>999</v>
      </c>
      <c r="BS623" s="580" t="s">
        <v>2127</v>
      </c>
      <c r="BT623" s="580" t="s">
        <v>2128</v>
      </c>
      <c r="BU623" s="580" t="s">
        <v>2124</v>
      </c>
      <c r="BV623" s="580" t="s">
        <v>404</v>
      </c>
    </row>
    <row r="624" spans="1:75" hidden="1">
      <c r="A624">
        <v>623</v>
      </c>
      <c r="B624" s="148" t="str">
        <f t="shared" ca="1" si="156"/>
        <v>999999999</v>
      </c>
      <c r="C624" s="148" t="str">
        <f t="shared" ca="1" si="157"/>
        <v>9999999</v>
      </c>
      <c r="D624" s="28">
        <v>1</v>
      </c>
      <c r="E624" s="586">
        <f t="shared" si="162"/>
        <v>0</v>
      </c>
      <c r="F624" s="586">
        <f t="shared" si="158"/>
        <v>1</v>
      </c>
      <c r="G624" s="344" t="str">
        <f t="shared" si="163"/>
        <v>api</v>
      </c>
      <c r="H624" s="114" t="s">
        <v>2116</v>
      </c>
      <c r="I624" s="114" t="s">
        <v>2116</v>
      </c>
      <c r="J624" s="184"/>
      <c r="K624" s="114"/>
      <c r="L624" s="63"/>
      <c r="M624" s="575"/>
      <c r="N624" s="184" t="s">
        <v>2117</v>
      </c>
      <c r="O624" s="114" t="s">
        <v>2117</v>
      </c>
      <c r="P624" s="184" t="s">
        <v>2117</v>
      </c>
      <c r="Q624" s="115" t="s">
        <v>2115</v>
      </c>
      <c r="R624" s="137">
        <f ca="1">IFERROR(_xlfn.XLOOKUP(T624, sortorder!P:P,sortorder!Q:Q),999)</f>
        <v>999</v>
      </c>
      <c r="S624" s="137">
        <f ca="1">IFERROR(_xlfn.XLOOKUP(T624, sortorder!P:P,sortorder!O:O),99)</f>
        <v>99</v>
      </c>
      <c r="U624" s="184" t="s">
        <v>2115</v>
      </c>
      <c r="V624" s="142">
        <f ca="1">IFERROR(_xlfn.XLOOKUP(X624, sortorder!E:E,sortorder!D:D),99)</f>
        <v>99</v>
      </c>
      <c r="W624" s="142">
        <f t="shared" ca="1" si="159"/>
        <v>99</v>
      </c>
      <c r="X624" s="21" t="s">
        <v>7426</v>
      </c>
      <c r="Y624" s="132">
        <f t="shared" si="172"/>
        <v>0</v>
      </c>
      <c r="Z624" s="132">
        <f t="shared" si="172"/>
        <v>0</v>
      </c>
      <c r="AA624" s="132">
        <f t="shared" si="172"/>
        <v>0</v>
      </c>
      <c r="AB624" s="132">
        <f t="shared" si="172"/>
        <v>0</v>
      </c>
      <c r="AC624" s="132">
        <f t="shared" si="172"/>
        <v>0</v>
      </c>
      <c r="AD624" s="132">
        <f t="shared" si="172"/>
        <v>0</v>
      </c>
      <c r="AE624" s="132">
        <f t="shared" si="172"/>
        <v>0</v>
      </c>
      <c r="AF624" s="132">
        <f t="shared" si="172"/>
        <v>0</v>
      </c>
      <c r="AG624" s="132">
        <f t="shared" si="172"/>
        <v>0</v>
      </c>
      <c r="AH624" s="114" t="s">
        <v>1051</v>
      </c>
      <c r="AI624" s="132" t="e">
        <f ca="1">_xlfn.XLOOKUP(I624,'api2.3'!B:B,'api2.3'!D:D,"")</f>
        <v>#NAME?</v>
      </c>
      <c r="AJ624" t="s">
        <v>60</v>
      </c>
      <c r="AK624" s="197" t="s">
        <v>59</v>
      </c>
      <c r="AL624" s="195" t="e">
        <f ca="1">_xlfn.XLOOKUP(AK624,sortorder!$I$15:$I$20,sortorder!$J$15:$J$20)</f>
        <v>#NAME?</v>
      </c>
      <c r="AM624" s="635"/>
      <c r="AN624" s="635"/>
      <c r="AO624" s="635"/>
      <c r="AP624" s="639">
        <v>3</v>
      </c>
      <c r="AQ624" s="114" t="s">
        <v>59</v>
      </c>
      <c r="AR624" s="22" t="str">
        <f t="shared" si="160"/>
        <v>raw</v>
      </c>
      <c r="AS624" s="114" t="s">
        <v>43</v>
      </c>
      <c r="AT624" s="22" t="b">
        <f t="shared" si="161"/>
        <v>1</v>
      </c>
      <c r="AU624" s="635" t="s">
        <v>64</v>
      </c>
      <c r="AV624" s="635" t="s">
        <v>64</v>
      </c>
      <c r="AW624" s="114"/>
      <c r="AX624" s="596" t="s">
        <v>2798</v>
      </c>
      <c r="AY624" s="479" t="b">
        <v>0</v>
      </c>
      <c r="AZ624" s="114" t="s">
        <v>1050</v>
      </c>
      <c r="BA624" s="114"/>
      <c r="BB624" s="114"/>
      <c r="BC624" s="114" t="b">
        <v>0</v>
      </c>
      <c r="BD624" s="114" t="b">
        <v>0</v>
      </c>
      <c r="BE624" s="114" t="b">
        <v>0</v>
      </c>
      <c r="BF624" s="114"/>
      <c r="BG624" s="23" t="b">
        <f t="shared" si="171"/>
        <v>1</v>
      </c>
      <c r="BH624" s="744" t="s">
        <v>2115</v>
      </c>
      <c r="BI624" s="114" t="s">
        <v>2115</v>
      </c>
      <c r="BJ624" s="114" t="s">
        <v>2118</v>
      </c>
      <c r="BK624" s="114" t="s">
        <v>2118</v>
      </c>
      <c r="BL624" s="714" t="s">
        <v>2119</v>
      </c>
      <c r="BM624" s="561" t="s">
        <v>2798</v>
      </c>
      <c r="BN624" s="479" t="s">
        <v>2118</v>
      </c>
      <c r="BO624" s="184"/>
      <c r="BQ624" s="209">
        <v>999</v>
      </c>
      <c r="BS624" s="580" t="s">
        <v>2120</v>
      </c>
      <c r="BT624" s="580" t="s">
        <v>2121</v>
      </c>
      <c r="BU624" s="580" t="s">
        <v>2117</v>
      </c>
      <c r="BV624" s="580" t="s">
        <v>404</v>
      </c>
    </row>
    <row r="625" spans="1:75" hidden="1">
      <c r="A625">
        <v>624</v>
      </c>
      <c r="B625" s="148" t="str">
        <f t="shared" ca="1" si="156"/>
        <v>999999999</v>
      </c>
      <c r="C625" s="148" t="str">
        <f t="shared" ca="1" si="157"/>
        <v>9999999</v>
      </c>
      <c r="D625" s="28">
        <v>0</v>
      </c>
      <c r="E625" s="586">
        <f t="shared" si="162"/>
        <v>1</v>
      </c>
      <c r="F625" s="586">
        <f t="shared" si="158"/>
        <v>1</v>
      </c>
      <c r="G625" s="344" t="str">
        <f t="shared" si="163"/>
        <v>csv</v>
      </c>
      <c r="H625" s="114" t="s">
        <v>121</v>
      </c>
      <c r="I625" s="114"/>
      <c r="J625" s="184"/>
      <c r="K625" s="114"/>
      <c r="L625" s="63" t="s">
        <v>121</v>
      </c>
      <c r="M625" s="575" t="s">
        <v>121</v>
      </c>
      <c r="N625" s="184" t="s">
        <v>121</v>
      </c>
      <c r="O625" s="114" t="s">
        <v>121</v>
      </c>
      <c r="P625" s="184" t="s">
        <v>121</v>
      </c>
      <c r="Q625" s="115" t="s">
        <v>121</v>
      </c>
      <c r="R625" s="137">
        <f ca="1">IFERROR(_xlfn.XLOOKUP(T625, sortorder!P:P,sortorder!Q:Q),999)</f>
        <v>999</v>
      </c>
      <c r="S625" s="137">
        <f ca="1">IFERROR(_xlfn.XLOOKUP(T625, sortorder!P:P,sortorder!O:O),99)</f>
        <v>99</v>
      </c>
      <c r="T625" s="183"/>
      <c r="U625" s="184" t="s">
        <v>121</v>
      </c>
      <c r="V625" s="142">
        <f ca="1">IFERROR(_xlfn.XLOOKUP(X625, sortorder!E:E,sortorder!D:D),99)</f>
        <v>99</v>
      </c>
      <c r="W625" s="142">
        <f t="shared" ca="1" si="159"/>
        <v>99</v>
      </c>
      <c r="X625" s="21" t="s">
        <v>7426</v>
      </c>
      <c r="Y625" s="132">
        <f t="shared" si="172"/>
        <v>0</v>
      </c>
      <c r="Z625" s="132">
        <f t="shared" si="172"/>
        <v>0</v>
      </c>
      <c r="AA625" s="132">
        <f t="shared" si="172"/>
        <v>0</v>
      </c>
      <c r="AB625" s="132">
        <f t="shared" si="172"/>
        <v>0</v>
      </c>
      <c r="AC625" s="132">
        <f t="shared" si="172"/>
        <v>0</v>
      </c>
      <c r="AD625" s="132">
        <f t="shared" si="172"/>
        <v>0</v>
      </c>
      <c r="AE625" s="132">
        <f t="shared" si="172"/>
        <v>0</v>
      </c>
      <c r="AF625" s="132">
        <f t="shared" si="172"/>
        <v>0</v>
      </c>
      <c r="AG625" s="132">
        <f t="shared" si="172"/>
        <v>0</v>
      </c>
      <c r="AH625" s="114"/>
      <c r="AI625" s="132" t="e">
        <f ca="1">_xlfn.XLOOKUP(I625,'api2.3'!B:B,'api2.3'!D:D,"")</f>
        <v>#NAME?</v>
      </c>
      <c r="AJ625" s="114" t="s">
        <v>60</v>
      </c>
      <c r="AK625" s="197" t="s">
        <v>59</v>
      </c>
      <c r="AL625" s="195" t="e">
        <f ca="1">_xlfn.XLOOKUP(AK625,sortorder!$I$15:$I$20,sortorder!$J$15:$J$20)</f>
        <v>#NAME?</v>
      </c>
      <c r="AM625" s="635"/>
      <c r="AN625" s="635"/>
      <c r="AO625" s="635"/>
      <c r="AP625" s="636">
        <v>0</v>
      </c>
      <c r="AQ625" s="114" t="s">
        <v>59</v>
      </c>
      <c r="AR625" s="22" t="str">
        <f t="shared" si="160"/>
        <v>raw</v>
      </c>
      <c r="AS625" s="114" t="s">
        <v>43</v>
      </c>
      <c r="AT625" s="22" t="b">
        <f t="shared" si="161"/>
        <v>1</v>
      </c>
      <c r="AU625" s="635" t="s">
        <v>64</v>
      </c>
      <c r="AV625" s="635" t="s">
        <v>64</v>
      </c>
      <c r="AW625" s="114"/>
      <c r="AX625" s="596" t="s">
        <v>2798</v>
      </c>
      <c r="AY625" s="479" t="b">
        <v>0</v>
      </c>
      <c r="AZ625" s="114" t="s">
        <v>2710</v>
      </c>
      <c r="BA625" s="114"/>
      <c r="BB625" s="114"/>
      <c r="BC625" s="114" t="b">
        <v>0</v>
      </c>
      <c r="BD625" s="114" t="b">
        <v>0</v>
      </c>
      <c r="BE625" s="114" t="b">
        <v>0</v>
      </c>
      <c r="BF625" s="114"/>
      <c r="BG625" s="23" t="b">
        <f t="shared" si="171"/>
        <v>1</v>
      </c>
      <c r="BH625" s="744" t="s">
        <v>122</v>
      </c>
      <c r="BI625" s="114" t="s">
        <v>122</v>
      </c>
      <c r="BJ625" s="114" t="s">
        <v>122</v>
      </c>
      <c r="BK625" s="114" t="s">
        <v>122</v>
      </c>
      <c r="BL625" s="714" t="s">
        <v>123</v>
      </c>
      <c r="BM625" s="561" t="s">
        <v>121</v>
      </c>
      <c r="BN625" s="479" t="s">
        <v>2798</v>
      </c>
      <c r="BO625" s="184"/>
      <c r="BQ625" s="209">
        <v>999</v>
      </c>
      <c r="BT625" s="580" t="s">
        <v>124</v>
      </c>
      <c r="BU625" s="580" t="s">
        <v>121</v>
      </c>
    </row>
    <row r="626" spans="1:75" hidden="1">
      <c r="A626">
        <v>625</v>
      </c>
      <c r="B626" s="148" t="str">
        <f t="shared" ca="1" si="156"/>
        <v>999999999</v>
      </c>
      <c r="C626" s="148" t="str">
        <f t="shared" ca="1" si="157"/>
        <v>9999999</v>
      </c>
      <c r="D626" s="28">
        <v>1</v>
      </c>
      <c r="E626" s="586">
        <f t="shared" si="162"/>
        <v>0</v>
      </c>
      <c r="F626" s="586">
        <f t="shared" si="158"/>
        <v>1</v>
      </c>
      <c r="G626" s="344" t="str">
        <f t="shared" si="163"/>
        <v>api</v>
      </c>
      <c r="H626" s="114" t="s">
        <v>1049</v>
      </c>
      <c r="I626" s="114" t="s">
        <v>1049</v>
      </c>
      <c r="J626" s="184"/>
      <c r="K626" s="114"/>
      <c r="L626" s="63"/>
      <c r="M626" s="575"/>
      <c r="N626" s="184" t="s">
        <v>1048</v>
      </c>
      <c r="O626" s="114" t="s">
        <v>1048</v>
      </c>
      <c r="P626" s="184" t="s">
        <v>1048</v>
      </c>
      <c r="Q626" s="115" t="s">
        <v>1048</v>
      </c>
      <c r="R626" s="137">
        <f ca="1">IFERROR(_xlfn.XLOOKUP(T626, sortorder!P:P,sortorder!Q:Q),999)</f>
        <v>999</v>
      </c>
      <c r="S626" s="137">
        <f ca="1">IFERROR(_xlfn.XLOOKUP(T626, sortorder!P:P,sortorder!O:O),99)</f>
        <v>99</v>
      </c>
      <c r="T626" s="183"/>
      <c r="U626" s="184" t="s">
        <v>1048</v>
      </c>
      <c r="V626" s="142">
        <f ca="1">IFERROR(_xlfn.XLOOKUP(X626, sortorder!E:E,sortorder!D:D),99)</f>
        <v>99</v>
      </c>
      <c r="W626" s="142">
        <f t="shared" ca="1" si="159"/>
        <v>99</v>
      </c>
      <c r="X626" s="21" t="s">
        <v>7426</v>
      </c>
      <c r="Y626" s="132">
        <f t="shared" si="172"/>
        <v>0</v>
      </c>
      <c r="Z626" s="132">
        <f t="shared" si="172"/>
        <v>0</v>
      </c>
      <c r="AA626" s="132">
        <f t="shared" si="172"/>
        <v>0</v>
      </c>
      <c r="AB626" s="132">
        <f t="shared" si="172"/>
        <v>0</v>
      </c>
      <c r="AC626" s="132">
        <f t="shared" si="172"/>
        <v>0</v>
      </c>
      <c r="AD626" s="132">
        <f t="shared" si="172"/>
        <v>0</v>
      </c>
      <c r="AE626" s="132">
        <f t="shared" si="172"/>
        <v>0</v>
      </c>
      <c r="AF626" s="132">
        <f t="shared" si="172"/>
        <v>0</v>
      </c>
      <c r="AG626" s="132">
        <f t="shared" si="172"/>
        <v>0</v>
      </c>
      <c r="AH626" s="114" t="s">
        <v>1051</v>
      </c>
      <c r="AI626" s="132" t="e">
        <f ca="1">_xlfn.XLOOKUP(I626,'api2.3'!B:B,'api2.3'!D:D,"")</f>
        <v>#NAME?</v>
      </c>
      <c r="AJ626" s="114" t="s">
        <v>60</v>
      </c>
      <c r="AK626" s="197" t="s">
        <v>59</v>
      </c>
      <c r="AL626" s="195" t="e">
        <f ca="1">_xlfn.XLOOKUP(AK626,sortorder!$I$15:$I$20,sortorder!$J$15:$J$20)</f>
        <v>#NAME?</v>
      </c>
      <c r="AM626" s="635"/>
      <c r="AN626" s="635"/>
      <c r="AO626" s="635"/>
      <c r="AP626" s="636">
        <v>4</v>
      </c>
      <c r="AQ626" s="114" t="s">
        <v>59</v>
      </c>
      <c r="AR626" s="22" t="str">
        <f t="shared" si="160"/>
        <v>raw</v>
      </c>
      <c r="AS626" s="114" t="s">
        <v>43</v>
      </c>
      <c r="AT626" s="22" t="b">
        <f t="shared" si="161"/>
        <v>1</v>
      </c>
      <c r="AU626" s="635" t="s">
        <v>64</v>
      </c>
      <c r="AV626" s="635" t="s">
        <v>64</v>
      </c>
      <c r="AW626" s="114"/>
      <c r="AX626" s="596" t="s">
        <v>2798</v>
      </c>
      <c r="AY626" s="479" t="b">
        <v>0</v>
      </c>
      <c r="AZ626" s="114" t="s">
        <v>1050</v>
      </c>
      <c r="BA626" s="114"/>
      <c r="BB626" s="114"/>
      <c r="BC626" s="114" t="b">
        <v>0</v>
      </c>
      <c r="BD626" s="114" t="b">
        <v>0</v>
      </c>
      <c r="BE626" s="114" t="b">
        <v>0</v>
      </c>
      <c r="BF626" s="114"/>
      <c r="BG626" s="23" t="b">
        <f t="shared" si="171"/>
        <v>1</v>
      </c>
      <c r="BH626" s="744" t="s">
        <v>1053</v>
      </c>
      <c r="BI626" s="114" t="s">
        <v>1053</v>
      </c>
      <c r="BJ626" s="114" t="s">
        <v>1053</v>
      </c>
      <c r="BK626" s="114" t="s">
        <v>1053</v>
      </c>
      <c r="BL626" s="714" t="s">
        <v>1054</v>
      </c>
      <c r="BM626" s="561" t="s">
        <v>2798</v>
      </c>
      <c r="BN626" s="479" t="s">
        <v>1053</v>
      </c>
      <c r="BO626" s="184"/>
      <c r="BP626" s="56" t="s">
        <v>1053</v>
      </c>
      <c r="BQ626" s="209">
        <v>999</v>
      </c>
      <c r="BS626" s="580" t="s">
        <v>54</v>
      </c>
      <c r="BT626" s="580" t="s">
        <v>109</v>
      </c>
      <c r="BU626" s="580" t="s">
        <v>1048</v>
      </c>
      <c r="BV626" s="580" t="s">
        <v>404</v>
      </c>
    </row>
    <row r="627" spans="1:75" hidden="1">
      <c r="A627">
        <v>626</v>
      </c>
      <c r="B627" s="148" t="str">
        <f t="shared" ca="1" si="156"/>
        <v>999999999</v>
      </c>
      <c r="C627" s="148" t="str">
        <f t="shared" ca="1" si="157"/>
        <v>9999999</v>
      </c>
      <c r="D627" s="28">
        <v>1</v>
      </c>
      <c r="E627" s="586">
        <f t="shared" si="162"/>
        <v>0</v>
      </c>
      <c r="F627" s="586">
        <f t="shared" si="158"/>
        <v>0</v>
      </c>
      <c r="G627" s="344" t="str">
        <f t="shared" si="163"/>
        <v>api</v>
      </c>
      <c r="H627" s="114" t="s">
        <v>2681</v>
      </c>
      <c r="I627" s="114" t="s">
        <v>2681</v>
      </c>
      <c r="J627" s="184"/>
      <c r="K627" s="114"/>
      <c r="L627" s="63"/>
      <c r="M627" s="575"/>
      <c r="N627" s="184"/>
      <c r="O627" s="114"/>
      <c r="P627" s="184"/>
      <c r="Q627" s="115" t="s">
        <v>2681</v>
      </c>
      <c r="R627" s="137">
        <f ca="1">IFERROR(_xlfn.XLOOKUP(T627, sortorder!P:P,sortorder!Q:Q),999)</f>
        <v>999</v>
      </c>
      <c r="S627" s="137">
        <f ca="1">IFERROR(_xlfn.XLOOKUP(T627, sortorder!P:P,sortorder!O:O),99)</f>
        <v>99</v>
      </c>
      <c r="T627" s="183"/>
      <c r="U627" s="184"/>
      <c r="V627" s="142">
        <f ca="1">IFERROR(_xlfn.XLOOKUP(X627, sortorder!E:E,sortorder!D:D),99)</f>
        <v>99</v>
      </c>
      <c r="W627" s="142">
        <f t="shared" ca="1" si="159"/>
        <v>99</v>
      </c>
      <c r="X627" s="21" t="s">
        <v>7426</v>
      </c>
      <c r="Y627" s="132">
        <f t="shared" si="172"/>
        <v>0</v>
      </c>
      <c r="Z627" s="132">
        <f t="shared" si="172"/>
        <v>0</v>
      </c>
      <c r="AA627" s="132">
        <f t="shared" si="172"/>
        <v>0</v>
      </c>
      <c r="AB627" s="132">
        <f t="shared" si="172"/>
        <v>0</v>
      </c>
      <c r="AC627" s="132">
        <f t="shared" si="172"/>
        <v>0</v>
      </c>
      <c r="AD627" s="132">
        <f t="shared" si="172"/>
        <v>0</v>
      </c>
      <c r="AE627" s="132">
        <f t="shared" si="172"/>
        <v>0</v>
      </c>
      <c r="AF627" s="132">
        <f t="shared" si="172"/>
        <v>0</v>
      </c>
      <c r="AG627" s="132">
        <f t="shared" si="172"/>
        <v>0</v>
      </c>
      <c r="AH627" s="114" t="s">
        <v>1051</v>
      </c>
      <c r="AI627" s="132" t="e">
        <f ca="1">_xlfn.XLOOKUP(I627,'api2.3'!B:B,'api2.3'!D:D,"")</f>
        <v>#NAME?</v>
      </c>
      <c r="AJ627" s="114" t="s">
        <v>60</v>
      </c>
      <c r="AK627" s="197" t="s">
        <v>59</v>
      </c>
      <c r="AL627" s="195" t="e">
        <f ca="1">_xlfn.XLOOKUP(AK627,sortorder!$I$15:$I$20,sortorder!$J$15:$J$20)</f>
        <v>#NAME?</v>
      </c>
      <c r="AM627" s="635"/>
      <c r="AN627" s="635"/>
      <c r="AO627" s="635"/>
      <c r="AP627" s="636">
        <v>0</v>
      </c>
      <c r="AQ627" s="114" t="s">
        <v>59</v>
      </c>
      <c r="AR627" s="22" t="str">
        <f t="shared" si="160"/>
        <v>raw</v>
      </c>
      <c r="AS627" s="114" t="s">
        <v>43</v>
      </c>
      <c r="AT627" s="22" t="b">
        <f t="shared" si="161"/>
        <v>1</v>
      </c>
      <c r="AU627" s="635" t="s">
        <v>64</v>
      </c>
      <c r="AV627" s="635"/>
      <c r="AW627" s="114"/>
      <c r="AX627" s="596" t="s">
        <v>2798</v>
      </c>
      <c r="AY627" s="479" t="b">
        <v>0</v>
      </c>
      <c r="AZ627" s="114" t="s">
        <v>1078</v>
      </c>
      <c r="BA627" s="114"/>
      <c r="BB627" s="114"/>
      <c r="BC627" s="114" t="b">
        <v>0</v>
      </c>
      <c r="BD627" s="114" t="b">
        <v>0</v>
      </c>
      <c r="BE627" s="114" t="b">
        <v>0</v>
      </c>
      <c r="BF627" s="114"/>
      <c r="BG627" s="23" t="b">
        <f t="shared" si="171"/>
        <v>1</v>
      </c>
      <c r="BH627" s="744" t="s">
        <v>2682</v>
      </c>
      <c r="BI627" s="114" t="s">
        <v>2682</v>
      </c>
      <c r="BJ627" s="114" t="s">
        <v>2682</v>
      </c>
      <c r="BK627" s="114" t="s">
        <v>2682</v>
      </c>
      <c r="BL627" s="714" t="e">
        <v>#N/A</v>
      </c>
      <c r="BM627" s="561" t="s">
        <v>2798</v>
      </c>
      <c r="BN627" s="479" t="s">
        <v>2682</v>
      </c>
      <c r="BO627" s="184"/>
      <c r="BQ627" s="209">
        <v>999</v>
      </c>
      <c r="BS627" s="580" t="s">
        <v>2683</v>
      </c>
    </row>
    <row r="628" spans="1:75" hidden="1">
      <c r="A628">
        <v>627</v>
      </c>
      <c r="B628" s="148" t="str">
        <f t="shared" ca="1" si="156"/>
        <v>999999999</v>
      </c>
      <c r="C628" s="148" t="str">
        <f t="shared" ca="1" si="157"/>
        <v>9999999</v>
      </c>
      <c r="D628" s="28">
        <v>0</v>
      </c>
      <c r="E628" s="586">
        <f t="shared" si="162"/>
        <v>0</v>
      </c>
      <c r="F628" s="586">
        <f t="shared" si="158"/>
        <v>1</v>
      </c>
      <c r="G628" s="344" t="str">
        <f t="shared" si="163"/>
        <v>csv</v>
      </c>
      <c r="H628" t="s">
        <v>589</v>
      </c>
      <c r="K628" s="114"/>
      <c r="L628" s="63"/>
      <c r="M628" s="575"/>
      <c r="N628" s="184" t="s">
        <v>589</v>
      </c>
      <c r="O628" s="114" t="s">
        <v>589</v>
      </c>
      <c r="P628" s="184" t="s">
        <v>589</v>
      </c>
      <c r="Q628" s="115" t="s">
        <v>588</v>
      </c>
      <c r="R628" s="137">
        <f ca="1">IFERROR(_xlfn.XLOOKUP(T628, sortorder!P:P,sortorder!Q:Q),999)</f>
        <v>999</v>
      </c>
      <c r="S628" s="137">
        <f ca="1">IFERROR(_xlfn.XLOOKUP(T628, sortorder!P:P,sortorder!O:O),99)</f>
        <v>99</v>
      </c>
      <c r="U628" s="184" t="s">
        <v>588</v>
      </c>
      <c r="V628" s="142">
        <f ca="1">IFERROR(_xlfn.XLOOKUP(X628, sortorder!E:E,sortorder!D:D),99)</f>
        <v>99</v>
      </c>
      <c r="W628" s="142">
        <f t="shared" ca="1" si="159"/>
        <v>99</v>
      </c>
      <c r="X628" s="21" t="s">
        <v>7426</v>
      </c>
      <c r="Y628" s="132">
        <f t="shared" si="172"/>
        <v>0</v>
      </c>
      <c r="Z628" s="132">
        <f t="shared" si="172"/>
        <v>0</v>
      </c>
      <c r="AA628" s="132">
        <f t="shared" si="172"/>
        <v>0</v>
      </c>
      <c r="AB628" s="132">
        <f t="shared" si="172"/>
        <v>0</v>
      </c>
      <c r="AC628" s="132">
        <f t="shared" si="172"/>
        <v>0</v>
      </c>
      <c r="AD628" s="132">
        <f t="shared" si="172"/>
        <v>0</v>
      </c>
      <c r="AE628" s="132">
        <f t="shared" si="172"/>
        <v>0</v>
      </c>
      <c r="AF628" s="132">
        <f t="shared" si="172"/>
        <v>0</v>
      </c>
      <c r="AG628" s="132">
        <f t="shared" si="172"/>
        <v>0</v>
      </c>
      <c r="AH628" s="114"/>
      <c r="AI628" s="132" t="e">
        <f ca="1">_xlfn.XLOOKUP(I628,'api2.3'!B:B,'api2.3'!D:D,"")</f>
        <v>#NAME?</v>
      </c>
      <c r="AJ628" t="s">
        <v>60</v>
      </c>
      <c r="AK628" s="197" t="s">
        <v>59</v>
      </c>
      <c r="AL628" s="195" t="e">
        <f ca="1">_xlfn.XLOOKUP(AK628,sortorder!$I$15:$I$20,sortorder!$J$15:$J$20)</f>
        <v>#NAME?</v>
      </c>
      <c r="AM628" s="635"/>
      <c r="AN628" s="635"/>
      <c r="AO628" s="635"/>
      <c r="AP628" s="636">
        <v>0</v>
      </c>
      <c r="AQ628" s="114" t="s">
        <v>59</v>
      </c>
      <c r="AR628" s="22" t="str">
        <f t="shared" si="160"/>
        <v>raw</v>
      </c>
      <c r="AS628" s="114" t="s">
        <v>43</v>
      </c>
      <c r="AT628" s="22" t="b">
        <f t="shared" si="161"/>
        <v>1</v>
      </c>
      <c r="AU628" s="635" t="s">
        <v>64</v>
      </c>
      <c r="AV628" s="635" t="s">
        <v>64</v>
      </c>
      <c r="AW628" s="114"/>
      <c r="AX628" s="596" t="s">
        <v>2798</v>
      </c>
      <c r="AY628" s="479" t="b">
        <v>0</v>
      </c>
      <c r="AZ628" s="114" t="s">
        <v>7123</v>
      </c>
      <c r="BA628" s="114"/>
      <c r="BB628" s="114"/>
      <c r="BC628" s="114" t="b">
        <v>0</v>
      </c>
      <c r="BD628" s="114" t="b">
        <v>0</v>
      </c>
      <c r="BE628" s="114" t="b">
        <v>0</v>
      </c>
      <c r="BF628" s="114"/>
      <c r="BG628" s="23" t="b">
        <f t="shared" si="171"/>
        <v>1</v>
      </c>
      <c r="BH628" s="744" t="s">
        <v>588</v>
      </c>
      <c r="BI628" s="598" t="s">
        <v>588</v>
      </c>
      <c r="BJ628" s="114" t="s">
        <v>588</v>
      </c>
      <c r="BK628" t="s">
        <v>588</v>
      </c>
      <c r="BL628" s="714" t="e">
        <v>#N/A</v>
      </c>
      <c r="BM628" s="561" t="s">
        <v>2798</v>
      </c>
      <c r="BN628" s="479" t="s">
        <v>2798</v>
      </c>
      <c r="BO628" s="184"/>
      <c r="BQ628" s="209">
        <v>999</v>
      </c>
      <c r="BT628" s="580" t="s">
        <v>53</v>
      </c>
      <c r="BU628" s="580" t="s">
        <v>588</v>
      </c>
      <c r="BV628" s="580" t="s">
        <v>56</v>
      </c>
      <c r="BW628" s="580" t="s">
        <v>588</v>
      </c>
    </row>
    <row r="629" spans="1:75" hidden="1">
      <c r="A629">
        <v>628</v>
      </c>
      <c r="B629" s="148" t="str">
        <f t="shared" ca="1" si="156"/>
        <v>999999999</v>
      </c>
      <c r="C629" s="148" t="str">
        <f t="shared" ca="1" si="157"/>
        <v>9999999</v>
      </c>
      <c r="D629" s="28">
        <v>1</v>
      </c>
      <c r="E629" s="586">
        <f t="shared" si="162"/>
        <v>0</v>
      </c>
      <c r="F629" s="586">
        <f t="shared" si="158"/>
        <v>0</v>
      </c>
      <c r="G629" s="344" t="str">
        <f t="shared" si="163"/>
        <v>api</v>
      </c>
      <c r="H629" t="s">
        <v>2449</v>
      </c>
      <c r="I629" t="s">
        <v>2449</v>
      </c>
      <c r="K629" s="114" t="s">
        <v>2450</v>
      </c>
      <c r="L629" s="63"/>
      <c r="M629" s="575"/>
      <c r="N629" s="184"/>
      <c r="O629" s="114"/>
      <c r="P629" s="184"/>
      <c r="Q629" s="115" t="s">
        <v>2448</v>
      </c>
      <c r="R629" s="137">
        <f ca="1">IFERROR(_xlfn.XLOOKUP(T629, sortorder!P:P,sortorder!Q:Q),999)</f>
        <v>999</v>
      </c>
      <c r="S629" s="137">
        <f ca="1">IFERROR(_xlfn.XLOOKUP(T629, sortorder!P:P,sortorder!O:O),99)</f>
        <v>99</v>
      </c>
      <c r="T629" s="183"/>
      <c r="U629" s="184"/>
      <c r="V629" s="142">
        <f ca="1">IFERROR(_xlfn.XLOOKUP(X629, sortorder!E:E,sortorder!D:D),99)</f>
        <v>99</v>
      </c>
      <c r="W629" s="142">
        <f t="shared" ca="1" si="159"/>
        <v>99</v>
      </c>
      <c r="X629" s="21" t="s">
        <v>7426</v>
      </c>
      <c r="Y629" s="132">
        <f t="shared" si="172"/>
        <v>0</v>
      </c>
      <c r="Z629" s="132">
        <f t="shared" si="172"/>
        <v>0</v>
      </c>
      <c r="AA629" s="132">
        <f t="shared" si="172"/>
        <v>0</v>
      </c>
      <c r="AB629" s="132">
        <f t="shared" si="172"/>
        <v>0</v>
      </c>
      <c r="AC629" s="132">
        <f t="shared" si="172"/>
        <v>0</v>
      </c>
      <c r="AD629" s="132">
        <f t="shared" si="172"/>
        <v>0</v>
      </c>
      <c r="AE629" s="132">
        <f t="shared" si="172"/>
        <v>0</v>
      </c>
      <c r="AF629" s="132">
        <f t="shared" si="172"/>
        <v>0</v>
      </c>
      <c r="AG629" s="132">
        <f t="shared" si="172"/>
        <v>0</v>
      </c>
      <c r="AH629" s="114" t="s">
        <v>64</v>
      </c>
      <c r="AI629" s="132" t="e">
        <f ca="1">_xlfn.XLOOKUP(I629,'api2.3'!B:B,'api2.3'!D:D,"")</f>
        <v>#NAME?</v>
      </c>
      <c r="AJ629" s="114" t="s">
        <v>60</v>
      </c>
      <c r="AK629" s="197" t="s">
        <v>59</v>
      </c>
      <c r="AL629" s="195" t="e">
        <f ca="1">_xlfn.XLOOKUP(AK629,sortorder!$I$15:$I$20,sortorder!$J$15:$J$20)</f>
        <v>#NAME?</v>
      </c>
      <c r="AM629" s="635"/>
      <c r="AN629" s="635"/>
      <c r="AO629" s="635"/>
      <c r="AP629" s="636">
        <v>0</v>
      </c>
      <c r="AQ629" s="114" t="s">
        <v>59</v>
      </c>
      <c r="AR629" s="22" t="str">
        <f t="shared" si="160"/>
        <v>raw</v>
      </c>
      <c r="AS629" s="114" t="s">
        <v>43</v>
      </c>
      <c r="AT629" s="22" t="b">
        <f t="shared" si="161"/>
        <v>1</v>
      </c>
      <c r="AU629" s="635" t="s">
        <v>64</v>
      </c>
      <c r="AV629" s="635" t="s">
        <v>64</v>
      </c>
      <c r="AW629" s="114"/>
      <c r="AX629" s="596" t="s">
        <v>2798</v>
      </c>
      <c r="AY629" s="479" t="b">
        <v>0</v>
      </c>
      <c r="AZ629" s="114" t="s">
        <v>7123</v>
      </c>
      <c r="BA629" s="114"/>
      <c r="BB629" s="114"/>
      <c r="BC629" s="114" t="b">
        <v>0</v>
      </c>
      <c r="BD629" s="114" t="b">
        <v>0</v>
      </c>
      <c r="BE629" s="114" t="b">
        <v>0</v>
      </c>
      <c r="BF629" s="114"/>
      <c r="BG629" s="23" t="b">
        <f t="shared" si="171"/>
        <v>1</v>
      </c>
      <c r="BH629" s="744" t="s">
        <v>2759</v>
      </c>
      <c r="BI629" s="598" t="s">
        <v>2759</v>
      </c>
      <c r="BJ629" s="114" t="s">
        <v>2759</v>
      </c>
      <c r="BK629" s="114" t="s">
        <v>2759</v>
      </c>
      <c r="BL629" s="714" t="e">
        <v>#N/A</v>
      </c>
      <c r="BM629" s="561" t="s">
        <v>2798</v>
      </c>
      <c r="BN629" s="479" t="s">
        <v>2798</v>
      </c>
      <c r="BO629" s="184"/>
      <c r="BQ629" s="209">
        <v>999</v>
      </c>
    </row>
    <row r="630" spans="1:75" hidden="1">
      <c r="A630">
        <v>629</v>
      </c>
      <c r="B630" s="148" t="str">
        <f t="shared" ca="1" si="156"/>
        <v>999999999</v>
      </c>
      <c r="C630" s="148" t="str">
        <f t="shared" ca="1" si="157"/>
        <v>9999999</v>
      </c>
      <c r="D630" s="28">
        <v>1</v>
      </c>
      <c r="E630" s="586">
        <f t="shared" si="162"/>
        <v>0</v>
      </c>
      <c r="F630" s="586">
        <f t="shared" si="158"/>
        <v>0</v>
      </c>
      <c r="G630" s="344" t="str">
        <f t="shared" si="163"/>
        <v>api</v>
      </c>
      <c r="H630" t="s">
        <v>2452</v>
      </c>
      <c r="I630" t="s">
        <v>2452</v>
      </c>
      <c r="K630" t="s">
        <v>2453</v>
      </c>
      <c r="L630" s="114"/>
      <c r="M630" s="184"/>
      <c r="Q630" s="115" t="s">
        <v>2451</v>
      </c>
      <c r="R630" s="137">
        <f ca="1">IFERROR(_xlfn.XLOOKUP(T630, sortorder!P:P,sortorder!Q:Q),999)</f>
        <v>999</v>
      </c>
      <c r="S630" s="137">
        <f ca="1">IFERROR(_xlfn.XLOOKUP(T630, sortorder!P:P,sortorder!O:O),99)</f>
        <v>99</v>
      </c>
      <c r="V630" s="142">
        <f ca="1">IFERROR(_xlfn.XLOOKUP(X630, sortorder!E:E,sortorder!D:D),99)</f>
        <v>99</v>
      </c>
      <c r="W630" s="142">
        <f t="shared" ca="1" si="159"/>
        <v>99</v>
      </c>
      <c r="X630" s="21" t="s">
        <v>7426</v>
      </c>
      <c r="Y630" s="132">
        <f t="shared" si="172"/>
        <v>0</v>
      </c>
      <c r="Z630" s="132">
        <f t="shared" si="172"/>
        <v>0</v>
      </c>
      <c r="AA630" s="132">
        <f t="shared" si="172"/>
        <v>0</v>
      </c>
      <c r="AB630" s="132">
        <f t="shared" si="172"/>
        <v>0</v>
      </c>
      <c r="AC630" s="132">
        <f t="shared" si="172"/>
        <v>0</v>
      </c>
      <c r="AD630" s="132">
        <f t="shared" si="172"/>
        <v>0</v>
      </c>
      <c r="AE630" s="132">
        <f t="shared" si="172"/>
        <v>0</v>
      </c>
      <c r="AF630" s="132">
        <f t="shared" si="172"/>
        <v>0</v>
      </c>
      <c r="AG630" s="132">
        <f t="shared" si="172"/>
        <v>0</v>
      </c>
      <c r="AH630" t="s">
        <v>64</v>
      </c>
      <c r="AI630" s="132" t="e">
        <f ca="1">_xlfn.XLOOKUP(I630,'api2.3'!B:B,'api2.3'!D:D,"")</f>
        <v>#NAME?</v>
      </c>
      <c r="AJ630" t="s">
        <v>60</v>
      </c>
      <c r="AK630" s="197" t="s">
        <v>59</v>
      </c>
      <c r="AL630" s="195" t="e">
        <f ca="1">_xlfn.XLOOKUP(AK630,sortorder!$I$15:$I$20,sortorder!$J$15:$J$20)</f>
        <v>#NAME?</v>
      </c>
      <c r="AP630" s="634">
        <v>0</v>
      </c>
      <c r="AQ630" t="s">
        <v>59</v>
      </c>
      <c r="AR630" s="22" t="str">
        <f t="shared" si="160"/>
        <v>raw</v>
      </c>
      <c r="AS630" s="114" t="s">
        <v>43</v>
      </c>
      <c r="AT630" s="22" t="b">
        <f t="shared" si="161"/>
        <v>1</v>
      </c>
      <c r="AU630" s="633" t="s">
        <v>64</v>
      </c>
      <c r="AV630" s="633" t="s">
        <v>64</v>
      </c>
      <c r="AX630" s="596" t="s">
        <v>2798</v>
      </c>
      <c r="AY630" s="479" t="b">
        <v>0</v>
      </c>
      <c r="AZ630" t="s">
        <v>7123</v>
      </c>
      <c r="BC630" t="b">
        <v>0</v>
      </c>
      <c r="BD630" t="b">
        <v>0</v>
      </c>
      <c r="BE630" t="b">
        <v>0</v>
      </c>
      <c r="BG630" s="23" t="b">
        <f t="shared" si="171"/>
        <v>1</v>
      </c>
      <c r="BH630" s="744" t="s">
        <v>2758</v>
      </c>
      <c r="BI630" s="116" t="s">
        <v>2758</v>
      </c>
      <c r="BJ630" t="s">
        <v>2758</v>
      </c>
      <c r="BK630" t="s">
        <v>2758</v>
      </c>
      <c r="BL630" s="714" t="e">
        <v>#N/A</v>
      </c>
      <c r="BM630" s="561" t="s">
        <v>2798</v>
      </c>
      <c r="BN630" s="479" t="s">
        <v>2798</v>
      </c>
      <c r="BQ630" s="209">
        <v>999</v>
      </c>
    </row>
    <row r="631" spans="1:75" hidden="1">
      <c r="A631">
        <v>630</v>
      </c>
      <c r="B631" s="148" t="str">
        <f t="shared" ca="1" si="156"/>
        <v>999999999</v>
      </c>
      <c r="C631" s="148" t="str">
        <f t="shared" ca="1" si="157"/>
        <v>9999999</v>
      </c>
      <c r="D631" s="234">
        <v>1</v>
      </c>
      <c r="E631" s="586">
        <f t="shared" si="162"/>
        <v>0</v>
      </c>
      <c r="F631" s="586">
        <f t="shared" si="158"/>
        <v>0</v>
      </c>
      <c r="G631" s="344" t="str">
        <f t="shared" si="163"/>
        <v>api</v>
      </c>
      <c r="H631" s="737" t="s">
        <v>2940</v>
      </c>
      <c r="I631" s="737" t="s">
        <v>2940</v>
      </c>
      <c r="J631" s="177"/>
      <c r="K631" s="114" t="s">
        <v>2662</v>
      </c>
      <c r="L631" s="114"/>
      <c r="M631" s="184"/>
      <c r="N631" s="184"/>
      <c r="O631" s="114"/>
      <c r="P631" s="184"/>
      <c r="Q631" s="115" t="s">
        <v>2662</v>
      </c>
      <c r="R631" s="137">
        <f ca="1">IFERROR(_xlfn.XLOOKUP(T631, sortorder!P:P,sortorder!Q:Q),999)</f>
        <v>999</v>
      </c>
      <c r="S631" s="137">
        <f ca="1">IFERROR(_xlfn.XLOOKUP(T631, sortorder!P:P,sortorder!O:O),99)</f>
        <v>99</v>
      </c>
      <c r="T631" s="183"/>
      <c r="U631" s="184"/>
      <c r="V631" s="142">
        <f ca="1">IFERROR(_xlfn.XLOOKUP(X631, sortorder!E:E,sortorder!D:D),99)</f>
        <v>99</v>
      </c>
      <c r="W631" s="142">
        <f t="shared" ca="1" si="159"/>
        <v>99</v>
      </c>
      <c r="X631" s="21" t="s">
        <v>7426</v>
      </c>
      <c r="Y631" s="132">
        <f t="shared" si="172"/>
        <v>0</v>
      </c>
      <c r="Z631" s="132">
        <f t="shared" si="172"/>
        <v>0</v>
      </c>
      <c r="AA631" s="132">
        <f t="shared" si="172"/>
        <v>0</v>
      </c>
      <c r="AB631" s="132">
        <f t="shared" si="172"/>
        <v>0</v>
      </c>
      <c r="AC631" s="132">
        <f t="shared" si="172"/>
        <v>0</v>
      </c>
      <c r="AD631" s="132">
        <f t="shared" si="172"/>
        <v>0</v>
      </c>
      <c r="AE631" s="132">
        <f t="shared" si="172"/>
        <v>0</v>
      </c>
      <c r="AF631" s="132">
        <f t="shared" si="172"/>
        <v>0</v>
      </c>
      <c r="AG631" s="132">
        <f t="shared" si="172"/>
        <v>0</v>
      </c>
      <c r="AH631" s="114" t="s">
        <v>2663</v>
      </c>
      <c r="AI631" s="132" t="e">
        <f ca="1">_xlfn.XLOOKUP(I631,'api2.3'!B:B,'api2.3'!D:D,"")</f>
        <v>#NAME?</v>
      </c>
      <c r="AJ631" s="114" t="s">
        <v>60</v>
      </c>
      <c r="AK631" s="197" t="s">
        <v>59</v>
      </c>
      <c r="AL631" s="195" t="e">
        <f ca="1">_xlfn.XLOOKUP(AK631,sortorder!$I$15:$I$20,sortorder!$J$15:$J$20)</f>
        <v>#NAME?</v>
      </c>
      <c r="AM631" s="635"/>
      <c r="AN631" s="635"/>
      <c r="AO631" s="635"/>
      <c r="AP631" s="636">
        <v>0</v>
      </c>
      <c r="AQ631" s="114" t="s">
        <v>59</v>
      </c>
      <c r="AR631" s="22" t="str">
        <f t="shared" si="160"/>
        <v>raw</v>
      </c>
      <c r="AS631" s="114" t="s">
        <v>43</v>
      </c>
      <c r="AT631" s="22" t="b">
        <f t="shared" si="161"/>
        <v>1</v>
      </c>
      <c r="AU631" s="635" t="s">
        <v>64</v>
      </c>
      <c r="AV631" s="635" t="s">
        <v>64</v>
      </c>
      <c r="AW631" s="114"/>
      <c r="AX631" s="596" t="s">
        <v>2798</v>
      </c>
      <c r="AY631" s="479" t="b">
        <v>0</v>
      </c>
      <c r="AZ631" t="s">
        <v>7123</v>
      </c>
      <c r="BA631" s="114"/>
      <c r="BB631" s="114"/>
      <c r="BC631" s="114" t="b">
        <v>0</v>
      </c>
      <c r="BD631" s="114" t="b">
        <v>0</v>
      </c>
      <c r="BE631" s="114" t="b">
        <v>0</v>
      </c>
      <c r="BF631" s="114"/>
      <c r="BG631" s="23" t="b">
        <f t="shared" si="171"/>
        <v>1</v>
      </c>
      <c r="BH631" s="744" t="s">
        <v>2762</v>
      </c>
      <c r="BI631" s="598" t="s">
        <v>2762</v>
      </c>
      <c r="BJ631" s="114" t="s">
        <v>2762</v>
      </c>
      <c r="BK631" s="114" t="s">
        <v>2762</v>
      </c>
      <c r="BL631" s="714" t="e">
        <v>#N/A</v>
      </c>
      <c r="BM631" s="561" t="s">
        <v>2798</v>
      </c>
      <c r="BN631" s="479" t="s">
        <v>2798</v>
      </c>
      <c r="BO631" s="184"/>
      <c r="BP631" s="184"/>
      <c r="BQ631" s="348">
        <v>999</v>
      </c>
      <c r="BR631" s="114" t="s">
        <v>2664</v>
      </c>
      <c r="BS631" s="582" t="s">
        <v>2665</v>
      </c>
      <c r="BT631" s="582"/>
      <c r="BU631" s="582"/>
      <c r="BV631" s="582"/>
      <c r="BW631" s="582"/>
    </row>
    <row r="632" spans="1:75" hidden="1">
      <c r="A632">
        <v>631</v>
      </c>
      <c r="B632" s="148" t="str">
        <f t="shared" ca="1" si="156"/>
        <v>999999999</v>
      </c>
      <c r="C632" s="148" t="str">
        <f t="shared" ca="1" si="157"/>
        <v>9999999</v>
      </c>
      <c r="D632" s="234">
        <v>1</v>
      </c>
      <c r="E632" s="586">
        <f t="shared" si="162"/>
        <v>0</v>
      </c>
      <c r="F632" s="586">
        <f t="shared" si="158"/>
        <v>0</v>
      </c>
      <c r="G632" s="344" t="str">
        <f t="shared" si="163"/>
        <v>api</v>
      </c>
      <c r="H632" s="114" t="s">
        <v>2677</v>
      </c>
      <c r="I632" s="114" t="s">
        <v>2677</v>
      </c>
      <c r="J632" s="184"/>
      <c r="K632" s="114"/>
      <c r="L632" s="114"/>
      <c r="M632" s="184"/>
      <c r="N632" s="184"/>
      <c r="O632" s="114"/>
      <c r="P632" s="184"/>
      <c r="Q632" s="115" t="s">
        <v>2677</v>
      </c>
      <c r="R632" s="137">
        <f ca="1">IFERROR(_xlfn.XLOOKUP(T632, sortorder!P:P,sortorder!Q:Q),999)</f>
        <v>999</v>
      </c>
      <c r="S632" s="137">
        <f ca="1">IFERROR(_xlfn.XLOOKUP(T632, sortorder!P:P,sortorder!O:O),99)</f>
        <v>99</v>
      </c>
      <c r="T632" s="183"/>
      <c r="U632" s="184"/>
      <c r="V632" s="142">
        <f ca="1">IFERROR(_xlfn.XLOOKUP(X632, sortorder!E:E,sortorder!D:D),99)</f>
        <v>99</v>
      </c>
      <c r="W632" s="142">
        <f t="shared" ca="1" si="159"/>
        <v>99</v>
      </c>
      <c r="X632" s="21" t="s">
        <v>7426</v>
      </c>
      <c r="Y632" s="132">
        <f t="shared" si="172"/>
        <v>0</v>
      </c>
      <c r="Z632" s="132">
        <f t="shared" si="172"/>
        <v>0</v>
      </c>
      <c r="AA632" s="132">
        <f t="shared" si="172"/>
        <v>0</v>
      </c>
      <c r="AB632" s="132">
        <f t="shared" si="172"/>
        <v>0</v>
      </c>
      <c r="AC632" s="132">
        <f t="shared" si="172"/>
        <v>0</v>
      </c>
      <c r="AD632" s="132">
        <f t="shared" si="172"/>
        <v>0</v>
      </c>
      <c r="AE632" s="132">
        <f t="shared" si="172"/>
        <v>0</v>
      </c>
      <c r="AF632" s="132">
        <f t="shared" si="172"/>
        <v>0</v>
      </c>
      <c r="AG632" s="132">
        <f t="shared" si="172"/>
        <v>0</v>
      </c>
      <c r="AH632" s="114" t="s">
        <v>1051</v>
      </c>
      <c r="AI632" s="132" t="e">
        <f ca="1">_xlfn.XLOOKUP(I632,'api2.3'!B:B,'api2.3'!D:D,"")</f>
        <v>#NAME?</v>
      </c>
      <c r="AJ632" s="114" t="s">
        <v>60</v>
      </c>
      <c r="AK632" s="197" t="s">
        <v>59</v>
      </c>
      <c r="AL632" s="195" t="e">
        <f ca="1">_xlfn.XLOOKUP(AK632,sortorder!$I$15:$I$20,sortorder!$J$15:$J$20)</f>
        <v>#NAME?</v>
      </c>
      <c r="AM632" s="635"/>
      <c r="AN632" s="635"/>
      <c r="AO632" s="635"/>
      <c r="AP632" s="636">
        <v>0</v>
      </c>
      <c r="AQ632" s="114" t="s">
        <v>59</v>
      </c>
      <c r="AR632" s="22" t="str">
        <f t="shared" si="160"/>
        <v>raw</v>
      </c>
      <c r="AS632" s="114" t="s">
        <v>43</v>
      </c>
      <c r="AT632" s="22" t="b">
        <f t="shared" si="161"/>
        <v>1</v>
      </c>
      <c r="AU632" s="635" t="s">
        <v>64</v>
      </c>
      <c r="AV632" s="635" t="s">
        <v>64</v>
      </c>
      <c r="AW632" s="114"/>
      <c r="AX632" s="596" t="s">
        <v>2798</v>
      </c>
      <c r="AY632" s="479" t="b">
        <v>0</v>
      </c>
      <c r="AZ632" t="s">
        <v>7123</v>
      </c>
      <c r="BA632" s="114"/>
      <c r="BB632" s="114"/>
      <c r="BC632" s="114" t="b">
        <v>0</v>
      </c>
      <c r="BD632" s="114" t="b">
        <v>0</v>
      </c>
      <c r="BE632" s="114" t="b">
        <v>0</v>
      </c>
      <c r="BF632" s="114"/>
      <c r="BG632" s="23" t="b">
        <f t="shared" si="171"/>
        <v>1</v>
      </c>
      <c r="BH632" s="744" t="s">
        <v>2760</v>
      </c>
      <c r="BI632" s="598" t="s">
        <v>2760</v>
      </c>
      <c r="BJ632" s="114" t="s">
        <v>2760</v>
      </c>
      <c r="BK632" s="114" t="s">
        <v>2760</v>
      </c>
      <c r="BL632" s="714" t="e">
        <v>#N/A</v>
      </c>
      <c r="BM632" s="561" t="s">
        <v>2798</v>
      </c>
      <c r="BN632" s="479" t="s">
        <v>2133</v>
      </c>
      <c r="BO632" s="184"/>
      <c r="BP632" s="184"/>
      <c r="BQ632" s="348">
        <v>999</v>
      </c>
      <c r="BR632" s="114"/>
      <c r="BS632" s="582" t="s">
        <v>2678</v>
      </c>
      <c r="BT632" s="582"/>
      <c r="BU632" s="582"/>
      <c r="BV632" s="582"/>
      <c r="BW632" s="582"/>
    </row>
    <row r="633" spans="1:75" hidden="1">
      <c r="A633">
        <v>632</v>
      </c>
      <c r="B633" s="148" t="str">
        <f t="shared" ca="1" si="156"/>
        <v>999999999</v>
      </c>
      <c r="C633" s="148" t="str">
        <f t="shared" ca="1" si="157"/>
        <v>9999999</v>
      </c>
      <c r="D633" s="28">
        <v>1</v>
      </c>
      <c r="E633" s="586">
        <f t="shared" si="162"/>
        <v>0</v>
      </c>
      <c r="F633" s="586">
        <f t="shared" si="158"/>
        <v>0</v>
      </c>
      <c r="G633" s="344" t="str">
        <f t="shared" si="163"/>
        <v>api</v>
      </c>
      <c r="H633" s="114" t="s">
        <v>2680</v>
      </c>
      <c r="I633" s="114" t="s">
        <v>2680</v>
      </c>
      <c r="J633" s="184"/>
      <c r="L633" s="114"/>
      <c r="M633" s="184"/>
      <c r="Q633" s="115" t="s">
        <v>2680</v>
      </c>
      <c r="R633" s="137">
        <f ca="1">IFERROR(_xlfn.XLOOKUP(T633, sortorder!P:P,sortorder!Q:Q),999)</f>
        <v>999</v>
      </c>
      <c r="S633" s="137">
        <f ca="1">IFERROR(_xlfn.XLOOKUP(T633, sortorder!P:P,sortorder!O:O),99)</f>
        <v>99</v>
      </c>
      <c r="V633" s="142">
        <f ca="1">IFERROR(_xlfn.XLOOKUP(X633, sortorder!E:E,sortorder!D:D),99)</f>
        <v>99</v>
      </c>
      <c r="W633" s="142">
        <f t="shared" ca="1" si="159"/>
        <v>99</v>
      </c>
      <c r="X633" s="21" t="s">
        <v>7426</v>
      </c>
      <c r="Y633" s="132">
        <f t="shared" si="172"/>
        <v>0</v>
      </c>
      <c r="Z633" s="132">
        <f t="shared" si="172"/>
        <v>0</v>
      </c>
      <c r="AA633" s="132">
        <f t="shared" si="172"/>
        <v>0</v>
      </c>
      <c r="AB633" s="132">
        <f t="shared" si="172"/>
        <v>0</v>
      </c>
      <c r="AC633" s="132">
        <f t="shared" si="172"/>
        <v>0</v>
      </c>
      <c r="AD633" s="132">
        <f t="shared" si="172"/>
        <v>0</v>
      </c>
      <c r="AE633" s="132">
        <f t="shared" si="172"/>
        <v>0</v>
      </c>
      <c r="AF633" s="132">
        <f t="shared" si="172"/>
        <v>0</v>
      </c>
      <c r="AG633" s="132">
        <f t="shared" si="172"/>
        <v>0</v>
      </c>
      <c r="AH633" t="s">
        <v>1051</v>
      </c>
      <c r="AI633" s="132" t="e">
        <f ca="1">_xlfn.XLOOKUP(I633,'api2.3'!B:B,'api2.3'!D:D,"")</f>
        <v>#NAME?</v>
      </c>
      <c r="AJ633" t="s">
        <v>60</v>
      </c>
      <c r="AK633" s="197" t="s">
        <v>59</v>
      </c>
      <c r="AL633" s="195" t="e">
        <f ca="1">_xlfn.XLOOKUP(AK633,sortorder!$I$15:$I$20,sortorder!$J$15:$J$20)</f>
        <v>#NAME?</v>
      </c>
      <c r="AP633" s="634">
        <v>0</v>
      </c>
      <c r="AQ633" t="s">
        <v>59</v>
      </c>
      <c r="AR633" s="22" t="str">
        <f t="shared" si="160"/>
        <v>raw</v>
      </c>
      <c r="AS633" s="114" t="s">
        <v>43</v>
      </c>
      <c r="AT633" s="22" t="b">
        <f t="shared" si="161"/>
        <v>1</v>
      </c>
      <c r="AX633" s="596" t="s">
        <v>2798</v>
      </c>
      <c r="AY633" s="479" t="b">
        <v>0</v>
      </c>
      <c r="AZ633" t="s">
        <v>7123</v>
      </c>
      <c r="BC633" t="b">
        <v>0</v>
      </c>
      <c r="BD633" t="b">
        <v>0</v>
      </c>
      <c r="BE633" t="b">
        <v>0</v>
      </c>
      <c r="BG633" s="23" t="b">
        <f t="shared" si="171"/>
        <v>1</v>
      </c>
      <c r="BH633" s="744" t="s">
        <v>2761</v>
      </c>
      <c r="BI633" s="116" t="s">
        <v>2761</v>
      </c>
      <c r="BJ633" t="s">
        <v>2761</v>
      </c>
      <c r="BK633" t="s">
        <v>2761</v>
      </c>
      <c r="BL633" s="714" t="e">
        <v>#N/A</v>
      </c>
      <c r="BM633" s="561" t="s">
        <v>2798</v>
      </c>
      <c r="BN633" s="479" t="s">
        <v>2133</v>
      </c>
      <c r="BQ633" s="209">
        <v>999</v>
      </c>
      <c r="BS633" s="580" t="s">
        <v>2678</v>
      </c>
    </row>
    <row r="634" spans="1:75" hidden="1">
      <c r="A634">
        <v>633</v>
      </c>
      <c r="B634" s="148" t="str">
        <f t="shared" ca="1" si="156"/>
        <v>999999999</v>
      </c>
      <c r="C634" s="148" t="str">
        <f t="shared" ca="1" si="157"/>
        <v>9999999</v>
      </c>
      <c r="D634" s="28">
        <v>0</v>
      </c>
      <c r="E634" s="586">
        <f t="shared" si="162"/>
        <v>0</v>
      </c>
      <c r="F634" s="586">
        <f t="shared" si="158"/>
        <v>1</v>
      </c>
      <c r="G634" s="344" t="str">
        <f t="shared" si="163"/>
        <v>csv</v>
      </c>
      <c r="H634" t="s">
        <v>66</v>
      </c>
      <c r="L634" s="114"/>
      <c r="M634" s="184"/>
      <c r="N634" s="56" t="s">
        <v>66</v>
      </c>
      <c r="O634" t="s">
        <v>66</v>
      </c>
      <c r="P634" s="56" t="s">
        <v>66</v>
      </c>
      <c r="Q634" s="115" t="s">
        <v>65</v>
      </c>
      <c r="R634" s="137">
        <f ca="1">IFERROR(_xlfn.XLOOKUP(T634, sortorder!P:P,sortorder!Q:Q),999)</f>
        <v>999</v>
      </c>
      <c r="S634" s="137">
        <f ca="1">IFERROR(_xlfn.XLOOKUP(T634, sortorder!P:P,sortorder!O:O),99)</f>
        <v>99</v>
      </c>
      <c r="U634" s="56" t="s">
        <v>65</v>
      </c>
      <c r="V634" s="142">
        <f ca="1">IFERROR(_xlfn.XLOOKUP(X634, sortorder!E:E,sortorder!D:D),99)</f>
        <v>99</v>
      </c>
      <c r="W634" s="142">
        <f t="shared" ca="1" si="159"/>
        <v>99</v>
      </c>
      <c r="X634" s="21" t="s">
        <v>7426</v>
      </c>
      <c r="Y634" s="132">
        <f t="shared" si="172"/>
        <v>0</v>
      </c>
      <c r="Z634" s="132">
        <f t="shared" si="172"/>
        <v>0</v>
      </c>
      <c r="AA634" s="132">
        <f t="shared" si="172"/>
        <v>0</v>
      </c>
      <c r="AB634" s="132">
        <f t="shared" si="172"/>
        <v>0</v>
      </c>
      <c r="AC634" s="132">
        <f t="shared" si="172"/>
        <v>0</v>
      </c>
      <c r="AD634" s="132">
        <f t="shared" si="172"/>
        <v>0</v>
      </c>
      <c r="AE634" s="132">
        <f t="shared" si="172"/>
        <v>0</v>
      </c>
      <c r="AF634" s="132">
        <f t="shared" si="172"/>
        <v>0</v>
      </c>
      <c r="AG634" s="132">
        <f t="shared" si="172"/>
        <v>0</v>
      </c>
      <c r="AI634" s="132" t="e">
        <f ca="1">_xlfn.XLOOKUP(I634,'api2.3'!B:B,'api2.3'!D:D,"")</f>
        <v>#NAME?</v>
      </c>
      <c r="AJ634" t="s">
        <v>60</v>
      </c>
      <c r="AK634" s="197" t="s">
        <v>59</v>
      </c>
      <c r="AL634" s="195" t="e">
        <f ca="1">_xlfn.XLOOKUP(AK634,sortorder!$I$15:$I$20,sortorder!$J$15:$J$20)</f>
        <v>#NAME?</v>
      </c>
      <c r="AP634" s="634">
        <v>0</v>
      </c>
      <c r="AQ634" t="s">
        <v>59</v>
      </c>
      <c r="AR634" s="22" t="str">
        <f t="shared" si="160"/>
        <v>raw</v>
      </c>
      <c r="AS634" s="114" t="s">
        <v>43</v>
      </c>
      <c r="AT634" s="22" t="b">
        <f t="shared" si="161"/>
        <v>1</v>
      </c>
      <c r="AU634" s="633" t="s">
        <v>64</v>
      </c>
      <c r="AV634" s="633" t="s">
        <v>64</v>
      </c>
      <c r="AX634" s="596" t="s">
        <v>2798</v>
      </c>
      <c r="AY634" s="479" t="b">
        <v>0</v>
      </c>
      <c r="AZ634" t="s">
        <v>45</v>
      </c>
      <c r="BB634" s="188">
        <v>1</v>
      </c>
      <c r="BC634" t="b">
        <v>0</v>
      </c>
      <c r="BD634" t="b">
        <v>0</v>
      </c>
      <c r="BE634" t="b">
        <v>0</v>
      </c>
      <c r="BG634" s="23" t="b">
        <f t="shared" si="171"/>
        <v>1</v>
      </c>
      <c r="BH634" s="744" t="s">
        <v>67</v>
      </c>
      <c r="BI634" t="s">
        <v>67</v>
      </c>
      <c r="BJ634" t="s">
        <v>67</v>
      </c>
      <c r="BK634" t="s">
        <v>67</v>
      </c>
      <c r="BL634" s="714" t="s">
        <v>68</v>
      </c>
      <c r="BM634" s="561" t="s">
        <v>2798</v>
      </c>
      <c r="BN634" s="479" t="s">
        <v>2798</v>
      </c>
      <c r="BQ634" s="209">
        <v>999</v>
      </c>
      <c r="BT634" s="580" t="s">
        <v>69</v>
      </c>
      <c r="BU634" s="580" t="s">
        <v>66</v>
      </c>
    </row>
    <row r="635" spans="1:75" hidden="1">
      <c r="A635">
        <v>634</v>
      </c>
      <c r="B635" s="148" t="str">
        <f t="shared" ca="1" si="156"/>
        <v>999999999</v>
      </c>
      <c r="C635" s="148" t="str">
        <f t="shared" ca="1" si="157"/>
        <v>9999999</v>
      </c>
      <c r="D635" s="28">
        <v>1</v>
      </c>
      <c r="E635" s="586">
        <f t="shared" si="162"/>
        <v>0</v>
      </c>
      <c r="F635" s="586">
        <f t="shared" si="158"/>
        <v>0</v>
      </c>
      <c r="G635" s="344" t="str">
        <f t="shared" si="163"/>
        <v>api</v>
      </c>
      <c r="H635" s="114" t="s">
        <v>2679</v>
      </c>
      <c r="I635" s="114" t="s">
        <v>2679</v>
      </c>
      <c r="J635" s="184"/>
      <c r="K635" s="114"/>
      <c r="L635" s="114"/>
      <c r="M635" s="184"/>
      <c r="N635" s="184"/>
      <c r="O635" s="114"/>
      <c r="P635" s="184"/>
      <c r="Q635" s="115" t="s">
        <v>2679</v>
      </c>
      <c r="R635" s="137">
        <f ca="1">IFERROR(_xlfn.XLOOKUP(T635, sortorder!P:P,sortorder!Q:Q),999)</f>
        <v>999</v>
      </c>
      <c r="S635" s="137">
        <f ca="1">IFERROR(_xlfn.XLOOKUP(T635, sortorder!P:P,sortorder!O:O),99)</f>
        <v>99</v>
      </c>
      <c r="T635" s="183"/>
      <c r="U635" s="184"/>
      <c r="V635" s="142">
        <f ca="1">IFERROR(_xlfn.XLOOKUP(X635, sortorder!E:E,sortorder!D:D),99)</f>
        <v>99</v>
      </c>
      <c r="W635" s="142">
        <f t="shared" ca="1" si="159"/>
        <v>99</v>
      </c>
      <c r="X635" s="21" t="s">
        <v>7426</v>
      </c>
      <c r="Y635" s="132">
        <f t="shared" si="172"/>
        <v>0</v>
      </c>
      <c r="Z635" s="132">
        <f t="shared" si="172"/>
        <v>0</v>
      </c>
      <c r="AA635" s="132">
        <f t="shared" si="172"/>
        <v>0</v>
      </c>
      <c r="AB635" s="132">
        <f t="shared" si="172"/>
        <v>0</v>
      </c>
      <c r="AC635" s="132">
        <f t="shared" si="172"/>
        <v>0</v>
      </c>
      <c r="AD635" s="132">
        <f t="shared" si="172"/>
        <v>0</v>
      </c>
      <c r="AE635" s="132">
        <f t="shared" si="172"/>
        <v>0</v>
      </c>
      <c r="AF635" s="132">
        <f t="shared" si="172"/>
        <v>0</v>
      </c>
      <c r="AG635" s="132">
        <f t="shared" si="172"/>
        <v>0</v>
      </c>
      <c r="AH635" s="114" t="s">
        <v>1051</v>
      </c>
      <c r="AI635" s="132" t="e">
        <f ca="1">_xlfn.XLOOKUP(I635,'api2.3'!B:B,'api2.3'!D:D,"")</f>
        <v>#NAME?</v>
      </c>
      <c r="AJ635" s="114" t="s">
        <v>60</v>
      </c>
      <c r="AK635" s="197" t="s">
        <v>59</v>
      </c>
      <c r="AL635" s="195" t="e">
        <f ca="1">_xlfn.XLOOKUP(AK635,sortorder!$I$15:$I$20,sortorder!$J$15:$J$20)</f>
        <v>#NAME?</v>
      </c>
      <c r="AM635" s="635"/>
      <c r="AN635" s="635"/>
      <c r="AO635" s="635"/>
      <c r="AP635" s="636">
        <v>0</v>
      </c>
      <c r="AQ635" s="114" t="s">
        <v>59</v>
      </c>
      <c r="AR635" s="22" t="str">
        <f t="shared" si="160"/>
        <v>raw</v>
      </c>
      <c r="AS635" s="114" t="s">
        <v>43</v>
      </c>
      <c r="AT635" s="22" t="b">
        <f t="shared" si="161"/>
        <v>1</v>
      </c>
      <c r="AU635" s="635"/>
      <c r="AV635" s="635"/>
      <c r="AW635" s="114"/>
      <c r="AX635" s="596" t="s">
        <v>2798</v>
      </c>
      <c r="AY635" s="479" t="b">
        <v>0</v>
      </c>
      <c r="AZ635" t="s">
        <v>7123</v>
      </c>
      <c r="BA635" s="114"/>
      <c r="BB635" s="114"/>
      <c r="BC635" s="114" t="b">
        <v>0</v>
      </c>
      <c r="BD635" s="114" t="b">
        <v>0</v>
      </c>
      <c r="BE635" s="114" t="b">
        <v>0</v>
      </c>
      <c r="BF635" s="114"/>
      <c r="BG635" s="23" t="b">
        <f t="shared" si="171"/>
        <v>1</v>
      </c>
      <c r="BH635" s="744" t="s">
        <v>2757</v>
      </c>
      <c r="BI635" s="598" t="s">
        <v>2757</v>
      </c>
      <c r="BJ635" s="114" t="s">
        <v>2757</v>
      </c>
      <c r="BK635" s="114" t="s">
        <v>2757</v>
      </c>
      <c r="BL635" s="714" t="e">
        <v>#N/A</v>
      </c>
      <c r="BM635" s="561" t="s">
        <v>2798</v>
      </c>
      <c r="BN635" s="479" t="s">
        <v>2133</v>
      </c>
      <c r="BO635" s="184"/>
      <c r="BQ635" s="209">
        <v>999</v>
      </c>
      <c r="BS635" s="580" t="s">
        <v>2678</v>
      </c>
    </row>
    <row r="636" spans="1:75" hidden="1">
      <c r="A636">
        <v>635</v>
      </c>
      <c r="B636" s="148" t="str">
        <f t="shared" ca="1" si="156"/>
        <v>999999999</v>
      </c>
      <c r="C636" s="148" t="str">
        <f t="shared" ca="1" si="157"/>
        <v>9999999</v>
      </c>
      <c r="D636" s="28">
        <v>0</v>
      </c>
      <c r="E636" s="586">
        <f t="shared" si="162"/>
        <v>1</v>
      </c>
      <c r="F636" s="586">
        <f t="shared" si="158"/>
        <v>1</v>
      </c>
      <c r="G636" s="344" t="str">
        <f t="shared" si="163"/>
        <v>csv</v>
      </c>
      <c r="H636" t="s">
        <v>58</v>
      </c>
      <c r="K636" s="114"/>
      <c r="L636" s="114" t="s">
        <v>58</v>
      </c>
      <c r="M636" s="184" t="s">
        <v>58</v>
      </c>
      <c r="N636" s="184" t="s">
        <v>58</v>
      </c>
      <c r="O636" s="114" t="s">
        <v>58</v>
      </c>
      <c r="P636" s="184" t="s">
        <v>58</v>
      </c>
      <c r="Q636" s="115" t="s">
        <v>57</v>
      </c>
      <c r="R636" s="137">
        <f ca="1">IFERROR(_xlfn.XLOOKUP(T636, sortorder!P:P,sortorder!Q:Q),999)</f>
        <v>999</v>
      </c>
      <c r="S636" s="137">
        <f ca="1">IFERROR(_xlfn.XLOOKUP(T636, sortorder!P:P,sortorder!O:O),99)</f>
        <v>99</v>
      </c>
      <c r="T636" s="183"/>
      <c r="U636" s="184" t="s">
        <v>57</v>
      </c>
      <c r="V636" s="142">
        <f ca="1">IFERROR(_xlfn.XLOOKUP(X636, sortorder!E:E,sortorder!D:D),99)</f>
        <v>99</v>
      </c>
      <c r="W636" s="142">
        <f t="shared" ca="1" si="159"/>
        <v>99</v>
      </c>
      <c r="X636" s="21" t="s">
        <v>7426</v>
      </c>
      <c r="Y636" s="132">
        <f t="shared" si="172"/>
        <v>0</v>
      </c>
      <c r="Z636" s="132">
        <f t="shared" si="172"/>
        <v>0</v>
      </c>
      <c r="AA636" s="132">
        <f t="shared" si="172"/>
        <v>0</v>
      </c>
      <c r="AB636" s="132">
        <f t="shared" si="172"/>
        <v>0</v>
      </c>
      <c r="AC636" s="132">
        <f t="shared" si="172"/>
        <v>0</v>
      </c>
      <c r="AD636" s="132">
        <f t="shared" si="172"/>
        <v>0</v>
      </c>
      <c r="AE636" s="132">
        <f t="shared" si="172"/>
        <v>0</v>
      </c>
      <c r="AF636" s="132">
        <f t="shared" si="172"/>
        <v>0</v>
      </c>
      <c r="AG636" s="132">
        <f t="shared" si="172"/>
        <v>0</v>
      </c>
      <c r="AH636" s="114"/>
      <c r="AI636" s="132" t="e">
        <f ca="1">_xlfn.XLOOKUP(I636,'api2.3'!B:B,'api2.3'!D:D,"")</f>
        <v>#NAME?</v>
      </c>
      <c r="AJ636" t="s">
        <v>60</v>
      </c>
      <c r="AK636" s="197" t="s">
        <v>59</v>
      </c>
      <c r="AL636" s="195" t="e">
        <f ca="1">_xlfn.XLOOKUP(AK636,sortorder!$I$15:$I$20,sortorder!$J$15:$J$20)</f>
        <v>#NAME?</v>
      </c>
      <c r="AM636" s="635"/>
      <c r="AN636" s="635"/>
      <c r="AO636" s="635"/>
      <c r="AP636" s="636">
        <v>0</v>
      </c>
      <c r="AQ636" s="114" t="s">
        <v>59</v>
      </c>
      <c r="AR636" s="22" t="str">
        <f t="shared" si="160"/>
        <v>raw</v>
      </c>
      <c r="AS636" s="114" t="s">
        <v>43</v>
      </c>
      <c r="AT636" s="22" t="b">
        <f t="shared" si="161"/>
        <v>1</v>
      </c>
      <c r="AU636" s="635" t="s">
        <v>64</v>
      </c>
      <c r="AV636" s="635" t="s">
        <v>64</v>
      </c>
      <c r="AW636" s="114"/>
      <c r="AX636" s="596" t="s">
        <v>2798</v>
      </c>
      <c r="AY636" s="479" t="b">
        <v>0</v>
      </c>
      <c r="AZ636" s="114" t="s">
        <v>45</v>
      </c>
      <c r="BA636" s="114"/>
      <c r="BB636" s="114">
        <v>1</v>
      </c>
      <c r="BC636" s="114" t="b">
        <v>0</v>
      </c>
      <c r="BD636" s="114" t="b">
        <v>0</v>
      </c>
      <c r="BE636" s="114" t="b">
        <v>0</v>
      </c>
      <c r="BF636" s="114"/>
      <c r="BG636" s="23" t="b">
        <f t="shared" si="171"/>
        <v>1</v>
      </c>
      <c r="BH636" s="744" t="s">
        <v>61</v>
      </c>
      <c r="BI636" s="114" t="s">
        <v>61</v>
      </c>
      <c r="BJ636" s="114" t="s">
        <v>61</v>
      </c>
      <c r="BK636" t="s">
        <v>61</v>
      </c>
      <c r="BL636" s="714" t="s">
        <v>62</v>
      </c>
      <c r="BM636" s="561" t="s">
        <v>58</v>
      </c>
      <c r="BN636" s="479" t="s">
        <v>2798</v>
      </c>
      <c r="BO636" s="184"/>
      <c r="BQ636" s="209">
        <v>999</v>
      </c>
      <c r="BT636" s="580" t="s">
        <v>63</v>
      </c>
      <c r="BU636" s="580" t="s">
        <v>58</v>
      </c>
    </row>
    <row r="637" spans="1:75">
      <c r="X637" s="658"/>
    </row>
    <row r="638" spans="1:75">
      <c r="X638" s="658"/>
    </row>
    <row r="639" spans="1:75">
      <c r="X639" s="658"/>
    </row>
    <row r="640" spans="1:75">
      <c r="X640" s="658"/>
    </row>
    <row r="641" spans="24:24">
      <c r="X641" s="658"/>
    </row>
    <row r="642" spans="24:24">
      <c r="X642" s="663"/>
    </row>
  </sheetData>
  <autoFilter ref="A1:BW636">
    <filterColumn colId="58">
      <filters>
        <filter val="FALSE"/>
      </filters>
    </filterColumn>
  </autoFilter>
  <sortState ref="A2:BU636">
    <sortCondition ref="B1:B636"/>
  </sortState>
  <phoneticPr fontId="5" type="noConversion"/>
  <conditionalFormatting sqref="BG1:BG23 BG69:BG83 BG132:BG147 BG196:BG211 BG337:BG341 BG350:BG352 BG354:BG371 BG450:BG454 BG471:BG480 BG585:BG586 BG591:BG612 BG614:BG616 BG619:BG621 BG637:BG1048576 BG260:BG310">
    <cfRule type="expression" dxfId="21" priority="22">
      <formula>$BG1=FALSE</formula>
    </cfRule>
  </conditionalFormatting>
  <conditionalFormatting sqref="BG24:BG32">
    <cfRule type="expression" dxfId="20" priority="21">
      <formula>$BG24=FALSE</formula>
    </cfRule>
  </conditionalFormatting>
  <conditionalFormatting sqref="BG33:BG41">
    <cfRule type="expression" dxfId="19" priority="20">
      <formula>$BG33=FALSE</formula>
    </cfRule>
  </conditionalFormatting>
  <conditionalFormatting sqref="BG42:BG50">
    <cfRule type="expression" dxfId="18" priority="19">
      <formula>$BG42=FALSE</formula>
    </cfRule>
  </conditionalFormatting>
  <conditionalFormatting sqref="BG51:BG68">
    <cfRule type="expression" dxfId="17" priority="18">
      <formula>$BG51=FALSE</formula>
    </cfRule>
  </conditionalFormatting>
  <conditionalFormatting sqref="BG84:BG131">
    <cfRule type="expression" dxfId="16" priority="17">
      <formula>$BG84=FALSE</formula>
    </cfRule>
  </conditionalFormatting>
  <conditionalFormatting sqref="BG148:BG195">
    <cfRule type="expression" dxfId="15" priority="16">
      <formula>$BG148=FALSE</formula>
    </cfRule>
  </conditionalFormatting>
  <conditionalFormatting sqref="BG212:BG259">
    <cfRule type="expression" dxfId="14" priority="15">
      <formula>$BG212=FALSE</formula>
    </cfRule>
  </conditionalFormatting>
  <conditionalFormatting sqref="BG311:BG336">
    <cfRule type="expression" dxfId="13" priority="14">
      <formula>$BG311=FALSE</formula>
    </cfRule>
  </conditionalFormatting>
  <conditionalFormatting sqref="BG342:BG349">
    <cfRule type="expression" dxfId="12" priority="13">
      <formula>$BG342=FALSE</formula>
    </cfRule>
  </conditionalFormatting>
  <conditionalFormatting sqref="BG353">
    <cfRule type="expression" dxfId="11" priority="12">
      <formula>$BG353=FALSE</formula>
    </cfRule>
  </conditionalFormatting>
  <conditionalFormatting sqref="BG372:BG449">
    <cfRule type="expression" dxfId="10" priority="11">
      <formula>$BG372=FALSE</formula>
    </cfRule>
  </conditionalFormatting>
  <conditionalFormatting sqref="BG455:BG470">
    <cfRule type="expression" dxfId="9" priority="10">
      <formula>$BG455=FALSE</formula>
    </cfRule>
  </conditionalFormatting>
  <conditionalFormatting sqref="BG481 BG508:BG531 BG559:BG584">
    <cfRule type="expression" dxfId="8" priority="9">
      <formula>$BG481=FALSE</formula>
    </cfRule>
  </conditionalFormatting>
  <conditionalFormatting sqref="BG587:BG590">
    <cfRule type="expression" dxfId="7" priority="8">
      <formula>$BG587=FALSE</formula>
    </cfRule>
  </conditionalFormatting>
  <conditionalFormatting sqref="BG613">
    <cfRule type="expression" dxfId="6" priority="7">
      <formula>$BG613=FALSE</formula>
    </cfRule>
  </conditionalFormatting>
  <conditionalFormatting sqref="BG617:BG618">
    <cfRule type="expression" dxfId="5" priority="6">
      <formula>$BG617=FALSE</formula>
    </cfRule>
  </conditionalFormatting>
  <conditionalFormatting sqref="BG622:BG636">
    <cfRule type="expression" dxfId="4" priority="5">
      <formula>$BG622=FALSE</formula>
    </cfRule>
  </conditionalFormatting>
  <conditionalFormatting sqref="BG482:BG506">
    <cfRule type="expression" dxfId="3" priority="4">
      <formula>$BG482=FALSE</formula>
    </cfRule>
  </conditionalFormatting>
  <conditionalFormatting sqref="BG533:BG558">
    <cfRule type="expression" dxfId="2" priority="3">
      <formula>$BG533=FALSE</formula>
    </cfRule>
  </conditionalFormatting>
  <conditionalFormatting sqref="BG532">
    <cfRule type="expression" dxfId="1" priority="2">
      <formula>$BG532=FALSE</formula>
    </cfRule>
  </conditionalFormatting>
  <conditionalFormatting sqref="BG507">
    <cfRule type="expression" dxfId="0" priority="1">
      <formula>$BG507=FALSE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62"/>
  <sheetViews>
    <sheetView zoomScaleNormal="100" workbookViewId="0">
      <pane xSplit="3" ySplit="4" topLeftCell="D5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26.42578125" defaultRowHeight="15"/>
  <cols>
    <col min="1" max="1" width="4.5703125" style="7" bestFit="1" customWidth="1"/>
    <col min="2" max="2" width="34.5703125" style="7" customWidth="1"/>
    <col min="3" max="3" width="60.42578125" style="7" customWidth="1"/>
    <col min="4" max="4" width="19.85546875" style="7" customWidth="1"/>
    <col min="5" max="5" width="19.140625" style="401" customWidth="1"/>
    <col min="6" max="6" width="12.5703125" style="7" customWidth="1"/>
    <col min="7" max="7" width="26.42578125" style="7"/>
    <col min="8" max="8" width="20.85546875" style="7" customWidth="1"/>
    <col min="9" max="9" width="16.42578125" style="7" customWidth="1"/>
    <col min="10" max="10" width="10.85546875" style="7" customWidth="1"/>
    <col min="11" max="11" width="12" style="7" customWidth="1"/>
    <col min="12" max="12" width="18.42578125" style="7" customWidth="1"/>
    <col min="13" max="13" width="14.5703125" style="7" customWidth="1"/>
    <col min="14" max="16384" width="26.42578125" style="7"/>
  </cols>
  <sheetData>
    <row r="2" spans="1:14">
      <c r="B2" s="394" t="s">
        <v>5715</v>
      </c>
      <c r="C2" s="474" t="s">
        <v>5316</v>
      </c>
      <c r="E2" s="395" t="str">
        <f ca="1">IFERROR(_xlfn.XLOOKUP($B2,map_headernames!H:H,map_headernames!$Q:$Q),"")</f>
        <v/>
      </c>
      <c r="F2" s="395" t="str">
        <f ca="1">IFERROR(_xlfn.XLOOKUP($B2,map_headernames!G:G,map_headernames!$Q:$Q),"")</f>
        <v/>
      </c>
      <c r="G2" s="395" t="str">
        <f ca="1">IFERROR(_xlfn.XLOOKUP($B2,map_headernames!I:I,map_headernames!$Q:$Q),"")</f>
        <v/>
      </c>
      <c r="H2" s="395" t="str">
        <f ca="1">IFERROR(_xlfn.XLOOKUP($B2,map_headernames!J:J,map_headernames!$Q:$Q),"")</f>
        <v/>
      </c>
      <c r="I2" s="395" t="str">
        <f ca="1">IFERROR(_xlfn.XLOOKUP($B2,map_headernames!K:K,map_headernames!$Q:$Q),"")</f>
        <v/>
      </c>
      <c r="J2" s="395" t="str">
        <f ca="1">IFERROR(_xlfn.XLOOKUP($B2,map_headernames!L:L,map_headernames!$Q:$Q),"")</f>
        <v/>
      </c>
      <c r="K2" s="395" t="str">
        <f ca="1">IFERROR(_xlfn.XLOOKUP($B2,map_headernames!N:N,map_headernames!$Q:$Q),"")</f>
        <v/>
      </c>
      <c r="L2" s="395" t="str">
        <f ca="1">IFERROR(_xlfn.XLOOKUP($B2,map_headernames!O:O,map_headernames!$Q:$Q),"")</f>
        <v/>
      </c>
      <c r="M2" s="395" t="str">
        <f ca="1">IFERROR(_xlfn.XLOOKUP($B2,map_headernames!P:P,map_headernames!$Q:$Q),"")</f>
        <v/>
      </c>
    </row>
    <row r="4" spans="1:14" ht="56.45" customHeight="1">
      <c r="A4" s="7" t="s">
        <v>5714</v>
      </c>
      <c r="B4" s="396" t="s">
        <v>3</v>
      </c>
      <c r="C4" s="397" t="s">
        <v>5339</v>
      </c>
      <c r="D4" s="397" t="s">
        <v>5340</v>
      </c>
      <c r="E4" s="3" t="s">
        <v>2</v>
      </c>
      <c r="F4" s="343" t="s">
        <v>5716</v>
      </c>
      <c r="G4" s="559" t="s">
        <v>0</v>
      </c>
      <c r="H4" s="215" t="s">
        <v>4</v>
      </c>
      <c r="I4" s="417" t="s">
        <v>5</v>
      </c>
      <c r="J4" s="398" t="s">
        <v>4732</v>
      </c>
      <c r="K4" s="212" t="s">
        <v>6</v>
      </c>
      <c r="L4" s="212" t="s">
        <v>5437</v>
      </c>
      <c r="M4" s="399" t="s">
        <v>7</v>
      </c>
      <c r="N4" s="7" t="s">
        <v>5717</v>
      </c>
    </row>
    <row r="5" spans="1:14">
      <c r="A5" s="7">
        <v>237</v>
      </c>
      <c r="B5" s="400" t="s">
        <v>2679</v>
      </c>
      <c r="C5" s="402" t="s">
        <v>2133</v>
      </c>
      <c r="D5" s="400" t="s">
        <v>1052</v>
      </c>
      <c r="E5" s="401" t="str">
        <f ca="1">IFERROR(_xlfn.XLOOKUP($B5,map_headernames!H:H,map_headernames!$Q:$Q),"")</f>
        <v/>
      </c>
      <c r="F5" s="7" t="str">
        <f ca="1">IFERROR(_xlfn.XLOOKUP($B5,map_headernames!G:G,map_headernames!$Q:$Q),"")</f>
        <v/>
      </c>
      <c r="G5" s="7" t="str">
        <f ca="1">IFERROR(_xlfn.XLOOKUP($B5,map_headernames!I:I,map_headernames!$Q:$Q),"")</f>
        <v/>
      </c>
      <c r="H5" s="7" t="str">
        <f ca="1">IFERROR(_xlfn.XLOOKUP($B5,map_headernames!J:J,map_headernames!$Q:$Q),"")</f>
        <v/>
      </c>
      <c r="I5" s="7" t="str">
        <f ca="1">IFERROR(_xlfn.XLOOKUP($B5,map_headernames!K:K,map_headernames!$Q:$Q),"")</f>
        <v/>
      </c>
      <c r="J5" s="7" t="str">
        <f ca="1">IFERROR(_xlfn.XLOOKUP($B5,map_headernames!L:L,map_headernames!$Q:$Q),"")</f>
        <v/>
      </c>
      <c r="K5" s="7" t="str">
        <f ca="1">IFERROR(_xlfn.XLOOKUP($B5,map_headernames!N:N,map_headernames!$Q:$Q),"")</f>
        <v/>
      </c>
      <c r="L5" s="7" t="str">
        <f ca="1">IFERROR(_xlfn.XLOOKUP($B5,map_headernames!O:O,map_headernames!$Q:$Q),"")</f>
        <v/>
      </c>
      <c r="M5" s="7" t="str">
        <f ca="1">IFERROR(_xlfn.XLOOKUP($B5,map_headernames!P:P,map_headernames!$Q:$Q),"")</f>
        <v/>
      </c>
    </row>
    <row r="6" spans="1:14">
      <c r="A6" s="7">
        <v>238</v>
      </c>
      <c r="B6" s="400" t="s">
        <v>2680</v>
      </c>
      <c r="C6" s="402" t="s">
        <v>2133</v>
      </c>
      <c r="D6" s="400" t="s">
        <v>1052</v>
      </c>
      <c r="E6" s="401" t="str">
        <f ca="1">IFERROR(_xlfn.XLOOKUP($B6,map_headernames!H:H,map_headernames!$Q:$Q),"")</f>
        <v/>
      </c>
      <c r="F6" s="7" t="str">
        <f ca="1">IFERROR(_xlfn.XLOOKUP($B6,map_headernames!G:G,map_headernames!$Q:$Q),"")</f>
        <v/>
      </c>
      <c r="G6" s="7" t="str">
        <f ca="1">IFERROR(_xlfn.XLOOKUP($B6,map_headernames!I:I,map_headernames!$Q:$Q),"")</f>
        <v/>
      </c>
      <c r="H6" s="7" t="str">
        <f ca="1">IFERROR(_xlfn.XLOOKUP($B6,map_headernames!J:J,map_headernames!$Q:$Q),"")</f>
        <v/>
      </c>
      <c r="I6" s="7" t="str">
        <f ca="1">IFERROR(_xlfn.XLOOKUP($B6,map_headernames!K:K,map_headernames!$Q:$Q),"")</f>
        <v/>
      </c>
      <c r="J6" s="7" t="str">
        <f ca="1">IFERROR(_xlfn.XLOOKUP($B6,map_headernames!L:L,map_headernames!$Q:$Q),"")</f>
        <v/>
      </c>
      <c r="K6" s="7" t="str">
        <f ca="1">IFERROR(_xlfn.XLOOKUP($B6,map_headernames!N:N,map_headernames!$Q:$Q),"")</f>
        <v/>
      </c>
      <c r="L6" s="7" t="str">
        <f ca="1">IFERROR(_xlfn.XLOOKUP($B6,map_headernames!O:O,map_headernames!$Q:$Q),"")</f>
        <v/>
      </c>
      <c r="M6" s="7" t="str">
        <f ca="1">IFERROR(_xlfn.XLOOKUP($B6,map_headernames!P:P,map_headernames!$Q:$Q),"")</f>
        <v/>
      </c>
    </row>
    <row r="7" spans="1:14">
      <c r="A7" s="7">
        <v>228</v>
      </c>
      <c r="B7" s="413" t="s">
        <v>2450</v>
      </c>
      <c r="C7" s="414" t="s">
        <v>2133</v>
      </c>
      <c r="D7" s="413" t="s">
        <v>1052</v>
      </c>
      <c r="E7" s="412" t="str">
        <f ca="1">IFERROR(_xlfn.XLOOKUP($B7,map_headernames!H:H,map_headernames!$Q:$Q),"")</f>
        <v/>
      </c>
      <c r="F7" s="412" t="str">
        <f ca="1">IFERROR(_xlfn.XLOOKUP($B7,map_headernames!G:G,map_headernames!$Q:$Q),"")</f>
        <v/>
      </c>
      <c r="G7" s="412" t="str">
        <f ca="1">IFERROR(_xlfn.XLOOKUP($B7,map_headernames!I:I,map_headernames!$Q:$Q),"")</f>
        <v/>
      </c>
      <c r="H7" s="412" t="str">
        <f ca="1">IFERROR(_xlfn.XLOOKUP($B7,map_headernames!J:J,map_headernames!$Q:$Q),"")</f>
        <v/>
      </c>
      <c r="I7" s="412" t="str">
        <f ca="1">IFERROR(_xlfn.XLOOKUP($B7,map_headernames!K:K,map_headernames!$Q:$Q),"")</f>
        <v/>
      </c>
      <c r="J7" s="7" t="str">
        <f ca="1">IFERROR(_xlfn.XLOOKUP($B7,map_headernames!L:L,map_headernames!$Q:$Q),"")</f>
        <v/>
      </c>
      <c r="K7" s="7" t="str">
        <f ca="1">IFERROR(_xlfn.XLOOKUP($B7,map_headernames!N:N,map_headernames!$Q:$Q),"")</f>
        <v/>
      </c>
      <c r="L7" s="7" t="str">
        <f ca="1">IFERROR(_xlfn.XLOOKUP($B7,map_headernames!O:O,map_headernames!$Q:$Q),"")</f>
        <v/>
      </c>
      <c r="M7" s="7" t="str">
        <f ca="1">IFERROR(_xlfn.XLOOKUP($B7,map_headernames!P:P,map_headernames!$Q:$Q),"")</f>
        <v/>
      </c>
    </row>
    <row r="8" spans="1:14">
      <c r="A8" s="7">
        <v>229</v>
      </c>
      <c r="B8" s="413" t="s">
        <v>2453</v>
      </c>
      <c r="C8" s="414" t="s">
        <v>2133</v>
      </c>
      <c r="D8" s="413" t="s">
        <v>1052</v>
      </c>
      <c r="E8" s="412" t="str">
        <f ca="1">IFERROR(_xlfn.XLOOKUP($B8,map_headernames!H:H,map_headernames!$Q:$Q),"")</f>
        <v/>
      </c>
      <c r="F8" s="412" t="str">
        <f ca="1">IFERROR(_xlfn.XLOOKUP($B8,map_headernames!G:G,map_headernames!$Q:$Q),"")</f>
        <v/>
      </c>
      <c r="G8" s="412" t="str">
        <f ca="1">IFERROR(_xlfn.XLOOKUP($B8,map_headernames!I:I,map_headernames!$Q:$Q),"")</f>
        <v/>
      </c>
      <c r="H8" s="412" t="str">
        <f ca="1">IFERROR(_xlfn.XLOOKUP($B8,map_headernames!J:J,map_headernames!$Q:$Q),"")</f>
        <v/>
      </c>
      <c r="I8" s="412" t="str">
        <f ca="1">IFERROR(_xlfn.XLOOKUP($B8,map_headernames!K:K,map_headernames!$Q:$Q),"")</f>
        <v/>
      </c>
      <c r="J8" s="7" t="str">
        <f ca="1">IFERROR(_xlfn.XLOOKUP($B8,map_headernames!L:L,map_headernames!$Q:$Q),"")</f>
        <v/>
      </c>
      <c r="K8" s="7" t="str">
        <f ca="1">IFERROR(_xlfn.XLOOKUP($B8,map_headernames!N:N,map_headernames!$Q:$Q),"")</f>
        <v/>
      </c>
      <c r="L8" s="7" t="str">
        <f ca="1">IFERROR(_xlfn.XLOOKUP($B8,map_headernames!O:O,map_headernames!$Q:$Q),"")</f>
        <v/>
      </c>
      <c r="M8" s="7" t="str">
        <f ca="1">IFERROR(_xlfn.XLOOKUP($B8,map_headernames!P:P,map_headernames!$Q:$Q),"")</f>
        <v/>
      </c>
    </row>
    <row r="9" spans="1:14">
      <c r="A9" s="7">
        <v>235</v>
      </c>
      <c r="B9" s="400" t="s">
        <v>2184</v>
      </c>
      <c r="C9" s="402" t="s">
        <v>2133</v>
      </c>
      <c r="D9" s="400" t="s">
        <v>1052</v>
      </c>
      <c r="E9" s="401" t="str">
        <f ca="1">IFERROR(_xlfn.XLOOKUP($B9,map_headernames!H:H,map_headernames!$Q:$Q),"")</f>
        <v/>
      </c>
      <c r="F9" s="7" t="str">
        <f ca="1">IFERROR(_xlfn.XLOOKUP($B9,map_headernames!G:G,map_headernames!$Q:$Q),"")</f>
        <v/>
      </c>
      <c r="G9" s="7" t="str">
        <f ca="1">IFERROR(_xlfn.XLOOKUP($B9,map_headernames!I:I,map_headernames!$Q:$Q),"")</f>
        <v/>
      </c>
      <c r="H9" s="7" t="str">
        <f ca="1">IFERROR(_xlfn.XLOOKUP($B9,map_headernames!J:J,map_headernames!$Q:$Q),"")</f>
        <v/>
      </c>
      <c r="I9" s="7" t="str">
        <f ca="1">IFERROR(_xlfn.XLOOKUP($B9,map_headernames!K:K,map_headernames!$Q:$Q),"")</f>
        <v/>
      </c>
      <c r="J9" s="7" t="str">
        <f ca="1">IFERROR(_xlfn.XLOOKUP($B9,map_headernames!L:L,map_headernames!$Q:$Q),"")</f>
        <v/>
      </c>
      <c r="K9" s="7" t="str">
        <f ca="1">IFERROR(_xlfn.XLOOKUP($B9,map_headernames!N:N,map_headernames!$Q:$Q),"")</f>
        <v/>
      </c>
      <c r="L9" s="7" t="str">
        <f ca="1">IFERROR(_xlfn.XLOOKUP($B9,map_headernames!O:O,map_headernames!$Q:$Q),"")</f>
        <v/>
      </c>
      <c r="M9" s="7" t="str">
        <f ca="1">IFERROR(_xlfn.XLOOKUP($B9,map_headernames!P:P,map_headernames!$Q:$Q),"")</f>
        <v/>
      </c>
    </row>
    <row r="10" spans="1:14">
      <c r="A10" s="7">
        <v>209</v>
      </c>
      <c r="B10" s="400" t="s">
        <v>1049</v>
      </c>
      <c r="C10" s="400" t="s">
        <v>1053</v>
      </c>
      <c r="D10" s="400" t="s">
        <v>1052</v>
      </c>
      <c r="E10" s="401" t="str">
        <f ca="1">IFERROR(_xlfn.XLOOKUP($B10,map_headernames!H:H,map_headernames!$Q:$Q),"")</f>
        <v/>
      </c>
      <c r="F10" s="7" t="str">
        <f ca="1">IFERROR(_xlfn.XLOOKUP($B10,map_headernames!G:G,map_headernames!$Q:$Q),"")</f>
        <v/>
      </c>
      <c r="G10" s="7" t="str">
        <f ca="1">IFERROR(_xlfn.XLOOKUP($B10,map_headernames!I:I,map_headernames!$Q:$Q),"")</f>
        <v/>
      </c>
      <c r="H10" s="7" t="str">
        <f ca="1">IFERROR(_xlfn.XLOOKUP($B10,map_headernames!J:J,map_headernames!$Q:$Q),"")</f>
        <v/>
      </c>
      <c r="I10" s="7" t="str">
        <f ca="1">IFERROR(_xlfn.XLOOKUP($B10,map_headernames!K:K,map_headernames!$Q:$Q),"")</f>
        <v/>
      </c>
      <c r="J10" s="7" t="str">
        <f ca="1">IFERROR(_xlfn.XLOOKUP($B10,map_headernames!L:L,map_headernames!$Q:$Q),"")</f>
        <v/>
      </c>
      <c r="K10" s="7" t="str">
        <f ca="1">IFERROR(_xlfn.XLOOKUP($B10,map_headernames!N:N,map_headernames!$Q:$Q),"")</f>
        <v/>
      </c>
      <c r="L10" s="7" t="str">
        <f ca="1">IFERROR(_xlfn.XLOOKUP($B10,map_headernames!O:O,map_headernames!$Q:$Q),"")</f>
        <v/>
      </c>
      <c r="M10" s="7" t="str">
        <f ca="1">IFERROR(_xlfn.XLOOKUP($B10,map_headernames!P:P,map_headernames!$Q:$Q),"")</f>
        <v/>
      </c>
    </row>
    <row r="11" spans="1:14">
      <c r="A11" s="7">
        <v>230</v>
      </c>
      <c r="B11" s="400" t="s">
        <v>2677</v>
      </c>
      <c r="C11" s="402" t="s">
        <v>2133</v>
      </c>
      <c r="D11" s="400" t="s">
        <v>1052</v>
      </c>
      <c r="E11" s="401" t="str">
        <f ca="1">IFERROR(_xlfn.XLOOKUP($B11,map_headernames!H:H,map_headernames!$Q:$Q),"")</f>
        <v/>
      </c>
      <c r="F11" s="7" t="str">
        <f ca="1">IFERROR(_xlfn.XLOOKUP($B11,map_headernames!G:G,map_headernames!$Q:$Q),"")</f>
        <v/>
      </c>
      <c r="G11" s="7" t="str">
        <f ca="1">IFERROR(_xlfn.XLOOKUP($B11,map_headernames!I:I,map_headernames!$Q:$Q),"")</f>
        <v/>
      </c>
      <c r="H11" s="7" t="str">
        <f ca="1">IFERROR(_xlfn.XLOOKUP($B11,map_headernames!J:J,map_headernames!$Q:$Q),"")</f>
        <v/>
      </c>
      <c r="I11" s="7" t="str">
        <f ca="1">IFERROR(_xlfn.XLOOKUP($B11,map_headernames!K:K,map_headernames!$Q:$Q),"")</f>
        <v/>
      </c>
      <c r="J11" s="7" t="str">
        <f ca="1">IFERROR(_xlfn.XLOOKUP($B11,map_headernames!L:L,map_headernames!$Q:$Q),"")</f>
        <v/>
      </c>
      <c r="K11" s="7" t="str">
        <f ca="1">IFERROR(_xlfn.XLOOKUP($B11,map_headernames!N:N,map_headernames!$Q:$Q),"")</f>
        <v/>
      </c>
      <c r="L11" s="7" t="str">
        <f ca="1">IFERROR(_xlfn.XLOOKUP($B11,map_headernames!O:O,map_headernames!$Q:$Q),"")</f>
        <v/>
      </c>
      <c r="M11" s="7" t="str">
        <f ca="1">IFERROR(_xlfn.XLOOKUP($B11,map_headernames!P:P,map_headernames!$Q:$Q),"")</f>
        <v/>
      </c>
    </row>
    <row r="12" spans="1:14">
      <c r="A12" s="7">
        <v>37</v>
      </c>
      <c r="B12" s="400" t="s">
        <v>1056</v>
      </c>
      <c r="C12" s="400" t="s">
        <v>1062</v>
      </c>
      <c r="D12" s="400" t="s">
        <v>1059</v>
      </c>
      <c r="E12" s="401" t="str">
        <f ca="1">IFERROR(_xlfn.XLOOKUP($B12,map_headernames!H:H,map_headernames!$Q:$Q),"")</f>
        <v/>
      </c>
      <c r="F12" s="7" t="str">
        <f ca="1">IFERROR(_xlfn.XLOOKUP($B12,map_headernames!G:G,map_headernames!$Q:$Q),"")</f>
        <v/>
      </c>
      <c r="G12" s="7" t="str">
        <f ca="1">IFERROR(_xlfn.XLOOKUP($B12,map_headernames!I:I,map_headernames!$Q:$Q),"")</f>
        <v/>
      </c>
      <c r="H12" s="7" t="str">
        <f ca="1">IFERROR(_xlfn.XLOOKUP($B12,map_headernames!J:J,map_headernames!$Q:$Q),"")</f>
        <v/>
      </c>
      <c r="I12" s="7" t="str">
        <f ca="1">IFERROR(_xlfn.XLOOKUP($B12,map_headernames!K:K,map_headernames!$Q:$Q),"")</f>
        <v/>
      </c>
      <c r="J12" s="7" t="str">
        <f ca="1">IFERROR(_xlfn.XLOOKUP($B12,map_headernames!L:L,map_headernames!$Q:$Q),"")</f>
        <v/>
      </c>
      <c r="K12" s="7" t="str">
        <f ca="1">IFERROR(_xlfn.XLOOKUP($B12,map_headernames!N:N,map_headernames!$Q:$Q),"")</f>
        <v/>
      </c>
      <c r="L12" s="7" t="str">
        <f ca="1">IFERROR(_xlfn.XLOOKUP($B12,map_headernames!O:O,map_headernames!$Q:$Q),"")</f>
        <v/>
      </c>
      <c r="M12" s="7" t="str">
        <f ca="1">IFERROR(_xlfn.XLOOKUP($B12,map_headernames!P:P,map_headernames!$Q:$Q),"")</f>
        <v/>
      </c>
    </row>
    <row r="13" spans="1:14">
      <c r="A13" s="7">
        <v>240</v>
      </c>
      <c r="B13" s="400" t="s">
        <v>1066</v>
      </c>
      <c r="C13" s="400" t="s">
        <v>1069</v>
      </c>
      <c r="D13" s="400" t="s">
        <v>1052</v>
      </c>
      <c r="E13" s="401" t="str">
        <f ca="1">IFERROR(_xlfn.XLOOKUP($B13,map_headernames!H:H,map_headernames!$Q:$Q),"")</f>
        <v/>
      </c>
      <c r="F13" s="7" t="str">
        <f ca="1">IFERROR(_xlfn.XLOOKUP($B13,map_headernames!G:G,map_headernames!$Q:$Q),"")</f>
        <v/>
      </c>
      <c r="G13" s="7" t="str">
        <f ca="1">IFERROR(_xlfn.XLOOKUP($B13,map_headernames!I:I,map_headernames!$Q:$Q),"")</f>
        <v/>
      </c>
      <c r="H13" s="7" t="str">
        <f ca="1">IFERROR(_xlfn.XLOOKUP($B13,map_headernames!J:J,map_headernames!$Q:$Q),"")</f>
        <v/>
      </c>
      <c r="I13" s="7" t="str">
        <f ca="1">IFERROR(_xlfn.XLOOKUP($B13,map_headernames!K:K,map_headernames!$Q:$Q),"")</f>
        <v/>
      </c>
      <c r="J13" s="7" t="str">
        <f ca="1">IFERROR(_xlfn.XLOOKUP($B13,map_headernames!L:L,map_headernames!$Q:$Q),"")</f>
        <v/>
      </c>
      <c r="K13" s="7" t="str">
        <f ca="1">IFERROR(_xlfn.XLOOKUP($B13,map_headernames!N:N,map_headernames!$Q:$Q),"")</f>
        <v/>
      </c>
      <c r="L13" s="7" t="str">
        <f ca="1">IFERROR(_xlfn.XLOOKUP($B13,map_headernames!O:O,map_headernames!$Q:$Q),"")</f>
        <v/>
      </c>
      <c r="M13" s="7" t="str">
        <f ca="1">IFERROR(_xlfn.XLOOKUP($B13,map_headernames!P:P,map_headernames!$Q:$Q),"")</f>
        <v/>
      </c>
    </row>
    <row r="14" spans="1:14">
      <c r="A14" s="7">
        <v>35</v>
      </c>
      <c r="B14" s="400" t="s">
        <v>2463</v>
      </c>
      <c r="C14" s="400" t="s">
        <v>2464</v>
      </c>
      <c r="D14" s="400" t="s">
        <v>1059</v>
      </c>
      <c r="E14" s="401" t="str">
        <f ca="1">IFERROR(_xlfn.XLOOKUP($B14,map_headernames!H:H,map_headernames!$Q:$Q),"")</f>
        <v/>
      </c>
      <c r="F14" s="7" t="str">
        <f ca="1">IFERROR(_xlfn.XLOOKUP($B14,map_headernames!G:G,map_headernames!$Q:$Q),"")</f>
        <v/>
      </c>
      <c r="G14" s="7" t="str">
        <f ca="1">IFERROR(_xlfn.XLOOKUP($B14,map_headernames!I:I,map_headernames!$Q:$Q),"")</f>
        <v/>
      </c>
      <c r="H14" s="7" t="str">
        <f ca="1">IFERROR(_xlfn.XLOOKUP($B14,map_headernames!J:J,map_headernames!$Q:$Q),"")</f>
        <v/>
      </c>
      <c r="I14" s="7" t="str">
        <f ca="1">IFERROR(_xlfn.XLOOKUP($B14,map_headernames!K:K,map_headernames!$Q:$Q),"")</f>
        <v/>
      </c>
      <c r="J14" s="7" t="str">
        <f ca="1">IFERROR(_xlfn.XLOOKUP($B14,map_headernames!L:L,map_headernames!$Q:$Q),"")</f>
        <v/>
      </c>
      <c r="K14" s="7" t="str">
        <f ca="1">IFERROR(_xlfn.XLOOKUP($B14,map_headernames!N:N,map_headernames!$Q:$Q),"")</f>
        <v/>
      </c>
      <c r="L14" s="7" t="str">
        <f ca="1">IFERROR(_xlfn.XLOOKUP($B14,map_headernames!O:O,map_headernames!$Q:$Q),"")</f>
        <v/>
      </c>
      <c r="M14" s="7" t="str">
        <f ca="1">IFERROR(_xlfn.XLOOKUP($B14,map_headernames!P:P,map_headernames!$Q:$Q),"")</f>
        <v/>
      </c>
    </row>
    <row r="15" spans="1:14">
      <c r="A15" s="437">
        <v>284</v>
      </c>
      <c r="B15" s="400" t="s">
        <v>2644</v>
      </c>
      <c r="C15" s="400" t="s">
        <v>2645</v>
      </c>
      <c r="D15" s="400" t="s">
        <v>2629</v>
      </c>
      <c r="E15" s="401" t="str">
        <f ca="1">IFERROR(_xlfn.XLOOKUP($B15,map_headernames!H:H,map_headernames!$Q:$Q),"")</f>
        <v/>
      </c>
      <c r="F15" s="7" t="str">
        <f ca="1">IFERROR(_xlfn.XLOOKUP($B15,map_headernames!G:G,map_headernames!$Q:$Q),"")</f>
        <v/>
      </c>
      <c r="G15" s="7" t="str">
        <f ca="1">IFERROR(_xlfn.XLOOKUP($B15,map_headernames!I:I,map_headernames!$Q:$Q),"")</f>
        <v/>
      </c>
      <c r="H15" s="7" t="str">
        <f ca="1">IFERROR(_xlfn.XLOOKUP($B15,map_headernames!J:J,map_headernames!$Q:$Q),"")</f>
        <v/>
      </c>
      <c r="I15" s="7" t="str">
        <f ca="1">IFERROR(_xlfn.XLOOKUP($B15,map_headernames!K:K,map_headernames!$Q:$Q),"")</f>
        <v/>
      </c>
      <c r="J15" s="7" t="str">
        <f ca="1">IFERROR(_xlfn.XLOOKUP($B15,map_headernames!L:L,map_headernames!$Q:$Q),"")</f>
        <v/>
      </c>
      <c r="K15" s="7" t="str">
        <f ca="1">IFERROR(_xlfn.XLOOKUP($B15,map_headernames!N:N,map_headernames!$Q:$Q),"")</f>
        <v/>
      </c>
      <c r="L15" s="7" t="str">
        <f ca="1">IFERROR(_xlfn.XLOOKUP($B15,map_headernames!O:O,map_headernames!$Q:$Q),"")</f>
        <v/>
      </c>
      <c r="M15" s="7" t="str">
        <f ca="1">IFERROR(_xlfn.XLOOKUP($B15,map_headernames!P:P,map_headernames!$Q:$Q),"")</f>
        <v/>
      </c>
    </row>
    <row r="16" spans="1:14">
      <c r="A16" s="7">
        <v>296</v>
      </c>
      <c r="B16" s="400" t="s">
        <v>2648</v>
      </c>
      <c r="C16" s="400" t="s">
        <v>2649</v>
      </c>
      <c r="D16" s="400" t="s">
        <v>2629</v>
      </c>
      <c r="E16" s="401" t="str">
        <f ca="1">IFERROR(_xlfn.XLOOKUP($B16,map_headernames!H:H,map_headernames!$Q:$Q),"")</f>
        <v/>
      </c>
      <c r="F16" s="7" t="str">
        <f ca="1">IFERROR(_xlfn.XLOOKUP($B16,map_headernames!G:G,map_headernames!$Q:$Q),"")</f>
        <v/>
      </c>
      <c r="G16" s="7" t="str">
        <f ca="1">IFERROR(_xlfn.XLOOKUP($B16,map_headernames!I:I,map_headernames!$Q:$Q),"")</f>
        <v/>
      </c>
      <c r="H16" s="7" t="str">
        <f ca="1">IFERROR(_xlfn.XLOOKUP($B16,map_headernames!J:J,map_headernames!$Q:$Q),"")</f>
        <v/>
      </c>
      <c r="I16" s="7" t="str">
        <f ca="1">IFERROR(_xlfn.XLOOKUP($B16,map_headernames!K:K,map_headernames!$Q:$Q),"")</f>
        <v/>
      </c>
      <c r="J16" s="7" t="str">
        <f ca="1">IFERROR(_xlfn.XLOOKUP($B16,map_headernames!L:L,map_headernames!$Q:$Q),"")</f>
        <v/>
      </c>
      <c r="K16" s="7" t="str">
        <f ca="1">IFERROR(_xlfn.XLOOKUP($B16,map_headernames!N:N,map_headernames!$Q:$Q),"")</f>
        <v/>
      </c>
      <c r="L16" s="7" t="str">
        <f ca="1">IFERROR(_xlfn.XLOOKUP($B16,map_headernames!O:O,map_headernames!$Q:$Q),"")</f>
        <v/>
      </c>
      <c r="M16" s="7" t="str">
        <f ca="1">IFERROR(_xlfn.XLOOKUP($B16,map_headernames!P:P,map_headernames!$Q:$Q),"")</f>
        <v/>
      </c>
    </row>
    <row r="17" spans="1:13">
      <c r="A17" s="437">
        <v>285</v>
      </c>
      <c r="B17" s="400" t="s">
        <v>2646</v>
      </c>
      <c r="C17" s="400" t="s">
        <v>2647</v>
      </c>
      <c r="D17" s="400" t="s">
        <v>2629</v>
      </c>
      <c r="E17" s="401" t="str">
        <f ca="1">IFERROR(_xlfn.XLOOKUP($B17,map_headernames!H:H,map_headernames!$Q:$Q),"")</f>
        <v/>
      </c>
      <c r="F17" s="7" t="str">
        <f ca="1">IFERROR(_xlfn.XLOOKUP($B17,map_headernames!G:G,map_headernames!$Q:$Q),"")</f>
        <v/>
      </c>
      <c r="G17" s="7" t="str">
        <f ca="1">IFERROR(_xlfn.XLOOKUP($B17,map_headernames!I:I,map_headernames!$Q:$Q),"")</f>
        <v/>
      </c>
      <c r="H17" s="7" t="str">
        <f ca="1">IFERROR(_xlfn.XLOOKUP($B17,map_headernames!J:J,map_headernames!$Q:$Q),"")</f>
        <v/>
      </c>
      <c r="I17" s="7" t="str">
        <f ca="1">IFERROR(_xlfn.XLOOKUP($B17,map_headernames!K:K,map_headernames!$Q:$Q),"")</f>
        <v/>
      </c>
      <c r="J17" s="7" t="str">
        <f ca="1">IFERROR(_xlfn.XLOOKUP($B17,map_headernames!L:L,map_headernames!$Q:$Q),"")</f>
        <v/>
      </c>
      <c r="K17" s="7" t="str">
        <f ca="1">IFERROR(_xlfn.XLOOKUP($B17,map_headernames!N:N,map_headernames!$Q:$Q),"")</f>
        <v/>
      </c>
      <c r="L17" s="7" t="str">
        <f ca="1">IFERROR(_xlfn.XLOOKUP($B17,map_headernames!O:O,map_headernames!$Q:$Q),"")</f>
        <v/>
      </c>
      <c r="M17" s="7" t="str">
        <f ca="1">IFERROR(_xlfn.XLOOKUP($B17,map_headernames!P:P,map_headernames!$Q:$Q),"")</f>
        <v/>
      </c>
    </row>
    <row r="18" spans="1:13">
      <c r="A18" s="7">
        <v>297</v>
      </c>
      <c r="B18" s="400" t="s">
        <v>2650</v>
      </c>
      <c r="C18" s="400" t="s">
        <v>2651</v>
      </c>
      <c r="D18" s="400" t="s">
        <v>2629</v>
      </c>
      <c r="E18" s="401" t="str">
        <f ca="1">IFERROR(_xlfn.XLOOKUP($B18,map_headernames!H:H,map_headernames!$Q:$Q),"")</f>
        <v/>
      </c>
      <c r="F18" s="7" t="str">
        <f ca="1">IFERROR(_xlfn.XLOOKUP($B18,map_headernames!G:G,map_headernames!$Q:$Q),"")</f>
        <v/>
      </c>
      <c r="G18" s="7" t="str">
        <f ca="1">IFERROR(_xlfn.XLOOKUP($B18,map_headernames!I:I,map_headernames!$Q:$Q),"")</f>
        <v/>
      </c>
      <c r="H18" s="7" t="str">
        <f ca="1">IFERROR(_xlfn.XLOOKUP($B18,map_headernames!J:J,map_headernames!$Q:$Q),"")</f>
        <v/>
      </c>
      <c r="I18" s="7" t="str">
        <f ca="1">IFERROR(_xlfn.XLOOKUP($B18,map_headernames!K:K,map_headernames!$Q:$Q),"")</f>
        <v/>
      </c>
      <c r="J18" s="7" t="str">
        <f ca="1">IFERROR(_xlfn.XLOOKUP($B18,map_headernames!L:L,map_headernames!$Q:$Q),"")</f>
        <v/>
      </c>
      <c r="K18" s="7" t="str">
        <f ca="1">IFERROR(_xlfn.XLOOKUP($B18,map_headernames!N:N,map_headernames!$Q:$Q),"")</f>
        <v/>
      </c>
      <c r="L18" s="7" t="str">
        <f ca="1">IFERROR(_xlfn.XLOOKUP($B18,map_headernames!O:O,map_headernames!$Q:$Q),"")</f>
        <v/>
      </c>
      <c r="M18" s="7" t="str">
        <f ca="1">IFERROR(_xlfn.XLOOKUP($B18,map_headernames!P:P,map_headernames!$Q:$Q),"")</f>
        <v/>
      </c>
    </row>
    <row r="19" spans="1:13">
      <c r="A19" s="437">
        <v>288</v>
      </c>
      <c r="B19" s="400" t="s">
        <v>2622</v>
      </c>
      <c r="C19" s="400" t="s">
        <v>2623</v>
      </c>
      <c r="D19" s="400" t="s">
        <v>2601</v>
      </c>
      <c r="E19" s="401" t="str">
        <f ca="1">IFERROR(_xlfn.XLOOKUP($B19,map_headernames!H:H,map_headernames!$Q:$Q),"")</f>
        <v/>
      </c>
      <c r="F19" s="7" t="str">
        <f ca="1">IFERROR(_xlfn.XLOOKUP($B19,map_headernames!G:G,map_headernames!$Q:$Q),"")</f>
        <v/>
      </c>
      <c r="G19" s="7" t="str">
        <f ca="1">IFERROR(_xlfn.XLOOKUP($B19,map_headernames!I:I,map_headernames!$Q:$Q),"")</f>
        <v/>
      </c>
      <c r="H19" s="7" t="str">
        <f ca="1">IFERROR(_xlfn.XLOOKUP($B19,map_headernames!J:J,map_headernames!$Q:$Q),"")</f>
        <v/>
      </c>
      <c r="I19" s="7" t="str">
        <f ca="1">IFERROR(_xlfn.XLOOKUP($B19,map_headernames!K:K,map_headernames!$Q:$Q),"")</f>
        <v/>
      </c>
      <c r="J19" s="7" t="str">
        <f ca="1">IFERROR(_xlfn.XLOOKUP($B19,map_headernames!L:L,map_headernames!$Q:$Q),"")</f>
        <v/>
      </c>
      <c r="K19" s="7" t="str">
        <f ca="1">IFERROR(_xlfn.XLOOKUP($B19,map_headernames!N:N,map_headernames!$Q:$Q),"")</f>
        <v/>
      </c>
      <c r="L19" s="7" t="str">
        <f ca="1">IFERROR(_xlfn.XLOOKUP($B19,map_headernames!O:O,map_headernames!$Q:$Q),"")</f>
        <v/>
      </c>
      <c r="M19" s="7" t="str">
        <f ca="1">IFERROR(_xlfn.XLOOKUP($B19,map_headernames!P:P,map_headernames!$Q:$Q),"")</f>
        <v/>
      </c>
    </row>
    <row r="20" spans="1:13">
      <c r="A20" s="7">
        <v>300</v>
      </c>
      <c r="B20" s="400" t="s">
        <v>2626</v>
      </c>
      <c r="C20" s="400" t="s">
        <v>2627</v>
      </c>
      <c r="D20" s="400" t="s">
        <v>2601</v>
      </c>
      <c r="E20" s="401" t="str">
        <f ca="1">IFERROR(_xlfn.XLOOKUP($B20,map_headernames!H:H,map_headernames!$Q:$Q),"")</f>
        <v/>
      </c>
      <c r="F20" s="7" t="str">
        <f ca="1">IFERROR(_xlfn.XLOOKUP($B20,map_headernames!G:G,map_headernames!$Q:$Q),"")</f>
        <v/>
      </c>
      <c r="G20" s="7" t="str">
        <f ca="1">IFERROR(_xlfn.XLOOKUP($B20,map_headernames!I:I,map_headernames!$Q:$Q),"")</f>
        <v/>
      </c>
      <c r="H20" s="7" t="str">
        <f ca="1">IFERROR(_xlfn.XLOOKUP($B20,map_headernames!J:J,map_headernames!$Q:$Q),"")</f>
        <v/>
      </c>
      <c r="I20" s="7" t="str">
        <f ca="1">IFERROR(_xlfn.XLOOKUP($B20,map_headernames!K:K,map_headernames!$Q:$Q),"")</f>
        <v/>
      </c>
      <c r="J20" s="7" t="str">
        <f ca="1">IFERROR(_xlfn.XLOOKUP($B20,map_headernames!L:L,map_headernames!$Q:$Q),"")</f>
        <v/>
      </c>
      <c r="K20" s="7" t="str">
        <f ca="1">IFERROR(_xlfn.XLOOKUP($B20,map_headernames!N:N,map_headernames!$Q:$Q),"")</f>
        <v/>
      </c>
      <c r="L20" s="7" t="str">
        <f ca="1">IFERROR(_xlfn.XLOOKUP($B20,map_headernames!O:O,map_headernames!$Q:$Q),"")</f>
        <v/>
      </c>
      <c r="M20" s="7" t="str">
        <f ca="1">IFERROR(_xlfn.XLOOKUP($B20,map_headernames!P:P,map_headernames!$Q:$Q),"")</f>
        <v/>
      </c>
    </row>
    <row r="21" spans="1:13">
      <c r="A21" s="437">
        <v>289</v>
      </c>
      <c r="B21" s="400" t="s">
        <v>2670</v>
      </c>
      <c r="C21" s="400" t="s">
        <v>2671</v>
      </c>
      <c r="D21" s="400" t="s">
        <v>2601</v>
      </c>
      <c r="E21" s="401" t="str">
        <f ca="1">IFERROR(_xlfn.XLOOKUP($B21,map_headernames!H:H,map_headernames!$Q:$Q),"")</f>
        <v/>
      </c>
      <c r="F21" s="7" t="str">
        <f ca="1">IFERROR(_xlfn.XLOOKUP($B21,map_headernames!G:G,map_headernames!$Q:$Q),"")</f>
        <v/>
      </c>
      <c r="G21" s="7" t="str">
        <f ca="1">IFERROR(_xlfn.XLOOKUP($B21,map_headernames!I:I,map_headernames!$Q:$Q),"")</f>
        <v/>
      </c>
      <c r="H21" s="7" t="str">
        <f ca="1">IFERROR(_xlfn.XLOOKUP($B21,map_headernames!J:J,map_headernames!$Q:$Q),"")</f>
        <v/>
      </c>
      <c r="I21" s="7" t="str">
        <f ca="1">IFERROR(_xlfn.XLOOKUP($B21,map_headernames!K:K,map_headernames!$Q:$Q),"")</f>
        <v/>
      </c>
      <c r="J21" s="7" t="str">
        <f ca="1">IFERROR(_xlfn.XLOOKUP($B21,map_headernames!L:L,map_headernames!$Q:$Q),"")</f>
        <v/>
      </c>
      <c r="K21" s="7" t="str">
        <f ca="1">IFERROR(_xlfn.XLOOKUP($B21,map_headernames!N:N,map_headernames!$Q:$Q),"")</f>
        <v/>
      </c>
      <c r="L21" s="7" t="str">
        <f ca="1">IFERROR(_xlfn.XLOOKUP($B21,map_headernames!O:O,map_headernames!$Q:$Q),"")</f>
        <v/>
      </c>
      <c r="M21" s="7" t="str">
        <f ca="1">IFERROR(_xlfn.XLOOKUP($B21,map_headernames!P:P,map_headernames!$Q:$Q),"")</f>
        <v/>
      </c>
    </row>
    <row r="22" spans="1:13" ht="15.75" thickBot="1">
      <c r="A22" s="7">
        <v>301</v>
      </c>
      <c r="B22" s="423" t="s">
        <v>2672</v>
      </c>
      <c r="C22" s="423" t="s">
        <v>2673</v>
      </c>
      <c r="D22" s="423" t="s">
        <v>2601</v>
      </c>
      <c r="E22" s="401" t="str">
        <f ca="1">IFERROR(_xlfn.XLOOKUP($B22,map_headernames!H:H,map_headernames!$Q:$Q),"")</f>
        <v/>
      </c>
      <c r="F22" s="7" t="str">
        <f ca="1">IFERROR(_xlfn.XLOOKUP($B22,map_headernames!G:G,map_headernames!$Q:$Q),"")</f>
        <v/>
      </c>
      <c r="G22" s="7" t="str">
        <f ca="1">IFERROR(_xlfn.XLOOKUP($B22,map_headernames!I:I,map_headernames!$Q:$Q),"")</f>
        <v/>
      </c>
      <c r="H22" s="7" t="str">
        <f ca="1">IFERROR(_xlfn.XLOOKUP($B22,map_headernames!J:J,map_headernames!$Q:$Q),"")</f>
        <v/>
      </c>
      <c r="I22" s="7" t="str">
        <f ca="1">IFERROR(_xlfn.XLOOKUP($B22,map_headernames!K:K,map_headernames!$Q:$Q),"")</f>
        <v/>
      </c>
      <c r="J22" s="7" t="str">
        <f ca="1">IFERROR(_xlfn.XLOOKUP($B22,map_headernames!L:L,map_headernames!$Q:$Q),"")</f>
        <v/>
      </c>
      <c r="K22" s="7" t="str">
        <f ca="1">IFERROR(_xlfn.XLOOKUP($B22,map_headernames!N:N,map_headernames!$Q:$Q),"")</f>
        <v/>
      </c>
      <c r="L22" s="7" t="str">
        <f ca="1">IFERROR(_xlfn.XLOOKUP($B22,map_headernames!O:O,map_headernames!$Q:$Q),"")</f>
        <v/>
      </c>
      <c r="M22" s="7" t="str">
        <f ca="1">IFERROR(_xlfn.XLOOKUP($B22,map_headernames!P:P,map_headernames!$Q:$Q),"")</f>
        <v/>
      </c>
    </row>
    <row r="23" spans="1:13">
      <c r="A23" s="437">
        <v>286</v>
      </c>
      <c r="B23" s="456" t="s">
        <v>2619</v>
      </c>
      <c r="C23" s="425" t="s">
        <v>2620</v>
      </c>
      <c r="D23" s="425" t="s">
        <v>5671</v>
      </c>
      <c r="E23" s="426" t="str">
        <f ca="1">IFERROR(_xlfn.XLOOKUP($B23,map_headernames!H:H,map_headernames!$Q:$Q),"")</f>
        <v/>
      </c>
      <c r="F23" s="463" t="str">
        <f ca="1">IFERROR(_xlfn.XLOOKUP($B23,map_headernames!G:G,map_headernames!$Q:$Q),"")</f>
        <v/>
      </c>
      <c r="G23" s="332" t="str">
        <f ca="1">IFERROR(_xlfn.XLOOKUP($B23,map_headernames!I:I,map_headernames!$Q:$Q),"")</f>
        <v/>
      </c>
      <c r="H23" s="332" t="str">
        <f ca="1">IFERROR(_xlfn.XLOOKUP($B23,map_headernames!J:J,map_headernames!$Q:$Q),"")</f>
        <v/>
      </c>
      <c r="I23" s="332" t="str">
        <f ca="1">IFERROR(_xlfn.XLOOKUP($B23,map_headernames!K:K,map_headernames!$Q:$Q),"")</f>
        <v/>
      </c>
      <c r="J23" s="427" t="str">
        <f ca="1">IFERROR(_xlfn.XLOOKUP($B23,map_headernames!L:L,map_headernames!$Q:$Q),"")</f>
        <v/>
      </c>
      <c r="K23" s="7" t="str">
        <f ca="1">IFERROR(_xlfn.XLOOKUP($B23,map_headernames!N:N,map_headernames!$Q:$Q),"")</f>
        <v/>
      </c>
      <c r="L23" s="7" t="str">
        <f ca="1">IFERROR(_xlfn.XLOOKUP($B23,map_headernames!O:O,map_headernames!$Q:$Q),"")</f>
        <v/>
      </c>
      <c r="M23" s="7" t="str">
        <f ca="1">IFERROR(_xlfn.XLOOKUP($B23,map_headernames!P:P,map_headernames!$Q:$Q),"")</f>
        <v/>
      </c>
    </row>
    <row r="24" spans="1:13">
      <c r="A24" s="7">
        <v>298</v>
      </c>
      <c r="B24" s="428" t="s">
        <v>2624</v>
      </c>
      <c r="C24" s="400" t="s">
        <v>2625</v>
      </c>
      <c r="D24" s="400" t="s">
        <v>2601</v>
      </c>
      <c r="E24" s="401" t="str">
        <f ca="1">IFERROR(_xlfn.XLOOKUP($B24,map_headernames!H:H,map_headernames!$Q:$Q),"")</f>
        <v/>
      </c>
      <c r="F24" s="7" t="str">
        <f ca="1">IFERROR(_xlfn.XLOOKUP($B24,map_headernames!G:G,map_headernames!$Q:$Q),"")</f>
        <v/>
      </c>
      <c r="G24" s="7" t="str">
        <f ca="1">IFERROR(_xlfn.XLOOKUP($B24,map_headernames!I:I,map_headernames!$Q:$Q),"")</f>
        <v/>
      </c>
      <c r="H24" s="7" t="str">
        <f ca="1">IFERROR(_xlfn.XLOOKUP($B24,map_headernames!J:J,map_headernames!$Q:$Q),"")</f>
        <v/>
      </c>
      <c r="I24" s="7" t="str">
        <f ca="1">IFERROR(_xlfn.XLOOKUP($B24,map_headernames!K:K,map_headernames!$Q:$Q),"")</f>
        <v/>
      </c>
      <c r="J24" s="429" t="str">
        <f ca="1">IFERROR(_xlfn.XLOOKUP($B24,map_headernames!L:L,map_headernames!$Q:$Q),"")</f>
        <v/>
      </c>
      <c r="K24" s="7" t="str">
        <f ca="1">IFERROR(_xlfn.XLOOKUP($B24,map_headernames!N:N,map_headernames!$Q:$Q),"")</f>
        <v/>
      </c>
      <c r="L24" s="7" t="str">
        <f ca="1">IFERROR(_xlfn.XLOOKUP($B24,map_headernames!O:O,map_headernames!$Q:$Q),"")</f>
        <v/>
      </c>
      <c r="M24" s="7" t="str">
        <f ca="1">IFERROR(_xlfn.XLOOKUP($B24,map_headernames!P:P,map_headernames!$Q:$Q),"")</f>
        <v/>
      </c>
    </row>
    <row r="25" spans="1:13">
      <c r="A25" s="437">
        <v>287</v>
      </c>
      <c r="B25" s="428" t="s">
        <v>2699</v>
      </c>
      <c r="C25" s="400" t="s">
        <v>2700</v>
      </c>
      <c r="D25" s="400" t="s">
        <v>2601</v>
      </c>
      <c r="E25" s="401" t="str">
        <f ca="1">IFERROR(_xlfn.XLOOKUP($B25,map_headernames!H:H,map_headernames!$Q:$Q),"")</f>
        <v/>
      </c>
      <c r="F25" s="7" t="str">
        <f ca="1">IFERROR(_xlfn.XLOOKUP($B25,map_headernames!G:G,map_headernames!$Q:$Q),"")</f>
        <v/>
      </c>
      <c r="G25" s="7" t="str">
        <f ca="1">IFERROR(_xlfn.XLOOKUP($B25,map_headernames!I:I,map_headernames!$Q:$Q),"")</f>
        <v/>
      </c>
      <c r="H25" s="7" t="str">
        <f ca="1">IFERROR(_xlfn.XLOOKUP($B25,map_headernames!J:J,map_headernames!$Q:$Q),"")</f>
        <v/>
      </c>
      <c r="I25" s="7" t="str">
        <f ca="1">IFERROR(_xlfn.XLOOKUP($B25,map_headernames!K:K,map_headernames!$Q:$Q),"")</f>
        <v/>
      </c>
      <c r="J25" s="429" t="str">
        <f ca="1">IFERROR(_xlfn.XLOOKUP($B25,map_headernames!L:L,map_headernames!$Q:$Q),"")</f>
        <v/>
      </c>
      <c r="K25" s="7" t="str">
        <f ca="1">IFERROR(_xlfn.XLOOKUP($B25,map_headernames!N:N,map_headernames!$Q:$Q),"")</f>
        <v/>
      </c>
      <c r="L25" s="7" t="str">
        <f ca="1">IFERROR(_xlfn.XLOOKUP($B25,map_headernames!O:O,map_headernames!$Q:$Q),"")</f>
        <v/>
      </c>
      <c r="M25" s="7" t="str">
        <f ca="1">IFERROR(_xlfn.XLOOKUP($B25,map_headernames!P:P,map_headernames!$Q:$Q),"")</f>
        <v/>
      </c>
    </row>
    <row r="26" spans="1:13">
      <c r="A26" s="7">
        <v>299</v>
      </c>
      <c r="B26" s="428" t="s">
        <v>2703</v>
      </c>
      <c r="C26" s="400" t="s">
        <v>2704</v>
      </c>
      <c r="D26" s="400" t="s">
        <v>2601</v>
      </c>
      <c r="E26" s="401" t="str">
        <f ca="1">IFERROR(_xlfn.XLOOKUP($B26,map_headernames!H:H,map_headernames!$Q:$Q),"")</f>
        <v/>
      </c>
      <c r="F26" s="464" t="str">
        <f ca="1">IFERROR(_xlfn.XLOOKUP($B26,map_headernames!G:G,map_headernames!$Q:$Q),"")</f>
        <v/>
      </c>
      <c r="G26" s="7" t="str">
        <f ca="1">IFERROR(_xlfn.XLOOKUP($B26,map_headernames!I:I,map_headernames!$Q:$Q),"")</f>
        <v/>
      </c>
      <c r="H26" s="7" t="str">
        <f ca="1">IFERROR(_xlfn.XLOOKUP($B26,map_headernames!J:J,map_headernames!$Q:$Q),"")</f>
        <v/>
      </c>
      <c r="I26" s="7" t="str">
        <f ca="1">IFERROR(_xlfn.XLOOKUP($B26,map_headernames!K:K,map_headernames!$Q:$Q),"")</f>
        <v/>
      </c>
      <c r="J26" s="429" t="str">
        <f ca="1">IFERROR(_xlfn.XLOOKUP($B26,map_headernames!L:L,map_headernames!$Q:$Q),"")</f>
        <v/>
      </c>
      <c r="K26" s="7" t="str">
        <f ca="1">IFERROR(_xlfn.XLOOKUP($B26,map_headernames!N:N,map_headernames!$Q:$Q),"")</f>
        <v/>
      </c>
      <c r="L26" s="7" t="str">
        <f ca="1">IFERROR(_xlfn.XLOOKUP($B26,map_headernames!O:O,map_headernames!$Q:$Q),"")</f>
        <v/>
      </c>
      <c r="M26" s="7" t="str">
        <f ca="1">IFERROR(_xlfn.XLOOKUP($B26,map_headernames!P:P,map_headernames!$Q:$Q),"")</f>
        <v/>
      </c>
    </row>
    <row r="27" spans="1:13">
      <c r="A27" s="7">
        <v>143</v>
      </c>
      <c r="B27" s="457" t="s">
        <v>2157</v>
      </c>
      <c r="C27" s="400" t="s">
        <v>2158</v>
      </c>
      <c r="D27" s="400" t="s">
        <v>1079</v>
      </c>
      <c r="E27" s="401" t="str">
        <f ca="1">IFERROR(_xlfn.XLOOKUP($B27,map_headernames!H:H,map_headernames!$Q:$Q),"")</f>
        <v/>
      </c>
      <c r="F27" s="7" t="str">
        <f ca="1">IFERROR(_xlfn.XLOOKUP($B27,map_headernames!G:G,map_headernames!$Q:$Q),"")</f>
        <v/>
      </c>
      <c r="G27" s="7" t="str">
        <f ca="1">IFERROR(_xlfn.XLOOKUP($B27,map_headernames!I:I,map_headernames!$Q:$Q),"")</f>
        <v/>
      </c>
      <c r="H27" s="7" t="str">
        <f ca="1">IFERROR(_xlfn.XLOOKUP($B27,map_headernames!J:J,map_headernames!$Q:$Q),"")</f>
        <v/>
      </c>
      <c r="I27" s="7" t="str">
        <f ca="1">IFERROR(_xlfn.XLOOKUP($B27,map_headernames!K:K,map_headernames!$Q:$Q),"")</f>
        <v/>
      </c>
      <c r="J27" s="429" t="str">
        <f ca="1">IFERROR(_xlfn.XLOOKUP($B27,map_headernames!L:L,map_headernames!$Q:$Q),"")</f>
        <v/>
      </c>
      <c r="K27" s="7" t="str">
        <f ca="1">IFERROR(_xlfn.XLOOKUP($B27,map_headernames!N:N,map_headernames!$Q:$Q),"")</f>
        <v/>
      </c>
      <c r="L27" s="7" t="str">
        <f ca="1">IFERROR(_xlfn.XLOOKUP($B27,map_headernames!O:O,map_headernames!$Q:$Q),"")</f>
        <v/>
      </c>
      <c r="M27" s="7" t="str">
        <f ca="1">IFERROR(_xlfn.XLOOKUP($B27,map_headernames!P:P,map_headernames!$Q:$Q),"")</f>
        <v/>
      </c>
    </row>
    <row r="28" spans="1:13">
      <c r="A28" s="437">
        <v>166</v>
      </c>
      <c r="B28" s="457" t="s">
        <v>1073</v>
      </c>
      <c r="C28" s="400" t="s">
        <v>1083</v>
      </c>
      <c r="D28" s="400" t="s">
        <v>1079</v>
      </c>
      <c r="E28" s="401" t="str">
        <f ca="1">IFERROR(_xlfn.XLOOKUP($B28,map_headernames!H:H,map_headernames!$Q:$Q),"")</f>
        <v/>
      </c>
      <c r="F28" s="7" t="str">
        <f ca="1">IFERROR(_xlfn.XLOOKUP($B28,map_headernames!G:G,map_headernames!$Q:$Q),"")</f>
        <v/>
      </c>
      <c r="G28" s="7" t="str">
        <f ca="1">IFERROR(_xlfn.XLOOKUP($B28,map_headernames!I:I,map_headernames!$Q:$Q),"")</f>
        <v/>
      </c>
      <c r="H28" s="7" t="str">
        <f ca="1">IFERROR(_xlfn.XLOOKUP($B28,map_headernames!J:J,map_headernames!$Q:$Q),"")</f>
        <v/>
      </c>
      <c r="I28" s="7" t="str">
        <f ca="1">IFERROR(_xlfn.XLOOKUP($B28,map_headernames!K:K,map_headernames!$Q:$Q),"")</f>
        <v/>
      </c>
      <c r="J28" s="429" t="str">
        <f ca="1">IFERROR(_xlfn.XLOOKUP($B28,map_headernames!L:L,map_headernames!$Q:$Q),"")</f>
        <v/>
      </c>
      <c r="K28" s="7" t="str">
        <f ca="1">IFERROR(_xlfn.XLOOKUP($B28,map_headernames!N:N,map_headernames!$Q:$Q),"")</f>
        <v/>
      </c>
      <c r="L28" s="7" t="str">
        <f ca="1">IFERROR(_xlfn.XLOOKUP($B28,map_headernames!O:O,map_headernames!$Q:$Q),"")</f>
        <v/>
      </c>
      <c r="M28" s="7" t="str">
        <f ca="1">IFERROR(_xlfn.XLOOKUP($B28,map_headernames!P:P,map_headernames!$Q:$Q),"")</f>
        <v/>
      </c>
    </row>
    <row r="29" spans="1:13">
      <c r="A29" s="7">
        <v>144</v>
      </c>
      <c r="B29" s="457" t="s">
        <v>2161</v>
      </c>
      <c r="C29" s="400" t="s">
        <v>2162</v>
      </c>
      <c r="D29" s="400" t="s">
        <v>1079</v>
      </c>
      <c r="E29" s="401" t="str">
        <f ca="1">IFERROR(_xlfn.XLOOKUP($B29,map_headernames!H:H,map_headernames!$Q:$Q),"")</f>
        <v/>
      </c>
      <c r="F29" s="7" t="str">
        <f ca="1">IFERROR(_xlfn.XLOOKUP($B29,map_headernames!G:G,map_headernames!$Q:$Q),"")</f>
        <v/>
      </c>
      <c r="G29" s="7" t="str">
        <f ca="1">IFERROR(_xlfn.XLOOKUP($B29,map_headernames!I:I,map_headernames!$Q:$Q),"")</f>
        <v/>
      </c>
      <c r="H29" s="7" t="str">
        <f ca="1">IFERROR(_xlfn.XLOOKUP($B29,map_headernames!J:J,map_headernames!$Q:$Q),"")</f>
        <v/>
      </c>
      <c r="I29" s="7" t="str">
        <f ca="1">IFERROR(_xlfn.XLOOKUP($B29,map_headernames!K:K,map_headernames!$Q:$Q),"")</f>
        <v/>
      </c>
      <c r="J29" s="429" t="str">
        <f ca="1">IFERROR(_xlfn.XLOOKUP($B29,map_headernames!L:L,map_headernames!$Q:$Q),"")</f>
        <v/>
      </c>
      <c r="K29" s="7" t="str">
        <f ca="1">IFERROR(_xlfn.XLOOKUP($B29,map_headernames!N:N,map_headernames!$Q:$Q),"")</f>
        <v/>
      </c>
      <c r="L29" s="7" t="str">
        <f ca="1">IFERROR(_xlfn.XLOOKUP($B29,map_headernames!O:O,map_headernames!$Q:$Q),"")</f>
        <v/>
      </c>
      <c r="M29" s="7" t="str">
        <f ca="1">IFERROR(_xlfn.XLOOKUP($B29,map_headernames!P:P,map_headernames!$Q:$Q),"")</f>
        <v/>
      </c>
    </row>
    <row r="30" spans="1:13">
      <c r="A30" s="437">
        <v>167</v>
      </c>
      <c r="B30" s="457" t="s">
        <v>1088</v>
      </c>
      <c r="C30" s="400" t="s">
        <v>1092</v>
      </c>
      <c r="D30" s="400" t="s">
        <v>1079</v>
      </c>
      <c r="E30" s="401" t="str">
        <f ca="1">IFERROR(_xlfn.XLOOKUP($B30,map_headernames!H:H,map_headernames!$Q:$Q),"")</f>
        <v/>
      </c>
      <c r="F30" s="7" t="str">
        <f ca="1">IFERROR(_xlfn.XLOOKUP($B30,map_headernames!G:G,map_headernames!$Q:$Q),"")</f>
        <v/>
      </c>
      <c r="G30" s="7" t="str">
        <f ca="1">IFERROR(_xlfn.XLOOKUP($B30,map_headernames!I:I,map_headernames!$Q:$Q),"")</f>
        <v/>
      </c>
      <c r="H30" s="7" t="str">
        <f ca="1">IFERROR(_xlfn.XLOOKUP($B30,map_headernames!J:J,map_headernames!$Q:$Q),"")</f>
        <v/>
      </c>
      <c r="I30" s="7" t="str">
        <f ca="1">IFERROR(_xlfn.XLOOKUP($B30,map_headernames!K:K,map_headernames!$Q:$Q),"")</f>
        <v/>
      </c>
      <c r="J30" s="429" t="str">
        <f ca="1">IFERROR(_xlfn.XLOOKUP($B30,map_headernames!L:L,map_headernames!$Q:$Q),"")</f>
        <v/>
      </c>
      <c r="K30" s="7" t="str">
        <f ca="1">IFERROR(_xlfn.XLOOKUP($B30,map_headernames!N:N,map_headernames!$Q:$Q),"")</f>
        <v/>
      </c>
      <c r="L30" s="7" t="str">
        <f ca="1">IFERROR(_xlfn.XLOOKUP($B30,map_headernames!O:O,map_headernames!$Q:$Q),"")</f>
        <v/>
      </c>
      <c r="M30" s="7" t="str">
        <f ca="1">IFERROR(_xlfn.XLOOKUP($B30,map_headernames!P:P,map_headernames!$Q:$Q),"")</f>
        <v/>
      </c>
    </row>
    <row r="31" spans="1:13">
      <c r="A31" s="7">
        <v>136</v>
      </c>
      <c r="B31" s="457" t="s">
        <v>1098</v>
      </c>
      <c r="C31" s="400" t="s">
        <v>1103</v>
      </c>
      <c r="D31" s="400" t="s">
        <v>1079</v>
      </c>
      <c r="E31" s="401" t="str">
        <f ca="1">IFERROR(_xlfn.XLOOKUP($B31,map_headernames!H:H,map_headernames!$Q:$Q),"")</f>
        <v/>
      </c>
      <c r="F31" s="464" t="str">
        <f ca="1">IFERROR(_xlfn.XLOOKUP($B31,map_headernames!G:G,map_headernames!$Q:$Q),"")</f>
        <v/>
      </c>
      <c r="G31" s="7" t="str">
        <f ca="1">IFERROR(_xlfn.XLOOKUP($B31,map_headernames!I:I,map_headernames!$Q:$Q),"")</f>
        <v/>
      </c>
      <c r="H31" s="7" t="str">
        <f ca="1">IFERROR(_xlfn.XLOOKUP($B31,map_headernames!J:J,map_headernames!$Q:$Q),"")</f>
        <v/>
      </c>
      <c r="I31" s="7" t="str">
        <f ca="1">IFERROR(_xlfn.XLOOKUP($B31,map_headernames!K:K,map_headernames!$Q:$Q),"")</f>
        <v/>
      </c>
      <c r="J31" s="429" t="str">
        <f ca="1">IFERROR(_xlfn.XLOOKUP($B31,map_headernames!L:L,map_headernames!$Q:$Q),"")</f>
        <v/>
      </c>
      <c r="K31" s="7" t="str">
        <f ca="1">IFERROR(_xlfn.XLOOKUP($B31,map_headernames!N:N,map_headernames!$Q:$Q),"")</f>
        <v/>
      </c>
      <c r="L31" s="7" t="str">
        <f ca="1">IFERROR(_xlfn.XLOOKUP($B31,map_headernames!O:O,map_headernames!$Q:$Q),"")</f>
        <v/>
      </c>
      <c r="M31" s="7" t="str">
        <f ca="1">IFERROR(_xlfn.XLOOKUP($B31,map_headernames!P:P,map_headernames!$Q:$Q),"")</f>
        <v/>
      </c>
    </row>
    <row r="32" spans="1:13">
      <c r="A32" s="437">
        <v>159</v>
      </c>
      <c r="B32" s="457" t="s">
        <v>1109</v>
      </c>
      <c r="C32" s="400" t="s">
        <v>1113</v>
      </c>
      <c r="D32" s="400" t="s">
        <v>1079</v>
      </c>
      <c r="E32" s="401" t="str">
        <f ca="1">IFERROR(_xlfn.XLOOKUP($B32,map_headernames!H:H,map_headernames!$Q:$Q),"")</f>
        <v/>
      </c>
      <c r="F32" s="464" t="str">
        <f ca="1">IFERROR(_xlfn.XLOOKUP($B32,map_headernames!G:G,map_headernames!$Q:$Q),"")</f>
        <v/>
      </c>
      <c r="G32" s="7" t="str">
        <f ca="1">IFERROR(_xlfn.XLOOKUP($B32,map_headernames!I:I,map_headernames!$Q:$Q),"")</f>
        <v/>
      </c>
      <c r="H32" s="7" t="str">
        <f ca="1">IFERROR(_xlfn.XLOOKUP($B32,map_headernames!J:J,map_headernames!$Q:$Q),"")</f>
        <v/>
      </c>
      <c r="I32" s="7" t="str">
        <f ca="1">IFERROR(_xlfn.XLOOKUP($B32,map_headernames!K:K,map_headernames!$Q:$Q),"")</f>
        <v/>
      </c>
      <c r="J32" s="429" t="str">
        <f ca="1">IFERROR(_xlfn.XLOOKUP($B32,map_headernames!L:L,map_headernames!$Q:$Q),"")</f>
        <v/>
      </c>
      <c r="K32" s="7" t="str">
        <f ca="1">IFERROR(_xlfn.XLOOKUP($B32,map_headernames!N:N,map_headernames!$Q:$Q),"")</f>
        <v/>
      </c>
      <c r="L32" s="7" t="str">
        <f ca="1">IFERROR(_xlfn.XLOOKUP($B32,map_headernames!O:O,map_headernames!$Q:$Q),"")</f>
        <v/>
      </c>
      <c r="M32" s="7" t="str">
        <f ca="1">IFERROR(_xlfn.XLOOKUP($B32,map_headernames!P:P,map_headernames!$Q:$Q),"")</f>
        <v/>
      </c>
    </row>
    <row r="33" spans="1:14">
      <c r="A33" s="7">
        <v>137</v>
      </c>
      <c r="B33" s="457" t="s">
        <v>1117</v>
      </c>
      <c r="C33" s="400" t="s">
        <v>1119</v>
      </c>
      <c r="D33" s="400" t="s">
        <v>1079</v>
      </c>
      <c r="E33" s="401" t="str">
        <f ca="1">IFERROR(_xlfn.XLOOKUP($B33,map_headernames!H:H,map_headernames!$Q:$Q),"")</f>
        <v/>
      </c>
      <c r="F33" s="464" t="str">
        <f ca="1">IFERROR(_xlfn.XLOOKUP($B33,map_headernames!G:G,map_headernames!$Q:$Q),"")</f>
        <v/>
      </c>
      <c r="G33" s="7" t="str">
        <f ca="1">IFERROR(_xlfn.XLOOKUP($B33,map_headernames!I:I,map_headernames!$Q:$Q),"")</f>
        <v/>
      </c>
      <c r="H33" s="7" t="str">
        <f ca="1">IFERROR(_xlfn.XLOOKUP($B33,map_headernames!J:J,map_headernames!$Q:$Q),"")</f>
        <v/>
      </c>
      <c r="I33" s="7" t="str">
        <f ca="1">IFERROR(_xlfn.XLOOKUP($B33,map_headernames!K:K,map_headernames!$Q:$Q),"")</f>
        <v/>
      </c>
      <c r="J33" s="429" t="str">
        <f ca="1">IFERROR(_xlfn.XLOOKUP($B33,map_headernames!L:L,map_headernames!$Q:$Q),"")</f>
        <v/>
      </c>
      <c r="K33" s="7" t="str">
        <f ca="1">IFERROR(_xlfn.XLOOKUP($B33,map_headernames!N:N,map_headernames!$Q:$Q),"")</f>
        <v/>
      </c>
      <c r="L33" s="7" t="str">
        <f ca="1">IFERROR(_xlfn.XLOOKUP($B33,map_headernames!O:O,map_headernames!$Q:$Q),"")</f>
        <v/>
      </c>
      <c r="M33" s="7" t="str">
        <f ca="1">IFERROR(_xlfn.XLOOKUP($B33,map_headernames!P:P,map_headernames!$Q:$Q),"")</f>
        <v/>
      </c>
    </row>
    <row r="34" spans="1:14">
      <c r="A34" s="437">
        <v>160</v>
      </c>
      <c r="B34" s="457" t="s">
        <v>1124</v>
      </c>
      <c r="C34" s="400" t="s">
        <v>1128</v>
      </c>
      <c r="D34" s="400" t="s">
        <v>1079</v>
      </c>
      <c r="E34" s="401" t="str">
        <f ca="1">IFERROR(_xlfn.XLOOKUP($B34,map_headernames!H:H,map_headernames!$Q:$Q),"")</f>
        <v/>
      </c>
      <c r="F34" s="464" t="str">
        <f ca="1">IFERROR(_xlfn.XLOOKUP($B34,map_headernames!G:G,map_headernames!$Q:$Q),"")</f>
        <v/>
      </c>
      <c r="G34" s="7" t="str">
        <f ca="1">IFERROR(_xlfn.XLOOKUP($B34,map_headernames!I:I,map_headernames!$Q:$Q),"")</f>
        <v/>
      </c>
      <c r="H34" s="7" t="str">
        <f ca="1">IFERROR(_xlfn.XLOOKUP($B34,map_headernames!J:J,map_headernames!$Q:$Q),"")</f>
        <v/>
      </c>
      <c r="I34" s="7" t="str">
        <f ca="1">IFERROR(_xlfn.XLOOKUP($B34,map_headernames!K:K,map_headernames!$Q:$Q),"")</f>
        <v/>
      </c>
      <c r="J34" s="429" t="str">
        <f ca="1">IFERROR(_xlfn.XLOOKUP($B34,map_headernames!L:L,map_headernames!$Q:$Q),"")</f>
        <v/>
      </c>
      <c r="K34" s="7" t="str">
        <f ca="1">IFERROR(_xlfn.XLOOKUP($B34,map_headernames!N:N,map_headernames!$Q:$Q),"")</f>
        <v/>
      </c>
      <c r="L34" s="7" t="str">
        <f ca="1">IFERROR(_xlfn.XLOOKUP($B34,map_headernames!O:O,map_headernames!$Q:$Q),"")</f>
        <v/>
      </c>
      <c r="M34" s="7" t="str">
        <f ca="1">IFERROR(_xlfn.XLOOKUP($B34,map_headernames!P:P,map_headernames!$Q:$Q),"")</f>
        <v/>
      </c>
    </row>
    <row r="35" spans="1:14" ht="15.75" thickBot="1">
      <c r="A35" s="7">
        <v>142</v>
      </c>
      <c r="B35" s="460" t="s">
        <v>2224</v>
      </c>
      <c r="C35" s="461" t="s">
        <v>2227</v>
      </c>
      <c r="D35" s="431" t="s">
        <v>1079</v>
      </c>
      <c r="E35" s="432" t="str">
        <f ca="1">IFERROR(_xlfn.XLOOKUP($B35,map_headernames!H:H,map_headernames!$Q:$Q),"")</f>
        <v/>
      </c>
      <c r="F35" s="465" t="str">
        <f ca="1">IFERROR(_xlfn.XLOOKUP($B35,map_headernames!G:G,map_headernames!$Q:$Q),"")</f>
        <v/>
      </c>
      <c r="G35" s="467" t="str">
        <f ca="1">IFERROR(_xlfn.XLOOKUP($B35,map_headernames!I:I,map_headernames!$Q:$Q),"")</f>
        <v/>
      </c>
      <c r="H35" s="259" t="str">
        <f ca="1">IFERROR(_xlfn.XLOOKUP($B35,map_headernames!J:J,map_headernames!$Q:$Q),"")</f>
        <v/>
      </c>
      <c r="I35" s="259" t="str">
        <f ca="1">IFERROR(_xlfn.XLOOKUP($B35,map_headernames!K:K,map_headernames!$Q:$Q),"")</f>
        <v/>
      </c>
      <c r="J35" s="433" t="str">
        <f ca="1">IFERROR(_xlfn.XLOOKUP($B35,map_headernames!L:L,map_headernames!$Q:$Q),"")</f>
        <v/>
      </c>
      <c r="K35" s="7" t="str">
        <f ca="1">IFERROR(_xlfn.XLOOKUP($B35,map_headernames!N:N,map_headernames!$Q:$Q),"")</f>
        <v/>
      </c>
      <c r="L35" s="7" t="str">
        <f ca="1">IFERROR(_xlfn.XLOOKUP($B35,map_headernames!O:O,map_headernames!$Q:$Q),"")</f>
        <v/>
      </c>
      <c r="M35" s="7" t="str">
        <f ca="1">IFERROR(_xlfn.XLOOKUP($B35,map_headernames!P:P,map_headernames!$Q:$Q),"")</f>
        <v/>
      </c>
      <c r="N35" s="7" t="s">
        <v>5721</v>
      </c>
    </row>
    <row r="36" spans="1:14">
      <c r="A36" s="437">
        <v>165</v>
      </c>
      <c r="B36" s="458" t="s">
        <v>1133</v>
      </c>
      <c r="C36" s="452" t="s">
        <v>1139</v>
      </c>
      <c r="D36" s="424" t="s">
        <v>1079</v>
      </c>
      <c r="E36" s="401" t="str">
        <f ca="1">IFERROR(_xlfn.XLOOKUP($B36,map_headernames!H:H,map_headernames!$Q:$Q),"")</f>
        <v/>
      </c>
      <c r="F36" s="7" t="str">
        <f ca="1">IFERROR(_xlfn.XLOOKUP($B36,map_headernames!G:G,map_headernames!$Q:$Q),"")</f>
        <v/>
      </c>
      <c r="G36" s="416" t="str">
        <f ca="1">IFERROR(_xlfn.XLOOKUP($B36,map_headernames!I:I,map_headernames!$Q:$Q),"")</f>
        <v/>
      </c>
      <c r="H36" s="7" t="str">
        <f ca="1">IFERROR(_xlfn.XLOOKUP($B36,map_headernames!J:J,map_headernames!$Q:$Q),"")</f>
        <v/>
      </c>
      <c r="I36" s="7" t="str">
        <f ca="1">IFERROR(_xlfn.XLOOKUP($B36,map_headernames!K:K,map_headernames!$Q:$Q),"")</f>
        <v/>
      </c>
      <c r="J36" s="7" t="str">
        <f ca="1">IFERROR(_xlfn.XLOOKUP($B36,map_headernames!L:L,map_headernames!$Q:$Q),"")</f>
        <v/>
      </c>
      <c r="K36" s="7" t="str">
        <f ca="1">IFERROR(_xlfn.XLOOKUP($B36,map_headernames!N:N,map_headernames!$Q:$Q),"")</f>
        <v/>
      </c>
      <c r="L36" s="7" t="str">
        <f ca="1">IFERROR(_xlfn.XLOOKUP($B36,map_headernames!O:O,map_headernames!$Q:$Q),"")</f>
        <v/>
      </c>
      <c r="M36" s="7" t="str">
        <f ca="1">IFERROR(_xlfn.XLOOKUP($B36,map_headernames!P:P,map_headernames!$Q:$Q),"")</f>
        <v/>
      </c>
      <c r="N36" s="7" t="s">
        <v>5721</v>
      </c>
    </row>
    <row r="37" spans="1:14">
      <c r="A37" s="7">
        <v>138</v>
      </c>
      <c r="B37" s="438" t="s">
        <v>1146</v>
      </c>
      <c r="C37" s="400" t="s">
        <v>1148</v>
      </c>
      <c r="D37" s="400" t="s">
        <v>1079</v>
      </c>
      <c r="E37" s="401" t="str">
        <f ca="1">IFERROR(_xlfn.XLOOKUP($B37,map_headernames!H:H,map_headernames!$Q:$Q),"")</f>
        <v/>
      </c>
      <c r="F37" s="7" t="str">
        <f ca="1">IFERROR(_xlfn.XLOOKUP($B37,map_headernames!G:G,map_headernames!$Q:$Q),"")</f>
        <v/>
      </c>
      <c r="G37" s="7" t="str">
        <f ca="1">IFERROR(_xlfn.XLOOKUP($B37,map_headernames!I:I,map_headernames!$Q:$Q),"")</f>
        <v/>
      </c>
      <c r="H37" s="7" t="str">
        <f ca="1">IFERROR(_xlfn.XLOOKUP($B37,map_headernames!J:J,map_headernames!$Q:$Q),"")</f>
        <v/>
      </c>
      <c r="I37" s="7" t="str">
        <f ca="1">IFERROR(_xlfn.XLOOKUP($B37,map_headernames!K:K,map_headernames!$Q:$Q),"")</f>
        <v/>
      </c>
      <c r="J37" s="7" t="str">
        <f ca="1">IFERROR(_xlfn.XLOOKUP($B37,map_headernames!L:L,map_headernames!$Q:$Q),"")</f>
        <v/>
      </c>
      <c r="K37" s="7" t="str">
        <f ca="1">IFERROR(_xlfn.XLOOKUP($B37,map_headernames!N:N,map_headernames!$Q:$Q),"")</f>
        <v/>
      </c>
      <c r="L37" s="7" t="str">
        <f ca="1">IFERROR(_xlfn.XLOOKUP($B37,map_headernames!O:O,map_headernames!$Q:$Q),"")</f>
        <v/>
      </c>
      <c r="M37" s="7" t="str">
        <f ca="1">IFERROR(_xlfn.XLOOKUP($B37,map_headernames!P:P,map_headernames!$Q:$Q),"")</f>
        <v/>
      </c>
    </row>
    <row r="38" spans="1:14">
      <c r="A38" s="437">
        <v>161</v>
      </c>
      <c r="B38" s="438" t="s">
        <v>1153</v>
      </c>
      <c r="C38" s="400" t="s">
        <v>1157</v>
      </c>
      <c r="D38" s="400" t="s">
        <v>1079</v>
      </c>
      <c r="E38" s="401" t="str">
        <f ca="1">IFERROR(_xlfn.XLOOKUP($B38,map_headernames!H:H,map_headernames!$Q:$Q),"")</f>
        <v/>
      </c>
      <c r="F38" s="7" t="str">
        <f ca="1">IFERROR(_xlfn.XLOOKUP($B38,map_headernames!G:G,map_headernames!$Q:$Q),"")</f>
        <v/>
      </c>
      <c r="G38" s="7" t="str">
        <f ca="1">IFERROR(_xlfn.XLOOKUP($B38,map_headernames!I:I,map_headernames!$Q:$Q),"")</f>
        <v/>
      </c>
      <c r="H38" s="7" t="str">
        <f ca="1">IFERROR(_xlfn.XLOOKUP($B38,map_headernames!J:J,map_headernames!$Q:$Q),"")</f>
        <v/>
      </c>
      <c r="I38" s="7" t="str">
        <f ca="1">IFERROR(_xlfn.XLOOKUP($B38,map_headernames!K:K,map_headernames!$Q:$Q),"")</f>
        <v/>
      </c>
      <c r="J38" s="7" t="str">
        <f ca="1">IFERROR(_xlfn.XLOOKUP($B38,map_headernames!L:L,map_headernames!$Q:$Q),"")</f>
        <v/>
      </c>
      <c r="K38" s="7" t="str">
        <f ca="1">IFERROR(_xlfn.XLOOKUP($B38,map_headernames!N:N,map_headernames!$Q:$Q),"")</f>
        <v/>
      </c>
      <c r="L38" s="7" t="str">
        <f ca="1">IFERROR(_xlfn.XLOOKUP($B38,map_headernames!O:O,map_headernames!$Q:$Q),"")</f>
        <v/>
      </c>
      <c r="M38" s="7" t="str">
        <f ca="1">IFERROR(_xlfn.XLOOKUP($B38,map_headernames!P:P,map_headernames!$Q:$Q),"")</f>
        <v/>
      </c>
    </row>
    <row r="39" spans="1:14">
      <c r="A39" s="7">
        <v>140</v>
      </c>
      <c r="B39" s="438" t="s">
        <v>1159</v>
      </c>
      <c r="C39" s="400" t="s">
        <v>1161</v>
      </c>
      <c r="D39" s="400" t="s">
        <v>1079</v>
      </c>
      <c r="E39" s="401" t="str">
        <f ca="1">IFERROR(_xlfn.XLOOKUP($B39,map_headernames!H:H,map_headernames!$Q:$Q),"")</f>
        <v/>
      </c>
      <c r="F39" s="7" t="str">
        <f ca="1">IFERROR(_xlfn.XLOOKUP($B39,map_headernames!G:G,map_headernames!$Q:$Q),"")</f>
        <v/>
      </c>
      <c r="G39" s="7" t="str">
        <f ca="1">IFERROR(_xlfn.XLOOKUP($B39,map_headernames!I:I,map_headernames!$Q:$Q),"")</f>
        <v/>
      </c>
      <c r="H39" s="7" t="str">
        <f ca="1">IFERROR(_xlfn.XLOOKUP($B39,map_headernames!J:J,map_headernames!$Q:$Q),"")</f>
        <v/>
      </c>
      <c r="I39" s="7" t="str">
        <f ca="1">IFERROR(_xlfn.XLOOKUP($B39,map_headernames!K:K,map_headernames!$Q:$Q),"")</f>
        <v/>
      </c>
      <c r="J39" s="7" t="str">
        <f ca="1">IFERROR(_xlfn.XLOOKUP($B39,map_headernames!L:L,map_headernames!$Q:$Q),"")</f>
        <v/>
      </c>
      <c r="K39" s="7" t="str">
        <f ca="1">IFERROR(_xlfn.XLOOKUP($B39,map_headernames!N:N,map_headernames!$Q:$Q),"")</f>
        <v/>
      </c>
      <c r="L39" s="7" t="str">
        <f ca="1">IFERROR(_xlfn.XLOOKUP($B39,map_headernames!O:O,map_headernames!$Q:$Q),"")</f>
        <v/>
      </c>
      <c r="M39" s="7" t="str">
        <f ca="1">IFERROR(_xlfn.XLOOKUP($B39,map_headernames!P:P,map_headernames!$Q:$Q),"")</f>
        <v/>
      </c>
    </row>
    <row r="40" spans="1:14">
      <c r="A40" s="437">
        <v>163</v>
      </c>
      <c r="B40" s="438" t="s">
        <v>1166</v>
      </c>
      <c r="C40" s="400" t="s">
        <v>1170</v>
      </c>
      <c r="D40" s="400" t="s">
        <v>1079</v>
      </c>
      <c r="E40" s="401" t="str">
        <f ca="1">IFERROR(_xlfn.XLOOKUP($B40,map_headernames!H:H,map_headernames!$Q:$Q),"")</f>
        <v/>
      </c>
      <c r="F40" s="7" t="str">
        <f ca="1">IFERROR(_xlfn.XLOOKUP($B40,map_headernames!G:G,map_headernames!$Q:$Q),"")</f>
        <v/>
      </c>
      <c r="G40" s="7" t="str">
        <f ca="1">IFERROR(_xlfn.XLOOKUP($B40,map_headernames!I:I,map_headernames!$Q:$Q),"")</f>
        <v/>
      </c>
      <c r="H40" s="7" t="str">
        <f ca="1">IFERROR(_xlfn.XLOOKUP($B40,map_headernames!J:J,map_headernames!$Q:$Q),"")</f>
        <v/>
      </c>
      <c r="I40" s="7" t="str">
        <f ca="1">IFERROR(_xlfn.XLOOKUP($B40,map_headernames!K:K,map_headernames!$Q:$Q),"")</f>
        <v/>
      </c>
      <c r="J40" s="7" t="str">
        <f ca="1">IFERROR(_xlfn.XLOOKUP($B40,map_headernames!L:L,map_headernames!$Q:$Q),"")</f>
        <v/>
      </c>
      <c r="K40" s="7" t="str">
        <f ca="1">IFERROR(_xlfn.XLOOKUP($B40,map_headernames!N:N,map_headernames!$Q:$Q),"")</f>
        <v/>
      </c>
      <c r="L40" s="7" t="str">
        <f ca="1">IFERROR(_xlfn.XLOOKUP($B40,map_headernames!O:O,map_headernames!$Q:$Q),"")</f>
        <v/>
      </c>
      <c r="M40" s="7" t="str">
        <f ca="1">IFERROR(_xlfn.XLOOKUP($B40,map_headernames!P:P,map_headernames!$Q:$Q),"")</f>
        <v/>
      </c>
    </row>
    <row r="41" spans="1:14">
      <c r="A41" s="7">
        <v>135</v>
      </c>
      <c r="B41" s="438" t="s">
        <v>2233</v>
      </c>
      <c r="C41" s="400" t="s">
        <v>2235</v>
      </c>
      <c r="D41" s="400" t="s">
        <v>1079</v>
      </c>
      <c r="E41" s="401" t="str">
        <f ca="1">IFERROR(_xlfn.XLOOKUP($B41,map_headernames!H:H,map_headernames!$Q:$Q),"")</f>
        <v/>
      </c>
      <c r="F41" s="7" t="str">
        <f ca="1">IFERROR(_xlfn.XLOOKUP($B41,map_headernames!G:G,map_headernames!$Q:$Q),"")</f>
        <v/>
      </c>
      <c r="G41" s="7" t="str">
        <f ca="1">IFERROR(_xlfn.XLOOKUP($B41,map_headernames!I:I,map_headernames!$Q:$Q),"")</f>
        <v/>
      </c>
      <c r="H41" s="7" t="str">
        <f ca="1">IFERROR(_xlfn.XLOOKUP($B41,map_headernames!J:J,map_headernames!$Q:$Q),"")</f>
        <v/>
      </c>
      <c r="I41" s="7" t="str">
        <f ca="1">IFERROR(_xlfn.XLOOKUP($B41,map_headernames!K:K,map_headernames!$Q:$Q),"")</f>
        <v/>
      </c>
      <c r="J41" s="7" t="str">
        <f ca="1">IFERROR(_xlfn.XLOOKUP($B41,map_headernames!L:L,map_headernames!$Q:$Q),"")</f>
        <v/>
      </c>
      <c r="K41" s="7" t="str">
        <f ca="1">IFERROR(_xlfn.XLOOKUP($B41,map_headernames!N:N,map_headernames!$Q:$Q),"")</f>
        <v/>
      </c>
      <c r="L41" s="7" t="str">
        <f ca="1">IFERROR(_xlfn.XLOOKUP($B41,map_headernames!O:O,map_headernames!$Q:$Q),"")</f>
        <v/>
      </c>
      <c r="M41" s="7" t="str">
        <f ca="1">IFERROR(_xlfn.XLOOKUP($B41,map_headernames!P:P,map_headernames!$Q:$Q),"")</f>
        <v/>
      </c>
    </row>
    <row r="42" spans="1:14">
      <c r="A42" s="437">
        <v>158</v>
      </c>
      <c r="B42" s="438" t="s">
        <v>1173</v>
      </c>
      <c r="C42" s="400" t="s">
        <v>1177</v>
      </c>
      <c r="D42" s="400" t="s">
        <v>1079</v>
      </c>
      <c r="E42" s="401" t="str">
        <f ca="1">IFERROR(_xlfn.XLOOKUP($B42,map_headernames!H:H,map_headernames!$Q:$Q),"")</f>
        <v/>
      </c>
      <c r="F42" s="7" t="str">
        <f ca="1">IFERROR(_xlfn.XLOOKUP($B42,map_headernames!G:G,map_headernames!$Q:$Q),"")</f>
        <v/>
      </c>
      <c r="G42" s="7" t="str">
        <f ca="1">IFERROR(_xlfn.XLOOKUP($B42,map_headernames!I:I,map_headernames!$Q:$Q),"")</f>
        <v/>
      </c>
      <c r="H42" s="7" t="str">
        <f ca="1">IFERROR(_xlfn.XLOOKUP($B42,map_headernames!J:J,map_headernames!$Q:$Q),"")</f>
        <v/>
      </c>
      <c r="I42" s="7" t="str">
        <f ca="1">IFERROR(_xlfn.XLOOKUP($B42,map_headernames!K:K,map_headernames!$Q:$Q),"")</f>
        <v/>
      </c>
      <c r="J42" s="7" t="str">
        <f ca="1">IFERROR(_xlfn.XLOOKUP($B42,map_headernames!L:L,map_headernames!$Q:$Q),"")</f>
        <v/>
      </c>
      <c r="K42" s="7" t="str">
        <f ca="1">IFERROR(_xlfn.XLOOKUP($B42,map_headernames!N:N,map_headernames!$Q:$Q),"")</f>
        <v/>
      </c>
      <c r="L42" s="7" t="str">
        <f ca="1">IFERROR(_xlfn.XLOOKUP($B42,map_headernames!O:O,map_headernames!$Q:$Q),"")</f>
        <v/>
      </c>
      <c r="M42" s="7" t="str">
        <f ca="1">IFERROR(_xlfn.XLOOKUP($B42,map_headernames!P:P,map_headernames!$Q:$Q),"")</f>
        <v/>
      </c>
    </row>
    <row r="43" spans="1:14">
      <c r="A43" s="7">
        <v>139</v>
      </c>
      <c r="B43" s="438" t="s">
        <v>1182</v>
      </c>
      <c r="C43" s="400" t="s">
        <v>1184</v>
      </c>
      <c r="D43" s="400" t="s">
        <v>1079</v>
      </c>
      <c r="E43" s="401" t="str">
        <f ca="1">IFERROR(_xlfn.XLOOKUP($B43,map_headernames!H:H,map_headernames!$Q:$Q),"")</f>
        <v/>
      </c>
      <c r="F43" s="7" t="str">
        <f ca="1">IFERROR(_xlfn.XLOOKUP($B43,map_headernames!G:G,map_headernames!$Q:$Q),"")</f>
        <v/>
      </c>
      <c r="G43" s="7" t="str">
        <f ca="1">IFERROR(_xlfn.XLOOKUP($B43,map_headernames!I:I,map_headernames!$Q:$Q),"")</f>
        <v/>
      </c>
      <c r="H43" s="7" t="str">
        <f ca="1">IFERROR(_xlfn.XLOOKUP($B43,map_headernames!J:J,map_headernames!$Q:$Q),"")</f>
        <v/>
      </c>
      <c r="I43" s="7" t="str">
        <f ca="1">IFERROR(_xlfn.XLOOKUP($B43,map_headernames!K:K,map_headernames!$Q:$Q),"")</f>
        <v/>
      </c>
      <c r="J43" s="7" t="str">
        <f ca="1">IFERROR(_xlfn.XLOOKUP($B43,map_headernames!L:L,map_headernames!$Q:$Q),"")</f>
        <v/>
      </c>
      <c r="K43" s="7" t="str">
        <f ca="1">IFERROR(_xlfn.XLOOKUP($B43,map_headernames!N:N,map_headernames!$Q:$Q),"")</f>
        <v/>
      </c>
      <c r="L43" s="7" t="str">
        <f ca="1">IFERROR(_xlfn.XLOOKUP($B43,map_headernames!O:O,map_headernames!$Q:$Q),"")</f>
        <v/>
      </c>
      <c r="M43" s="7" t="str">
        <f ca="1">IFERROR(_xlfn.XLOOKUP($B43,map_headernames!P:P,map_headernames!$Q:$Q),"")</f>
        <v/>
      </c>
    </row>
    <row r="44" spans="1:14">
      <c r="A44" s="437">
        <v>162</v>
      </c>
      <c r="B44" s="438" t="s">
        <v>1189</v>
      </c>
      <c r="C44" s="400" t="s">
        <v>1193</v>
      </c>
      <c r="D44" s="400" t="s">
        <v>1079</v>
      </c>
      <c r="E44" s="401" t="str">
        <f ca="1">IFERROR(_xlfn.XLOOKUP($B44,map_headernames!H:H,map_headernames!$Q:$Q),"")</f>
        <v/>
      </c>
      <c r="F44" s="7" t="str">
        <f ca="1">IFERROR(_xlfn.XLOOKUP($B44,map_headernames!G:G,map_headernames!$Q:$Q),"")</f>
        <v/>
      </c>
      <c r="G44" s="7" t="str">
        <f ca="1">IFERROR(_xlfn.XLOOKUP($B44,map_headernames!I:I,map_headernames!$Q:$Q),"")</f>
        <v/>
      </c>
      <c r="H44" s="7" t="str">
        <f ca="1">IFERROR(_xlfn.XLOOKUP($B44,map_headernames!J:J,map_headernames!$Q:$Q),"")</f>
        <v/>
      </c>
      <c r="I44" s="7" t="str">
        <f ca="1">IFERROR(_xlfn.XLOOKUP($B44,map_headernames!K:K,map_headernames!$Q:$Q),"")</f>
        <v/>
      </c>
      <c r="J44" s="7" t="str">
        <f ca="1">IFERROR(_xlfn.XLOOKUP($B44,map_headernames!L:L,map_headernames!$Q:$Q),"")</f>
        <v/>
      </c>
      <c r="K44" s="7" t="str">
        <f ca="1">IFERROR(_xlfn.XLOOKUP($B44,map_headernames!N:N,map_headernames!$Q:$Q),"")</f>
        <v/>
      </c>
      <c r="L44" s="7" t="str">
        <f ca="1">IFERROR(_xlfn.XLOOKUP($B44,map_headernames!O:O,map_headernames!$Q:$Q),"")</f>
        <v/>
      </c>
      <c r="M44" s="7" t="str">
        <f ca="1">IFERROR(_xlfn.XLOOKUP($B44,map_headernames!P:P,map_headernames!$Q:$Q),"")</f>
        <v/>
      </c>
    </row>
    <row r="45" spans="1:14">
      <c r="A45" s="7">
        <v>141</v>
      </c>
      <c r="B45" s="438" t="s">
        <v>1195</v>
      </c>
      <c r="C45" s="400" t="s">
        <v>1197</v>
      </c>
      <c r="D45" s="400" t="s">
        <v>1079</v>
      </c>
      <c r="E45" s="401" t="str">
        <f ca="1">IFERROR(_xlfn.XLOOKUP($B45,map_headernames!H:H,map_headernames!$Q:$Q),"")</f>
        <v/>
      </c>
      <c r="F45" s="7" t="str">
        <f ca="1">IFERROR(_xlfn.XLOOKUP($B45,map_headernames!G:G,map_headernames!$Q:$Q),"")</f>
        <v/>
      </c>
      <c r="G45" s="7" t="str">
        <f ca="1">IFERROR(_xlfn.XLOOKUP($B45,map_headernames!I:I,map_headernames!$Q:$Q),"")</f>
        <v/>
      </c>
      <c r="H45" s="7" t="str">
        <f ca="1">IFERROR(_xlfn.XLOOKUP($B45,map_headernames!J:J,map_headernames!$Q:$Q),"")</f>
        <v/>
      </c>
      <c r="I45" s="7" t="str">
        <f ca="1">IFERROR(_xlfn.XLOOKUP($B45,map_headernames!K:K,map_headernames!$Q:$Q),"")</f>
        <v/>
      </c>
      <c r="J45" s="7" t="str">
        <f ca="1">IFERROR(_xlfn.XLOOKUP($B45,map_headernames!L:L,map_headernames!$Q:$Q),"")</f>
        <v/>
      </c>
      <c r="K45" s="7" t="str">
        <f ca="1">IFERROR(_xlfn.XLOOKUP($B45,map_headernames!N:N,map_headernames!$Q:$Q),"")</f>
        <v/>
      </c>
      <c r="L45" s="7" t="str">
        <f ca="1">IFERROR(_xlfn.XLOOKUP($B45,map_headernames!O:O,map_headernames!$Q:$Q),"")</f>
        <v/>
      </c>
      <c r="M45" s="7" t="str">
        <f ca="1">IFERROR(_xlfn.XLOOKUP($B45,map_headernames!P:P,map_headernames!$Q:$Q),"")</f>
        <v/>
      </c>
    </row>
    <row r="46" spans="1:14">
      <c r="A46" s="437">
        <v>164</v>
      </c>
      <c r="B46" s="438" t="s">
        <v>1201</v>
      </c>
      <c r="C46" s="400" t="s">
        <v>1204</v>
      </c>
      <c r="D46" s="400" t="s">
        <v>1079</v>
      </c>
      <c r="E46" s="401" t="str">
        <f ca="1">IFERROR(_xlfn.XLOOKUP($B46,map_headernames!H:H,map_headernames!$Q:$Q),"")</f>
        <v/>
      </c>
      <c r="F46" s="7" t="str">
        <f ca="1">IFERROR(_xlfn.XLOOKUP($B46,map_headernames!G:G,map_headernames!$Q:$Q),"")</f>
        <v/>
      </c>
      <c r="G46" s="7" t="str">
        <f ca="1">IFERROR(_xlfn.XLOOKUP($B46,map_headernames!I:I,map_headernames!$Q:$Q),"")</f>
        <v/>
      </c>
      <c r="H46" s="7" t="str">
        <f ca="1">IFERROR(_xlfn.XLOOKUP($B46,map_headernames!J:J,map_headernames!$Q:$Q),"")</f>
        <v/>
      </c>
      <c r="I46" s="7" t="str">
        <f ca="1">IFERROR(_xlfn.XLOOKUP($B46,map_headernames!K:K,map_headernames!$Q:$Q),"")</f>
        <v/>
      </c>
      <c r="J46" s="7" t="str">
        <f ca="1">IFERROR(_xlfn.XLOOKUP($B46,map_headernames!L:L,map_headernames!$Q:$Q),"")</f>
        <v/>
      </c>
      <c r="K46" s="7" t="str">
        <f ca="1">IFERROR(_xlfn.XLOOKUP($B46,map_headernames!N:N,map_headernames!$Q:$Q),"")</f>
        <v/>
      </c>
      <c r="L46" s="7" t="str">
        <f ca="1">IFERROR(_xlfn.XLOOKUP($B46,map_headernames!O:O,map_headernames!$Q:$Q),"")</f>
        <v/>
      </c>
      <c r="M46" s="7" t="str">
        <f ca="1">IFERROR(_xlfn.XLOOKUP($B46,map_headernames!P:P,map_headernames!$Q:$Q),"")</f>
        <v/>
      </c>
    </row>
    <row r="47" spans="1:14">
      <c r="A47" s="7">
        <v>146</v>
      </c>
      <c r="B47" s="400" t="s">
        <v>1221</v>
      </c>
      <c r="C47" s="400" t="s">
        <v>1223</v>
      </c>
      <c r="D47" s="400" t="s">
        <v>5681</v>
      </c>
      <c r="E47" s="401" t="str">
        <f ca="1">IFERROR(_xlfn.XLOOKUP($B47,map_headernames!H:H,map_headernames!$Q:$Q),"")</f>
        <v/>
      </c>
      <c r="F47" s="7" t="str">
        <f ca="1">IFERROR(_xlfn.XLOOKUP($B47,map_headernames!G:G,map_headernames!$Q:$Q),"")</f>
        <v/>
      </c>
      <c r="G47" s="7" t="str">
        <f ca="1">IFERROR(_xlfn.XLOOKUP($B47,map_headernames!I:I,map_headernames!$Q:$Q),"")</f>
        <v/>
      </c>
      <c r="H47" s="7" t="str">
        <f ca="1">IFERROR(_xlfn.XLOOKUP($B47,map_headernames!J:J,map_headernames!$Q:$Q),"")</f>
        <v/>
      </c>
      <c r="I47" s="7" t="str">
        <f ca="1">IFERROR(_xlfn.XLOOKUP($B47,map_headernames!K:K,map_headernames!$Q:$Q),"")</f>
        <v/>
      </c>
      <c r="J47" s="7" t="str">
        <f ca="1">IFERROR(_xlfn.XLOOKUP($B47,map_headernames!L:L,map_headernames!$Q:$Q),"")</f>
        <v/>
      </c>
      <c r="K47" s="7" t="str">
        <f ca="1">IFERROR(_xlfn.XLOOKUP($B47,map_headernames!N:N,map_headernames!$Q:$Q),"")</f>
        <v/>
      </c>
      <c r="L47" s="7" t="str">
        <f ca="1">IFERROR(_xlfn.XLOOKUP($B47,map_headernames!O:O,map_headernames!$Q:$Q),"")</f>
        <v/>
      </c>
      <c r="M47" s="7" t="str">
        <f ca="1">IFERROR(_xlfn.XLOOKUP($B47,map_headernames!P:P,map_headernames!$Q:$Q),"")</f>
        <v/>
      </c>
    </row>
    <row r="48" spans="1:14">
      <c r="A48" s="437">
        <v>169</v>
      </c>
      <c r="B48" s="400" t="s">
        <v>1226</v>
      </c>
      <c r="C48" s="400" t="s">
        <v>1229</v>
      </c>
      <c r="D48" s="400" t="s">
        <v>5681</v>
      </c>
      <c r="E48" s="401" t="str">
        <f ca="1">IFERROR(_xlfn.XLOOKUP($B48,map_headernames!H:H,map_headernames!$Q:$Q),"")</f>
        <v/>
      </c>
      <c r="F48" s="7" t="str">
        <f ca="1">IFERROR(_xlfn.XLOOKUP($B48,map_headernames!G:G,map_headernames!$Q:$Q),"")</f>
        <v/>
      </c>
      <c r="G48" s="7" t="str">
        <f ca="1">IFERROR(_xlfn.XLOOKUP($B48,map_headernames!I:I,map_headernames!$Q:$Q),"")</f>
        <v/>
      </c>
      <c r="H48" s="7" t="str">
        <f ca="1">IFERROR(_xlfn.XLOOKUP($B48,map_headernames!J:J,map_headernames!$Q:$Q),"")</f>
        <v/>
      </c>
      <c r="I48" s="7" t="str">
        <f ca="1">IFERROR(_xlfn.XLOOKUP($B48,map_headernames!K:K,map_headernames!$Q:$Q),"")</f>
        <v/>
      </c>
      <c r="J48" s="7" t="str">
        <f ca="1">IFERROR(_xlfn.XLOOKUP($B48,map_headernames!L:L,map_headernames!$Q:$Q),"")</f>
        <v/>
      </c>
      <c r="K48" s="7" t="str">
        <f ca="1">IFERROR(_xlfn.XLOOKUP($B48,map_headernames!N:N,map_headernames!$Q:$Q),"")</f>
        <v/>
      </c>
      <c r="L48" s="7" t="str">
        <f ca="1">IFERROR(_xlfn.XLOOKUP($B48,map_headernames!O:O,map_headernames!$Q:$Q),"")</f>
        <v/>
      </c>
      <c r="M48" s="7" t="str">
        <f ca="1">IFERROR(_xlfn.XLOOKUP($B48,map_headernames!P:P,map_headernames!$Q:$Q),"")</f>
        <v/>
      </c>
    </row>
    <row r="49" spans="1:14">
      <c r="A49" s="7">
        <v>148</v>
      </c>
      <c r="B49" s="411" t="s">
        <v>5684</v>
      </c>
      <c r="C49" s="411" t="s">
        <v>5683</v>
      </c>
      <c r="D49" s="408" t="s">
        <v>5681</v>
      </c>
      <c r="E49" s="409" t="str">
        <f ca="1">IFERROR(_xlfn.XLOOKUP($B49,map_headernames!H:H,map_headernames!$Q:$Q),"")</f>
        <v/>
      </c>
      <c r="F49" s="409" t="str">
        <f ca="1">IFERROR(_xlfn.XLOOKUP($B49,map_headernames!G:G,map_headernames!$Q:$Q),"")</f>
        <v/>
      </c>
      <c r="G49" s="409" t="str">
        <f ca="1">IFERROR(_xlfn.XLOOKUP($B49,map_headernames!I:I,map_headernames!$Q:$Q),"")</f>
        <v/>
      </c>
      <c r="H49" s="7" t="str">
        <f ca="1">IFERROR(_xlfn.XLOOKUP($B49,map_headernames!J:J,map_headernames!$Q:$Q),"")</f>
        <v/>
      </c>
      <c r="I49" s="7" t="str">
        <f ca="1">IFERROR(_xlfn.XLOOKUP($B49,map_headernames!K:K,map_headernames!$Q:$Q),"")</f>
        <v/>
      </c>
      <c r="J49" s="7" t="str">
        <f ca="1">IFERROR(_xlfn.XLOOKUP($B49,map_headernames!L:L,map_headernames!$Q:$Q),"")</f>
        <v/>
      </c>
      <c r="K49" s="7" t="str">
        <f ca="1">IFERROR(_xlfn.XLOOKUP($B49,map_headernames!N:N,map_headernames!$Q:$Q),"")</f>
        <v/>
      </c>
      <c r="L49" s="7" t="str">
        <f ca="1">IFERROR(_xlfn.XLOOKUP($B49,map_headernames!O:O,map_headernames!$Q:$Q),"")</f>
        <v/>
      </c>
      <c r="M49" s="7" t="str">
        <f ca="1">IFERROR(_xlfn.XLOOKUP($B49,map_headernames!P:P,map_headernames!$Q:$Q),"")</f>
        <v/>
      </c>
      <c r="N49" s="434" t="s">
        <v>5718</v>
      </c>
    </row>
    <row r="50" spans="1:14">
      <c r="A50" s="437">
        <v>171</v>
      </c>
      <c r="B50" s="445" t="s">
        <v>5682</v>
      </c>
      <c r="C50" s="408" t="s">
        <v>5678</v>
      </c>
      <c r="D50" s="408" t="s">
        <v>5681</v>
      </c>
      <c r="E50" s="409" t="str">
        <f ca="1">IFERROR(_xlfn.XLOOKUP($B50,map_headernames!H:H,map_headernames!$Q:$Q),"")</f>
        <v/>
      </c>
      <c r="F50" s="409" t="str">
        <f ca="1">IFERROR(_xlfn.XLOOKUP($B50,map_headernames!G:G,map_headernames!$Q:$Q),"")</f>
        <v/>
      </c>
      <c r="G50" s="409" t="str">
        <f ca="1">IFERROR(_xlfn.XLOOKUP($B50,map_headernames!I:I,map_headernames!$Q:$Q),"")</f>
        <v/>
      </c>
      <c r="H50" s="7" t="str">
        <f ca="1">IFERROR(_xlfn.XLOOKUP($B50,map_headernames!J:J,map_headernames!$Q:$Q),"")</f>
        <v/>
      </c>
      <c r="I50" s="7" t="str">
        <f ca="1">IFERROR(_xlfn.XLOOKUP($B50,map_headernames!K:K,map_headernames!$Q:$Q),"")</f>
        <v/>
      </c>
      <c r="J50" s="7" t="str">
        <f ca="1">IFERROR(_xlfn.XLOOKUP($B50,map_headernames!L:L,map_headernames!$Q:$Q),"")</f>
        <v/>
      </c>
      <c r="K50" s="7" t="str">
        <f ca="1">IFERROR(_xlfn.XLOOKUP($B50,map_headernames!N:N,map_headernames!$Q:$Q),"")</f>
        <v/>
      </c>
      <c r="L50" s="7" t="str">
        <f ca="1">IFERROR(_xlfn.XLOOKUP($B50,map_headernames!O:O,map_headernames!$Q:$Q),"")</f>
        <v/>
      </c>
      <c r="M50" s="7" t="str">
        <f ca="1">IFERROR(_xlfn.XLOOKUP($B50,map_headernames!P:P,map_headernames!$Q:$Q),"")</f>
        <v/>
      </c>
      <c r="N50" s="434" t="s">
        <v>5718</v>
      </c>
    </row>
    <row r="51" spans="1:14">
      <c r="A51" s="7">
        <v>145</v>
      </c>
      <c r="B51" s="400" t="s">
        <v>1232</v>
      </c>
      <c r="C51" s="400" t="s">
        <v>1234</v>
      </c>
      <c r="D51" s="400" t="s">
        <v>5681</v>
      </c>
      <c r="E51" s="401" t="str">
        <f ca="1">IFERROR(_xlfn.XLOOKUP($B51,map_headernames!H:H,map_headernames!$Q:$Q),"")</f>
        <v/>
      </c>
      <c r="F51" s="7" t="str">
        <f ca="1">IFERROR(_xlfn.XLOOKUP($B51,map_headernames!G:G,map_headernames!$Q:$Q),"")</f>
        <v/>
      </c>
      <c r="G51" s="7" t="str">
        <f ca="1">IFERROR(_xlfn.XLOOKUP($B51,map_headernames!I:I,map_headernames!$Q:$Q),"")</f>
        <v/>
      </c>
      <c r="H51" s="7" t="str">
        <f ca="1">IFERROR(_xlfn.XLOOKUP($B51,map_headernames!J:J,map_headernames!$Q:$Q),"")</f>
        <v/>
      </c>
      <c r="I51" s="7" t="str">
        <f ca="1">IFERROR(_xlfn.XLOOKUP($B51,map_headernames!K:K,map_headernames!$Q:$Q),"")</f>
        <v/>
      </c>
      <c r="J51" s="7" t="str">
        <f ca="1">IFERROR(_xlfn.XLOOKUP($B51,map_headernames!L:L,map_headernames!$Q:$Q),"")</f>
        <v/>
      </c>
      <c r="K51" s="7" t="str">
        <f ca="1">IFERROR(_xlfn.XLOOKUP($B51,map_headernames!N:N,map_headernames!$Q:$Q),"")</f>
        <v/>
      </c>
      <c r="L51" s="7" t="str">
        <f ca="1">IFERROR(_xlfn.XLOOKUP($B51,map_headernames!O:O,map_headernames!$Q:$Q),"")</f>
        <v/>
      </c>
      <c r="M51" s="7" t="str">
        <f ca="1">IFERROR(_xlfn.XLOOKUP($B51,map_headernames!P:P,map_headernames!$Q:$Q),"")</f>
        <v/>
      </c>
    </row>
    <row r="52" spans="1:14">
      <c r="A52" s="437">
        <v>168</v>
      </c>
      <c r="B52" s="400" t="s">
        <v>1237</v>
      </c>
      <c r="C52" s="400" t="s">
        <v>1241</v>
      </c>
      <c r="D52" s="400" t="s">
        <v>5681</v>
      </c>
      <c r="E52" s="401" t="str">
        <f ca="1">IFERROR(_xlfn.XLOOKUP($B52,map_headernames!H:H,map_headernames!$Q:$Q),"")</f>
        <v/>
      </c>
      <c r="F52" s="7" t="str">
        <f ca="1">IFERROR(_xlfn.XLOOKUP($B52,map_headernames!G:G,map_headernames!$Q:$Q),"")</f>
        <v/>
      </c>
      <c r="G52" s="7" t="str">
        <f ca="1">IFERROR(_xlfn.XLOOKUP($B52,map_headernames!I:I,map_headernames!$Q:$Q),"")</f>
        <v/>
      </c>
      <c r="H52" s="7" t="str">
        <f ca="1">IFERROR(_xlfn.XLOOKUP($B52,map_headernames!J:J,map_headernames!$Q:$Q),"")</f>
        <v/>
      </c>
      <c r="I52" s="7" t="str">
        <f ca="1">IFERROR(_xlfn.XLOOKUP($B52,map_headernames!K:K,map_headernames!$Q:$Q),"")</f>
        <v/>
      </c>
      <c r="J52" s="7" t="str">
        <f ca="1">IFERROR(_xlfn.XLOOKUP($B52,map_headernames!L:L,map_headernames!$Q:$Q),"")</f>
        <v/>
      </c>
      <c r="K52" s="7" t="str">
        <f ca="1">IFERROR(_xlfn.XLOOKUP($B52,map_headernames!N:N,map_headernames!$Q:$Q),"")</f>
        <v/>
      </c>
      <c r="L52" s="7" t="str">
        <f ca="1">IFERROR(_xlfn.XLOOKUP($B52,map_headernames!O:O,map_headernames!$Q:$Q),"")</f>
        <v/>
      </c>
      <c r="M52" s="7" t="str">
        <f ca="1">IFERROR(_xlfn.XLOOKUP($B52,map_headernames!P:P,map_headernames!$Q:$Q),"")</f>
        <v/>
      </c>
    </row>
    <row r="53" spans="1:14">
      <c r="A53" s="7">
        <v>147</v>
      </c>
      <c r="B53" s="400" t="s">
        <v>5557</v>
      </c>
      <c r="C53" s="400" t="s">
        <v>5685</v>
      </c>
      <c r="D53" s="400" t="s">
        <v>5681</v>
      </c>
      <c r="E53" s="401" t="str">
        <f ca="1">IFERROR(_xlfn.XLOOKUP($B53,map_headernames!H:H,map_headernames!$Q:$Q),"")</f>
        <v/>
      </c>
      <c r="F53" s="7" t="str">
        <f ca="1">IFERROR(_xlfn.XLOOKUP($B53,map_headernames!G:G,map_headernames!$Q:$Q),"")</f>
        <v/>
      </c>
      <c r="G53" s="7" t="str">
        <f ca="1">IFERROR(_xlfn.XLOOKUP($B53,map_headernames!I:I,map_headernames!$Q:$Q),"")</f>
        <v/>
      </c>
      <c r="H53" s="7" t="str">
        <f ca="1">IFERROR(_xlfn.XLOOKUP($B53,map_headernames!J:J,map_headernames!$Q:$Q),"")</f>
        <v/>
      </c>
      <c r="I53" s="7" t="str">
        <f ca="1">IFERROR(_xlfn.XLOOKUP($B53,map_headernames!K:K,map_headernames!$Q:$Q),"")</f>
        <v/>
      </c>
      <c r="J53" s="7" t="str">
        <f ca="1">IFERROR(_xlfn.XLOOKUP($B53,map_headernames!L:L,map_headernames!$Q:$Q),"")</f>
        <v/>
      </c>
      <c r="K53" s="7" t="str">
        <f ca="1">IFERROR(_xlfn.XLOOKUP($B53,map_headernames!N:N,map_headernames!$Q:$Q),"")</f>
        <v/>
      </c>
      <c r="L53" s="7" t="str">
        <f ca="1">IFERROR(_xlfn.XLOOKUP($B53,map_headernames!O:O,map_headernames!$Q:$Q),"")</f>
        <v/>
      </c>
      <c r="M53" s="7" t="str">
        <f ca="1">IFERROR(_xlfn.XLOOKUP($B53,map_headernames!P:P,map_headernames!$Q:$Q),"")</f>
        <v/>
      </c>
    </row>
    <row r="54" spans="1:14">
      <c r="A54" s="437">
        <v>170</v>
      </c>
      <c r="B54" s="400" t="s">
        <v>5547</v>
      </c>
      <c r="C54" s="400" t="s">
        <v>5680</v>
      </c>
      <c r="D54" s="400" t="s">
        <v>5681</v>
      </c>
      <c r="E54" s="410" t="str">
        <f ca="1">IFERROR(_xlfn.XLOOKUP($B54,map_headernames!H:H,map_headernames!$Q:$Q),"")</f>
        <v/>
      </c>
      <c r="F54" s="7" t="str">
        <f ca="1">IFERROR(_xlfn.XLOOKUP($B54,map_headernames!G:G,map_headernames!$Q:$Q),"")</f>
        <v/>
      </c>
      <c r="G54" s="7" t="str">
        <f ca="1">IFERROR(_xlfn.XLOOKUP($B54,map_headernames!I:I,map_headernames!$Q:$Q),"")</f>
        <v/>
      </c>
      <c r="H54" s="7" t="str">
        <f ca="1">IFERROR(_xlfn.XLOOKUP($B54,map_headernames!J:J,map_headernames!$Q:$Q),"")</f>
        <v/>
      </c>
      <c r="I54" s="7" t="str">
        <f ca="1">IFERROR(_xlfn.XLOOKUP($B54,map_headernames!K:K,map_headernames!$Q:$Q),"")</f>
        <v/>
      </c>
      <c r="J54" s="7" t="str">
        <f ca="1">IFERROR(_xlfn.XLOOKUP($B54,map_headernames!L:L,map_headernames!$Q:$Q),"")</f>
        <v/>
      </c>
      <c r="K54" s="7" t="str">
        <f ca="1">IFERROR(_xlfn.XLOOKUP($B54,map_headernames!N:N,map_headernames!$Q:$Q),"")</f>
        <v/>
      </c>
      <c r="L54" s="7" t="str">
        <f ca="1">IFERROR(_xlfn.XLOOKUP($B54,map_headernames!O:O,map_headernames!$Q:$Q),"")</f>
        <v/>
      </c>
      <c r="M54" s="7" t="str">
        <f ca="1">IFERROR(_xlfn.XLOOKUP($B54,map_headernames!P:P,map_headernames!$Q:$Q),"")</f>
        <v/>
      </c>
    </row>
    <row r="55" spans="1:14">
      <c r="A55" s="7">
        <v>150</v>
      </c>
      <c r="B55" s="400" t="s">
        <v>1243</v>
      </c>
      <c r="C55" s="400" t="s">
        <v>1246</v>
      </c>
      <c r="D55" s="400" t="s">
        <v>5681</v>
      </c>
      <c r="E55" s="401" t="str">
        <f ca="1">IFERROR(_xlfn.XLOOKUP($B55,map_headernames!H:H,map_headernames!$Q:$Q),"")</f>
        <v/>
      </c>
      <c r="F55" s="7" t="str">
        <f ca="1">IFERROR(_xlfn.XLOOKUP($B55,map_headernames!G:G,map_headernames!$Q:$Q),"")</f>
        <v/>
      </c>
      <c r="G55" s="7" t="str">
        <f ca="1">IFERROR(_xlfn.XLOOKUP($B55,map_headernames!I:I,map_headernames!$Q:$Q),"")</f>
        <v/>
      </c>
      <c r="H55" s="7" t="str">
        <f ca="1">IFERROR(_xlfn.XLOOKUP($B55,map_headernames!J:J,map_headernames!$Q:$Q),"")</f>
        <v/>
      </c>
      <c r="I55" s="7" t="str">
        <f ca="1">IFERROR(_xlfn.XLOOKUP($B55,map_headernames!K:K,map_headernames!$Q:$Q),"")</f>
        <v/>
      </c>
      <c r="J55" s="7" t="str">
        <f ca="1">IFERROR(_xlfn.XLOOKUP($B55,map_headernames!L:L,map_headernames!$Q:$Q),"")</f>
        <v/>
      </c>
      <c r="K55" s="7" t="str">
        <f ca="1">IFERROR(_xlfn.XLOOKUP($B55,map_headernames!N:N,map_headernames!$Q:$Q),"")</f>
        <v/>
      </c>
      <c r="L55" s="7" t="str">
        <f ca="1">IFERROR(_xlfn.XLOOKUP($B55,map_headernames!O:O,map_headernames!$Q:$Q),"")</f>
        <v/>
      </c>
      <c r="M55" s="7" t="str">
        <f ca="1">IFERROR(_xlfn.XLOOKUP($B55,map_headernames!P:P,map_headernames!$Q:$Q),"")</f>
        <v/>
      </c>
    </row>
    <row r="56" spans="1:14">
      <c r="A56" s="437">
        <v>173</v>
      </c>
      <c r="B56" s="400" t="s">
        <v>1249</v>
      </c>
      <c r="C56" s="400" t="s">
        <v>1254</v>
      </c>
      <c r="D56" s="400" t="s">
        <v>5681</v>
      </c>
      <c r="E56" s="401" t="str">
        <f ca="1">IFERROR(_xlfn.XLOOKUP($B56,map_headernames!H:H,map_headernames!$Q:$Q),"")</f>
        <v/>
      </c>
      <c r="F56" s="7" t="str">
        <f ca="1">IFERROR(_xlfn.XLOOKUP($B56,map_headernames!G:G,map_headernames!$Q:$Q),"")</f>
        <v/>
      </c>
      <c r="G56" s="7" t="str">
        <f ca="1">IFERROR(_xlfn.XLOOKUP($B56,map_headernames!I:I,map_headernames!$Q:$Q),"")</f>
        <v/>
      </c>
      <c r="H56" s="7" t="str">
        <f ca="1">IFERROR(_xlfn.XLOOKUP($B56,map_headernames!J:J,map_headernames!$Q:$Q),"")</f>
        <v/>
      </c>
      <c r="I56" s="7" t="str">
        <f ca="1">IFERROR(_xlfn.XLOOKUP($B56,map_headernames!K:K,map_headernames!$Q:$Q),"")</f>
        <v/>
      </c>
      <c r="J56" s="7" t="str">
        <f ca="1">IFERROR(_xlfn.XLOOKUP($B56,map_headernames!L:L,map_headernames!$Q:$Q),"")</f>
        <v/>
      </c>
      <c r="K56" s="7" t="str">
        <f ca="1">IFERROR(_xlfn.XLOOKUP($B56,map_headernames!N:N,map_headernames!$Q:$Q),"")</f>
        <v/>
      </c>
      <c r="L56" s="7" t="str">
        <f ca="1">IFERROR(_xlfn.XLOOKUP($B56,map_headernames!O:O,map_headernames!$Q:$Q),"")</f>
        <v/>
      </c>
      <c r="M56" s="7" t="str">
        <f ca="1">IFERROR(_xlfn.XLOOKUP($B56,map_headernames!P:P,map_headernames!$Q:$Q),"")</f>
        <v/>
      </c>
    </row>
    <row r="57" spans="1:14">
      <c r="A57" s="7">
        <v>151</v>
      </c>
      <c r="B57" s="400" t="s">
        <v>1257</v>
      </c>
      <c r="C57" s="400" t="s">
        <v>1260</v>
      </c>
      <c r="D57" s="400" t="s">
        <v>5681</v>
      </c>
      <c r="E57" s="401" t="str">
        <f ca="1">IFERROR(_xlfn.XLOOKUP($B57,map_headernames!H:H,map_headernames!$Q:$Q),"")</f>
        <v/>
      </c>
      <c r="F57" s="7" t="str">
        <f ca="1">IFERROR(_xlfn.XLOOKUP($B57,map_headernames!G:G,map_headernames!$Q:$Q),"")</f>
        <v/>
      </c>
      <c r="G57" s="7" t="str">
        <f ca="1">IFERROR(_xlfn.XLOOKUP($B57,map_headernames!I:I,map_headernames!$Q:$Q),"")</f>
        <v/>
      </c>
      <c r="H57" s="7" t="str">
        <f ca="1">IFERROR(_xlfn.XLOOKUP($B57,map_headernames!J:J,map_headernames!$Q:$Q),"")</f>
        <v/>
      </c>
      <c r="I57" s="7" t="str">
        <f ca="1">IFERROR(_xlfn.XLOOKUP($B57,map_headernames!K:K,map_headernames!$Q:$Q),"")</f>
        <v/>
      </c>
      <c r="J57" s="7" t="str">
        <f ca="1">IFERROR(_xlfn.XLOOKUP($B57,map_headernames!L:L,map_headernames!$Q:$Q),"")</f>
        <v/>
      </c>
      <c r="K57" s="7" t="str">
        <f ca="1">IFERROR(_xlfn.XLOOKUP($B57,map_headernames!N:N,map_headernames!$Q:$Q),"")</f>
        <v/>
      </c>
      <c r="L57" s="7" t="str">
        <f ca="1">IFERROR(_xlfn.XLOOKUP($B57,map_headernames!O:O,map_headernames!$Q:$Q),"")</f>
        <v/>
      </c>
      <c r="M57" s="7" t="str">
        <f ca="1">IFERROR(_xlfn.XLOOKUP($B57,map_headernames!P:P,map_headernames!$Q:$Q),"")</f>
        <v/>
      </c>
    </row>
    <row r="58" spans="1:14">
      <c r="A58" s="437">
        <v>174</v>
      </c>
      <c r="B58" s="400" t="s">
        <v>1263</v>
      </c>
      <c r="C58" s="400" t="s">
        <v>1268</v>
      </c>
      <c r="D58" s="400" t="s">
        <v>5681</v>
      </c>
      <c r="E58" s="401" t="str">
        <f ca="1">IFERROR(_xlfn.XLOOKUP($B58,map_headernames!H:H,map_headernames!$Q:$Q),"")</f>
        <v/>
      </c>
      <c r="F58" s="7" t="str">
        <f ca="1">IFERROR(_xlfn.XLOOKUP($B58,map_headernames!G:G,map_headernames!$Q:$Q),"")</f>
        <v/>
      </c>
      <c r="G58" s="7" t="str">
        <f ca="1">IFERROR(_xlfn.XLOOKUP($B58,map_headernames!I:I,map_headernames!$Q:$Q),"")</f>
        <v/>
      </c>
      <c r="H58" s="7" t="str">
        <f ca="1">IFERROR(_xlfn.XLOOKUP($B58,map_headernames!J:J,map_headernames!$Q:$Q),"")</f>
        <v/>
      </c>
      <c r="I58" s="7" t="str">
        <f ca="1">IFERROR(_xlfn.XLOOKUP($B58,map_headernames!K:K,map_headernames!$Q:$Q),"")</f>
        <v/>
      </c>
      <c r="J58" s="7" t="str">
        <f ca="1">IFERROR(_xlfn.XLOOKUP($B58,map_headernames!L:L,map_headernames!$Q:$Q),"")</f>
        <v/>
      </c>
      <c r="K58" s="7" t="str">
        <f ca="1">IFERROR(_xlfn.XLOOKUP($B58,map_headernames!N:N,map_headernames!$Q:$Q),"")</f>
        <v/>
      </c>
      <c r="L58" s="7" t="str">
        <f ca="1">IFERROR(_xlfn.XLOOKUP($B58,map_headernames!O:O,map_headernames!$Q:$Q),"")</f>
        <v/>
      </c>
      <c r="M58" s="7" t="str">
        <f ca="1">IFERROR(_xlfn.XLOOKUP($B58,map_headernames!P:P,map_headernames!$Q:$Q),"")</f>
        <v/>
      </c>
    </row>
    <row r="59" spans="1:14">
      <c r="A59" s="7">
        <v>154</v>
      </c>
      <c r="B59" s="400" t="s">
        <v>1271</v>
      </c>
      <c r="C59" s="400" t="s">
        <v>1274</v>
      </c>
      <c r="D59" s="400" t="s">
        <v>5681</v>
      </c>
      <c r="E59" s="401" t="str">
        <f ca="1">IFERROR(_xlfn.XLOOKUP($B59,map_headernames!H:H,map_headernames!$Q:$Q),"")</f>
        <v/>
      </c>
      <c r="F59" s="7" t="str">
        <f ca="1">IFERROR(_xlfn.XLOOKUP($B59,map_headernames!G:G,map_headernames!$Q:$Q),"")</f>
        <v/>
      </c>
      <c r="G59" s="7" t="str">
        <f ca="1">IFERROR(_xlfn.XLOOKUP($B59,map_headernames!I:I,map_headernames!$Q:$Q),"")</f>
        <v/>
      </c>
      <c r="H59" s="7" t="str">
        <f ca="1">IFERROR(_xlfn.XLOOKUP($B59,map_headernames!J:J,map_headernames!$Q:$Q),"")</f>
        <v/>
      </c>
      <c r="I59" s="7" t="str">
        <f ca="1">IFERROR(_xlfn.XLOOKUP($B59,map_headernames!K:K,map_headernames!$Q:$Q),"")</f>
        <v/>
      </c>
      <c r="J59" s="7" t="str">
        <f ca="1">IFERROR(_xlfn.XLOOKUP($B59,map_headernames!L:L,map_headernames!$Q:$Q),"")</f>
        <v/>
      </c>
      <c r="K59" s="7" t="str">
        <f ca="1">IFERROR(_xlfn.XLOOKUP($B59,map_headernames!N:N,map_headernames!$Q:$Q),"")</f>
        <v/>
      </c>
      <c r="L59" s="7" t="str">
        <f ca="1">IFERROR(_xlfn.XLOOKUP($B59,map_headernames!O:O,map_headernames!$Q:$Q),"")</f>
        <v/>
      </c>
      <c r="M59" s="7" t="str">
        <f ca="1">IFERROR(_xlfn.XLOOKUP($B59,map_headernames!P:P,map_headernames!$Q:$Q),"")</f>
        <v/>
      </c>
    </row>
    <row r="60" spans="1:14">
      <c r="A60" s="437">
        <v>177</v>
      </c>
      <c r="B60" s="400" t="s">
        <v>1277</v>
      </c>
      <c r="C60" s="400" t="s">
        <v>1282</v>
      </c>
      <c r="D60" s="400" t="s">
        <v>5681</v>
      </c>
      <c r="E60" s="401" t="str">
        <f ca="1">IFERROR(_xlfn.XLOOKUP($B60,map_headernames!H:H,map_headernames!$Q:$Q),"")</f>
        <v/>
      </c>
      <c r="F60" s="7" t="str">
        <f ca="1">IFERROR(_xlfn.XLOOKUP($B60,map_headernames!G:G,map_headernames!$Q:$Q),"")</f>
        <v/>
      </c>
      <c r="G60" s="7" t="str">
        <f ca="1">IFERROR(_xlfn.XLOOKUP($B60,map_headernames!I:I,map_headernames!$Q:$Q),"")</f>
        <v/>
      </c>
      <c r="H60" s="7" t="str">
        <f ca="1">IFERROR(_xlfn.XLOOKUP($B60,map_headernames!J:J,map_headernames!$Q:$Q),"")</f>
        <v/>
      </c>
      <c r="I60" s="7" t="str">
        <f ca="1">IFERROR(_xlfn.XLOOKUP($B60,map_headernames!K:K,map_headernames!$Q:$Q),"")</f>
        <v/>
      </c>
      <c r="J60" s="7" t="str">
        <f ca="1">IFERROR(_xlfn.XLOOKUP($B60,map_headernames!L:L,map_headernames!$Q:$Q),"")</f>
        <v/>
      </c>
      <c r="K60" s="7" t="str">
        <f ca="1">IFERROR(_xlfn.XLOOKUP($B60,map_headernames!N:N,map_headernames!$Q:$Q),"")</f>
        <v/>
      </c>
      <c r="L60" s="7" t="str">
        <f ca="1">IFERROR(_xlfn.XLOOKUP($B60,map_headernames!O:O,map_headernames!$Q:$Q),"")</f>
        <v/>
      </c>
      <c r="M60" s="7" t="str">
        <f ca="1">IFERROR(_xlfn.XLOOKUP($B60,map_headernames!P:P,map_headernames!$Q:$Q),"")</f>
        <v/>
      </c>
    </row>
    <row r="61" spans="1:14">
      <c r="A61" s="7">
        <v>155</v>
      </c>
      <c r="B61" s="400" t="s">
        <v>1285</v>
      </c>
      <c r="C61" s="400" t="s">
        <v>1288</v>
      </c>
      <c r="D61" s="400" t="s">
        <v>5681</v>
      </c>
      <c r="E61" s="401" t="str">
        <f ca="1">IFERROR(_xlfn.XLOOKUP($B61,map_headernames!H:H,map_headernames!$Q:$Q),"")</f>
        <v/>
      </c>
      <c r="F61" s="7" t="str">
        <f ca="1">IFERROR(_xlfn.XLOOKUP($B61,map_headernames!G:G,map_headernames!$Q:$Q),"")</f>
        <v/>
      </c>
      <c r="G61" s="7" t="str">
        <f ca="1">IFERROR(_xlfn.XLOOKUP($B61,map_headernames!I:I,map_headernames!$Q:$Q),"")</f>
        <v/>
      </c>
      <c r="H61" s="7" t="str">
        <f ca="1">IFERROR(_xlfn.XLOOKUP($B61,map_headernames!J:J,map_headernames!$Q:$Q),"")</f>
        <v/>
      </c>
      <c r="I61" s="7" t="str">
        <f ca="1">IFERROR(_xlfn.XLOOKUP($B61,map_headernames!K:K,map_headernames!$Q:$Q),"")</f>
        <v/>
      </c>
      <c r="J61" s="7" t="str">
        <f ca="1">IFERROR(_xlfn.XLOOKUP($B61,map_headernames!L:L,map_headernames!$Q:$Q),"")</f>
        <v/>
      </c>
      <c r="K61" s="7" t="str">
        <f ca="1">IFERROR(_xlfn.XLOOKUP($B61,map_headernames!N:N,map_headernames!$Q:$Q),"")</f>
        <v/>
      </c>
      <c r="L61" s="7" t="str">
        <f ca="1">IFERROR(_xlfn.XLOOKUP($B61,map_headernames!O:O,map_headernames!$Q:$Q),"")</f>
        <v/>
      </c>
      <c r="M61" s="7" t="str">
        <f ca="1">IFERROR(_xlfn.XLOOKUP($B61,map_headernames!P:P,map_headernames!$Q:$Q),"")</f>
        <v/>
      </c>
    </row>
    <row r="62" spans="1:14">
      <c r="A62" s="437">
        <v>178</v>
      </c>
      <c r="B62" s="400" t="s">
        <v>1291</v>
      </c>
      <c r="C62" s="400" t="s">
        <v>1296</v>
      </c>
      <c r="D62" s="400" t="s">
        <v>5681</v>
      </c>
      <c r="E62" s="401" t="str">
        <f ca="1">IFERROR(_xlfn.XLOOKUP($B62,map_headernames!H:H,map_headernames!$Q:$Q),"")</f>
        <v/>
      </c>
      <c r="F62" s="7" t="str">
        <f ca="1">IFERROR(_xlfn.XLOOKUP($B62,map_headernames!G:G,map_headernames!$Q:$Q),"")</f>
        <v/>
      </c>
      <c r="G62" s="7" t="str">
        <f ca="1">IFERROR(_xlfn.XLOOKUP($B62,map_headernames!I:I,map_headernames!$Q:$Q),"")</f>
        <v/>
      </c>
      <c r="H62" s="7" t="str">
        <f ca="1">IFERROR(_xlfn.XLOOKUP($B62,map_headernames!J:J,map_headernames!$Q:$Q),"")</f>
        <v/>
      </c>
      <c r="I62" s="7" t="str">
        <f ca="1">IFERROR(_xlfn.XLOOKUP($B62,map_headernames!K:K,map_headernames!$Q:$Q),"")</f>
        <v/>
      </c>
      <c r="J62" s="7" t="str">
        <f ca="1">IFERROR(_xlfn.XLOOKUP($B62,map_headernames!L:L,map_headernames!$Q:$Q),"")</f>
        <v/>
      </c>
      <c r="K62" s="7" t="str">
        <f ca="1">IFERROR(_xlfn.XLOOKUP($B62,map_headernames!N:N,map_headernames!$Q:$Q),"")</f>
        <v/>
      </c>
      <c r="L62" s="7" t="str">
        <f ca="1">IFERROR(_xlfn.XLOOKUP($B62,map_headernames!O:O,map_headernames!$Q:$Q),"")</f>
        <v/>
      </c>
      <c r="M62" s="7" t="str">
        <f ca="1">IFERROR(_xlfn.XLOOKUP($B62,map_headernames!P:P,map_headernames!$Q:$Q),"")</f>
        <v/>
      </c>
    </row>
    <row r="63" spans="1:14">
      <c r="A63" s="7">
        <v>152</v>
      </c>
      <c r="B63" s="400" t="s">
        <v>1309</v>
      </c>
      <c r="C63" s="400" t="s">
        <v>1312</v>
      </c>
      <c r="D63" s="400" t="s">
        <v>5681</v>
      </c>
      <c r="E63" s="401" t="str">
        <f ca="1">IFERROR(_xlfn.XLOOKUP($B63,map_headernames!H:H,map_headernames!$Q:$Q),"")</f>
        <v/>
      </c>
      <c r="F63" s="7" t="str">
        <f ca="1">IFERROR(_xlfn.XLOOKUP($B63,map_headernames!G:G,map_headernames!$Q:$Q),"")</f>
        <v/>
      </c>
      <c r="G63" s="7" t="str">
        <f ca="1">IFERROR(_xlfn.XLOOKUP($B63,map_headernames!I:I,map_headernames!$Q:$Q),"")</f>
        <v/>
      </c>
      <c r="H63" s="7" t="str">
        <f ca="1">IFERROR(_xlfn.XLOOKUP($B63,map_headernames!J:J,map_headernames!$Q:$Q),"")</f>
        <v/>
      </c>
      <c r="I63" s="7" t="str">
        <f ca="1">IFERROR(_xlfn.XLOOKUP($B63,map_headernames!K:K,map_headernames!$Q:$Q),"")</f>
        <v/>
      </c>
      <c r="J63" s="7" t="str">
        <f ca="1">IFERROR(_xlfn.XLOOKUP($B63,map_headernames!L:L,map_headernames!$Q:$Q),"")</f>
        <v/>
      </c>
      <c r="K63" s="7" t="str">
        <f ca="1">IFERROR(_xlfn.XLOOKUP($B63,map_headernames!N:N,map_headernames!$Q:$Q),"")</f>
        <v/>
      </c>
      <c r="L63" s="7" t="str">
        <f ca="1">IFERROR(_xlfn.XLOOKUP($B63,map_headernames!O:O,map_headernames!$Q:$Q),"")</f>
        <v/>
      </c>
      <c r="M63" s="7" t="str">
        <f ca="1">IFERROR(_xlfn.XLOOKUP($B63,map_headernames!P:P,map_headernames!$Q:$Q),"")</f>
        <v/>
      </c>
    </row>
    <row r="64" spans="1:14">
      <c r="A64" s="437">
        <v>175</v>
      </c>
      <c r="B64" s="400" t="s">
        <v>1315</v>
      </c>
      <c r="C64" s="400" t="s">
        <v>1320</v>
      </c>
      <c r="D64" s="400" t="s">
        <v>5681</v>
      </c>
      <c r="E64" s="401" t="str">
        <f ca="1">IFERROR(_xlfn.XLOOKUP($B64,map_headernames!H:H,map_headernames!$Q:$Q),"")</f>
        <v/>
      </c>
      <c r="F64" s="7" t="str">
        <f ca="1">IFERROR(_xlfn.XLOOKUP($B64,map_headernames!G:G,map_headernames!$Q:$Q),"")</f>
        <v/>
      </c>
      <c r="G64" s="7" t="str">
        <f ca="1">IFERROR(_xlfn.XLOOKUP($B64,map_headernames!I:I,map_headernames!$Q:$Q),"")</f>
        <v/>
      </c>
      <c r="H64" s="7" t="str">
        <f ca="1">IFERROR(_xlfn.XLOOKUP($B64,map_headernames!J:J,map_headernames!$Q:$Q),"")</f>
        <v/>
      </c>
      <c r="I64" s="7" t="str">
        <f ca="1">IFERROR(_xlfn.XLOOKUP($B64,map_headernames!K:K,map_headernames!$Q:$Q),"")</f>
        <v/>
      </c>
      <c r="J64" s="7" t="str">
        <f ca="1">IFERROR(_xlfn.XLOOKUP($B64,map_headernames!L:L,map_headernames!$Q:$Q),"")</f>
        <v/>
      </c>
      <c r="K64" s="7" t="str">
        <f ca="1">IFERROR(_xlfn.XLOOKUP($B64,map_headernames!N:N,map_headernames!$Q:$Q),"")</f>
        <v/>
      </c>
      <c r="L64" s="7" t="str">
        <f ca="1">IFERROR(_xlfn.XLOOKUP($B64,map_headernames!O:O,map_headernames!$Q:$Q),"")</f>
        <v/>
      </c>
      <c r="M64" s="7" t="str">
        <f ca="1">IFERROR(_xlfn.XLOOKUP($B64,map_headernames!P:P,map_headernames!$Q:$Q),"")</f>
        <v/>
      </c>
    </row>
    <row r="65" spans="1:13">
      <c r="A65" s="7">
        <v>157</v>
      </c>
      <c r="B65" s="400" t="s">
        <v>1322</v>
      </c>
      <c r="C65" s="400" t="s">
        <v>1323</v>
      </c>
      <c r="D65" s="400" t="s">
        <v>5681</v>
      </c>
      <c r="E65" s="401" t="str">
        <f ca="1">IFERROR(_xlfn.XLOOKUP($B65,map_headernames!H:H,map_headernames!$Q:$Q),"")</f>
        <v/>
      </c>
      <c r="F65" s="7" t="str">
        <f ca="1">IFERROR(_xlfn.XLOOKUP($B65,map_headernames!G:G,map_headernames!$Q:$Q),"")</f>
        <v/>
      </c>
      <c r="G65" s="7" t="str">
        <f ca="1">IFERROR(_xlfn.XLOOKUP($B65,map_headernames!I:I,map_headernames!$Q:$Q),"")</f>
        <v/>
      </c>
      <c r="H65" s="7" t="str">
        <f ca="1">IFERROR(_xlfn.XLOOKUP($B65,map_headernames!J:J,map_headernames!$Q:$Q),"")</f>
        <v/>
      </c>
      <c r="I65" s="7" t="str">
        <f ca="1">IFERROR(_xlfn.XLOOKUP($B65,map_headernames!K:K,map_headernames!$Q:$Q),"")</f>
        <v/>
      </c>
      <c r="J65" s="7" t="str">
        <f ca="1">IFERROR(_xlfn.XLOOKUP($B65,map_headernames!L:L,map_headernames!$Q:$Q),"")</f>
        <v/>
      </c>
      <c r="K65" s="7" t="str">
        <f ca="1">IFERROR(_xlfn.XLOOKUP($B65,map_headernames!N:N,map_headernames!$Q:$Q),"")</f>
        <v/>
      </c>
      <c r="L65" s="7" t="str">
        <f ca="1">IFERROR(_xlfn.XLOOKUP($B65,map_headernames!O:O,map_headernames!$Q:$Q),"")</f>
        <v/>
      </c>
      <c r="M65" s="7" t="str">
        <f ca="1">IFERROR(_xlfn.XLOOKUP($B65,map_headernames!P:P,map_headernames!$Q:$Q),"")</f>
        <v/>
      </c>
    </row>
    <row r="66" spans="1:13">
      <c r="A66" s="437">
        <v>180</v>
      </c>
      <c r="B66" s="400" t="s">
        <v>1327</v>
      </c>
      <c r="C66" s="400" t="s">
        <v>1330</v>
      </c>
      <c r="D66" s="400" t="s">
        <v>5681</v>
      </c>
      <c r="E66" s="401" t="str">
        <f ca="1">IFERROR(_xlfn.XLOOKUP($B66,map_headernames!H:H,map_headernames!$Q:$Q),"")</f>
        <v/>
      </c>
      <c r="F66" s="7" t="str">
        <f ca="1">IFERROR(_xlfn.XLOOKUP($B66,map_headernames!G:G,map_headernames!$Q:$Q),"")</f>
        <v/>
      </c>
      <c r="G66" s="7" t="str">
        <f ca="1">IFERROR(_xlfn.XLOOKUP($B66,map_headernames!I:I,map_headernames!$Q:$Q),"")</f>
        <v/>
      </c>
      <c r="H66" s="7" t="str">
        <f ca="1">IFERROR(_xlfn.XLOOKUP($B66,map_headernames!J:J,map_headernames!$Q:$Q),"")</f>
        <v/>
      </c>
      <c r="I66" s="7" t="str">
        <f ca="1">IFERROR(_xlfn.XLOOKUP($B66,map_headernames!K:K,map_headernames!$Q:$Q),"")</f>
        <v/>
      </c>
      <c r="J66" s="7" t="str">
        <f ca="1">IFERROR(_xlfn.XLOOKUP($B66,map_headernames!L:L,map_headernames!$Q:$Q),"")</f>
        <v/>
      </c>
      <c r="K66" s="7" t="str">
        <f ca="1">IFERROR(_xlfn.XLOOKUP($B66,map_headernames!N:N,map_headernames!$Q:$Q),"")</f>
        <v/>
      </c>
      <c r="L66" s="7" t="str">
        <f ca="1">IFERROR(_xlfn.XLOOKUP($B66,map_headernames!O:O,map_headernames!$Q:$Q),"")</f>
        <v/>
      </c>
      <c r="M66" s="7" t="str">
        <f ca="1">IFERROR(_xlfn.XLOOKUP($B66,map_headernames!P:P,map_headernames!$Q:$Q),"")</f>
        <v/>
      </c>
    </row>
    <row r="67" spans="1:13">
      <c r="A67" s="7">
        <v>149</v>
      </c>
      <c r="B67" s="400" t="s">
        <v>1333</v>
      </c>
      <c r="C67" s="400" t="s">
        <v>1336</v>
      </c>
      <c r="D67" s="400" t="s">
        <v>5681</v>
      </c>
      <c r="E67" s="401" t="str">
        <f ca="1">IFERROR(_xlfn.XLOOKUP($B67,map_headernames!H:H,map_headernames!$Q:$Q),"")</f>
        <v/>
      </c>
      <c r="F67" s="7" t="str">
        <f ca="1">IFERROR(_xlfn.XLOOKUP($B67,map_headernames!G:G,map_headernames!$Q:$Q),"")</f>
        <v/>
      </c>
      <c r="G67" s="7" t="str">
        <f ca="1">IFERROR(_xlfn.XLOOKUP($B67,map_headernames!I:I,map_headernames!$Q:$Q),"")</f>
        <v/>
      </c>
      <c r="H67" s="7" t="str">
        <f ca="1">IFERROR(_xlfn.XLOOKUP($B67,map_headernames!J:J,map_headernames!$Q:$Q),"")</f>
        <v/>
      </c>
      <c r="I67" s="7" t="str">
        <f ca="1">IFERROR(_xlfn.XLOOKUP($B67,map_headernames!K:K,map_headernames!$Q:$Q),"")</f>
        <v/>
      </c>
      <c r="J67" s="7" t="str">
        <f ca="1">IFERROR(_xlfn.XLOOKUP($B67,map_headernames!L:L,map_headernames!$Q:$Q),"")</f>
        <v/>
      </c>
      <c r="K67" s="7" t="str">
        <f ca="1">IFERROR(_xlfn.XLOOKUP($B67,map_headernames!N:N,map_headernames!$Q:$Q),"")</f>
        <v/>
      </c>
      <c r="L67" s="7" t="str">
        <f ca="1">IFERROR(_xlfn.XLOOKUP($B67,map_headernames!O:O,map_headernames!$Q:$Q),"")</f>
        <v/>
      </c>
      <c r="M67" s="7" t="str">
        <f ca="1">IFERROR(_xlfn.XLOOKUP($B67,map_headernames!P:P,map_headernames!$Q:$Q),"")</f>
        <v/>
      </c>
    </row>
    <row r="68" spans="1:13">
      <c r="A68" s="437">
        <v>172</v>
      </c>
      <c r="B68" s="400" t="s">
        <v>1339</v>
      </c>
      <c r="C68" s="400" t="s">
        <v>1344</v>
      </c>
      <c r="D68" s="400" t="s">
        <v>5681</v>
      </c>
      <c r="E68" s="401" t="str">
        <f ca="1">IFERROR(_xlfn.XLOOKUP($B68,map_headernames!H:H,map_headernames!$Q:$Q),"")</f>
        <v/>
      </c>
      <c r="F68" s="7" t="str">
        <f ca="1">IFERROR(_xlfn.XLOOKUP($B68,map_headernames!G:G,map_headernames!$Q:$Q),"")</f>
        <v/>
      </c>
      <c r="G68" s="7" t="str">
        <f ca="1">IFERROR(_xlfn.XLOOKUP($B68,map_headernames!I:I,map_headernames!$Q:$Q),"")</f>
        <v/>
      </c>
      <c r="H68" s="7" t="str">
        <f ca="1">IFERROR(_xlfn.XLOOKUP($B68,map_headernames!J:J,map_headernames!$Q:$Q),"")</f>
        <v/>
      </c>
      <c r="I68" s="7" t="str">
        <f ca="1">IFERROR(_xlfn.XLOOKUP($B68,map_headernames!K:K,map_headernames!$Q:$Q),"")</f>
        <v/>
      </c>
      <c r="J68" s="7" t="str">
        <f ca="1">IFERROR(_xlfn.XLOOKUP($B68,map_headernames!L:L,map_headernames!$Q:$Q),"")</f>
        <v/>
      </c>
      <c r="K68" s="7" t="str">
        <f ca="1">IFERROR(_xlfn.XLOOKUP($B68,map_headernames!N:N,map_headernames!$Q:$Q),"")</f>
        <v/>
      </c>
      <c r="L68" s="7" t="str">
        <f ca="1">IFERROR(_xlfn.XLOOKUP($B68,map_headernames!O:O,map_headernames!$Q:$Q),"")</f>
        <v/>
      </c>
      <c r="M68" s="7" t="str">
        <f ca="1">IFERROR(_xlfn.XLOOKUP($B68,map_headernames!P:P,map_headernames!$Q:$Q),"")</f>
        <v/>
      </c>
    </row>
    <row r="69" spans="1:13">
      <c r="A69" s="7">
        <v>153</v>
      </c>
      <c r="B69" s="400" t="s">
        <v>1347</v>
      </c>
      <c r="C69" s="400" t="s">
        <v>1350</v>
      </c>
      <c r="D69" s="400" t="s">
        <v>5681</v>
      </c>
      <c r="E69" s="401" t="str">
        <f ca="1">IFERROR(_xlfn.XLOOKUP($B69,map_headernames!H:H,map_headernames!$Q:$Q),"")</f>
        <v/>
      </c>
      <c r="F69" s="7" t="str">
        <f ca="1">IFERROR(_xlfn.XLOOKUP($B69,map_headernames!G:G,map_headernames!$Q:$Q),"")</f>
        <v/>
      </c>
      <c r="G69" s="7" t="str">
        <f ca="1">IFERROR(_xlfn.XLOOKUP($B69,map_headernames!I:I,map_headernames!$Q:$Q),"")</f>
        <v/>
      </c>
      <c r="H69" s="7" t="str">
        <f ca="1">IFERROR(_xlfn.XLOOKUP($B69,map_headernames!J:J,map_headernames!$Q:$Q),"")</f>
        <v/>
      </c>
      <c r="I69" s="7" t="str">
        <f ca="1">IFERROR(_xlfn.XLOOKUP($B69,map_headernames!K:K,map_headernames!$Q:$Q),"")</f>
        <v/>
      </c>
      <c r="J69" s="7" t="str">
        <f ca="1">IFERROR(_xlfn.XLOOKUP($B69,map_headernames!L:L,map_headernames!$Q:$Q),"")</f>
        <v/>
      </c>
      <c r="K69" s="7" t="str">
        <f ca="1">IFERROR(_xlfn.XLOOKUP($B69,map_headernames!N:N,map_headernames!$Q:$Q),"")</f>
        <v/>
      </c>
      <c r="L69" s="7" t="str">
        <f ca="1">IFERROR(_xlfn.XLOOKUP($B69,map_headernames!O:O,map_headernames!$Q:$Q),"")</f>
        <v/>
      </c>
      <c r="M69" s="7" t="str">
        <f ca="1">IFERROR(_xlfn.XLOOKUP($B69,map_headernames!P:P,map_headernames!$Q:$Q),"")</f>
        <v/>
      </c>
    </row>
    <row r="70" spans="1:13">
      <c r="A70" s="437">
        <v>176</v>
      </c>
      <c r="B70" s="400" t="s">
        <v>1353</v>
      </c>
      <c r="C70" s="400" t="s">
        <v>1358</v>
      </c>
      <c r="D70" s="400" t="s">
        <v>5681</v>
      </c>
      <c r="E70" s="401" t="str">
        <f ca="1">IFERROR(_xlfn.XLOOKUP($B70,map_headernames!H:H,map_headernames!$Q:$Q),"")</f>
        <v/>
      </c>
      <c r="F70" s="7" t="str">
        <f ca="1">IFERROR(_xlfn.XLOOKUP($B70,map_headernames!G:G,map_headernames!$Q:$Q),"")</f>
        <v/>
      </c>
      <c r="G70" s="7" t="str">
        <f ca="1">IFERROR(_xlfn.XLOOKUP($B70,map_headernames!I:I,map_headernames!$Q:$Q),"")</f>
        <v/>
      </c>
      <c r="H70" s="7" t="str">
        <f ca="1">IFERROR(_xlfn.XLOOKUP($B70,map_headernames!J:J,map_headernames!$Q:$Q),"")</f>
        <v/>
      </c>
      <c r="I70" s="7" t="str">
        <f ca="1">IFERROR(_xlfn.XLOOKUP($B70,map_headernames!K:K,map_headernames!$Q:$Q),"")</f>
        <v/>
      </c>
      <c r="J70" s="7" t="str">
        <f ca="1">IFERROR(_xlfn.XLOOKUP($B70,map_headernames!L:L,map_headernames!$Q:$Q),"")</f>
        <v/>
      </c>
      <c r="K70" s="7" t="str">
        <f ca="1">IFERROR(_xlfn.XLOOKUP($B70,map_headernames!N:N,map_headernames!$Q:$Q),"")</f>
        <v/>
      </c>
      <c r="L70" s="7" t="str">
        <f ca="1">IFERROR(_xlfn.XLOOKUP($B70,map_headernames!O:O,map_headernames!$Q:$Q),"")</f>
        <v/>
      </c>
      <c r="M70" s="7" t="str">
        <f ca="1">IFERROR(_xlfn.XLOOKUP($B70,map_headernames!P:P,map_headernames!$Q:$Q),"")</f>
        <v/>
      </c>
    </row>
    <row r="71" spans="1:13">
      <c r="A71" s="7">
        <v>156</v>
      </c>
      <c r="B71" s="400" t="s">
        <v>1361</v>
      </c>
      <c r="C71" s="400" t="s">
        <v>1364</v>
      </c>
      <c r="D71" s="400" t="s">
        <v>5681</v>
      </c>
      <c r="E71" s="401" t="str">
        <f ca="1">IFERROR(_xlfn.XLOOKUP($B71,map_headernames!H:H,map_headernames!$Q:$Q),"")</f>
        <v/>
      </c>
      <c r="F71" s="7" t="str">
        <f ca="1">IFERROR(_xlfn.XLOOKUP($B71,map_headernames!G:G,map_headernames!$Q:$Q),"")</f>
        <v/>
      </c>
      <c r="G71" s="7" t="str">
        <f ca="1">IFERROR(_xlfn.XLOOKUP($B71,map_headernames!I:I,map_headernames!$Q:$Q),"")</f>
        <v/>
      </c>
      <c r="H71" s="7" t="str">
        <f ca="1">IFERROR(_xlfn.XLOOKUP($B71,map_headernames!J:J,map_headernames!$Q:$Q),"")</f>
        <v/>
      </c>
      <c r="I71" s="7" t="str">
        <f ca="1">IFERROR(_xlfn.XLOOKUP($B71,map_headernames!K:K,map_headernames!$Q:$Q),"")</f>
        <v/>
      </c>
      <c r="J71" s="7" t="str">
        <f ca="1">IFERROR(_xlfn.XLOOKUP($B71,map_headernames!L:L,map_headernames!$Q:$Q),"")</f>
        <v/>
      </c>
      <c r="K71" s="7" t="str">
        <f ca="1">IFERROR(_xlfn.XLOOKUP($B71,map_headernames!N:N,map_headernames!$Q:$Q),"")</f>
        <v/>
      </c>
      <c r="L71" s="7" t="str">
        <f ca="1">IFERROR(_xlfn.XLOOKUP($B71,map_headernames!O:O,map_headernames!$Q:$Q),"")</f>
        <v/>
      </c>
      <c r="M71" s="7" t="str">
        <f ca="1">IFERROR(_xlfn.XLOOKUP($B71,map_headernames!P:P,map_headernames!$Q:$Q),"")</f>
        <v/>
      </c>
    </row>
    <row r="72" spans="1:13">
      <c r="A72" s="437">
        <v>179</v>
      </c>
      <c r="B72" s="400" t="s">
        <v>1367</v>
      </c>
      <c r="C72" s="400" t="s">
        <v>1372</v>
      </c>
      <c r="D72" s="400" t="s">
        <v>5681</v>
      </c>
      <c r="E72" s="401" t="str">
        <f ca="1">IFERROR(_xlfn.XLOOKUP($B72,map_headernames!H:H,map_headernames!$Q:$Q),"")</f>
        <v/>
      </c>
      <c r="F72" s="7" t="str">
        <f ca="1">IFERROR(_xlfn.XLOOKUP($B72,map_headernames!G:G,map_headernames!$Q:$Q),"")</f>
        <v/>
      </c>
      <c r="G72" s="7" t="str">
        <f ca="1">IFERROR(_xlfn.XLOOKUP($B72,map_headernames!I:I,map_headernames!$Q:$Q),"")</f>
        <v/>
      </c>
      <c r="H72" s="7" t="str">
        <f ca="1">IFERROR(_xlfn.XLOOKUP($B72,map_headernames!J:J,map_headernames!$Q:$Q),"")</f>
        <v/>
      </c>
      <c r="I72" s="7" t="str">
        <f ca="1">IFERROR(_xlfn.XLOOKUP($B72,map_headernames!K:K,map_headernames!$Q:$Q),"")</f>
        <v/>
      </c>
      <c r="J72" s="7" t="str">
        <f ca="1">IFERROR(_xlfn.XLOOKUP($B72,map_headernames!L:L,map_headernames!$Q:$Q),"")</f>
        <v/>
      </c>
      <c r="K72" s="7" t="str">
        <f ca="1">IFERROR(_xlfn.XLOOKUP($B72,map_headernames!N:N,map_headernames!$Q:$Q),"")</f>
        <v/>
      </c>
      <c r="L72" s="7" t="str">
        <f ca="1">IFERROR(_xlfn.XLOOKUP($B72,map_headernames!O:O,map_headernames!$Q:$Q),"")</f>
        <v/>
      </c>
      <c r="M72" s="7" t="str">
        <f ca="1">IFERROR(_xlfn.XLOOKUP($B72,map_headernames!P:P,map_headernames!$Q:$Q),"")</f>
        <v/>
      </c>
    </row>
    <row r="73" spans="1:13">
      <c r="A73" s="437">
        <v>281</v>
      </c>
      <c r="B73" s="400" t="s">
        <v>2585</v>
      </c>
      <c r="C73" s="400" t="s">
        <v>2586</v>
      </c>
      <c r="D73" s="400" t="s">
        <v>2181</v>
      </c>
      <c r="E73" s="401" t="str">
        <f ca="1">IFERROR(_xlfn.XLOOKUP($B73,map_headernames!H:H,map_headernames!$Q:$Q),"")</f>
        <v/>
      </c>
      <c r="F73" s="7" t="str">
        <f ca="1">IFERROR(_xlfn.XLOOKUP($B73,map_headernames!G:G,map_headernames!$Q:$Q),"")</f>
        <v/>
      </c>
      <c r="G73" s="7" t="str">
        <f ca="1">IFERROR(_xlfn.XLOOKUP($B73,map_headernames!I:I,map_headernames!$Q:$Q),"")</f>
        <v/>
      </c>
      <c r="H73" s="7" t="str">
        <f ca="1">IFERROR(_xlfn.XLOOKUP($B73,map_headernames!J:J,map_headernames!$Q:$Q),"")</f>
        <v/>
      </c>
      <c r="I73" s="7" t="str">
        <f ca="1">IFERROR(_xlfn.XLOOKUP($B73,map_headernames!K:K,map_headernames!$Q:$Q),"")</f>
        <v/>
      </c>
      <c r="J73" s="7" t="str">
        <f ca="1">IFERROR(_xlfn.XLOOKUP($B73,map_headernames!L:L,map_headernames!$Q:$Q),"")</f>
        <v/>
      </c>
      <c r="K73" s="7" t="str">
        <f ca="1">IFERROR(_xlfn.XLOOKUP($B73,map_headernames!N:N,map_headernames!$Q:$Q),"")</f>
        <v/>
      </c>
      <c r="L73" s="7" t="str">
        <f ca="1">IFERROR(_xlfn.XLOOKUP($B73,map_headernames!O:O,map_headernames!$Q:$Q),"")</f>
        <v/>
      </c>
      <c r="M73" s="7" t="str">
        <f ca="1">IFERROR(_xlfn.XLOOKUP($B73,map_headernames!P:P,map_headernames!$Q:$Q),"")</f>
        <v/>
      </c>
    </row>
    <row r="74" spans="1:13">
      <c r="A74" s="7">
        <v>293</v>
      </c>
      <c r="B74" s="400" t="s">
        <v>2594</v>
      </c>
      <c r="C74" s="400" t="s">
        <v>2595</v>
      </c>
      <c r="D74" s="400" t="s">
        <v>2181</v>
      </c>
      <c r="E74" s="401" t="str">
        <f ca="1">IFERROR(_xlfn.XLOOKUP($B74,map_headernames!H:H,map_headernames!$Q:$Q),"")</f>
        <v/>
      </c>
      <c r="F74" s="7" t="str">
        <f ca="1">IFERROR(_xlfn.XLOOKUP($B74,map_headernames!G:G,map_headernames!$Q:$Q),"")</f>
        <v/>
      </c>
      <c r="G74" s="7" t="str">
        <f ca="1">IFERROR(_xlfn.XLOOKUP($B74,map_headernames!I:I,map_headernames!$Q:$Q),"")</f>
        <v/>
      </c>
      <c r="H74" s="7" t="str">
        <f ca="1">IFERROR(_xlfn.XLOOKUP($B74,map_headernames!J:J,map_headernames!$Q:$Q),"")</f>
        <v/>
      </c>
      <c r="I74" s="7" t="str">
        <f ca="1">IFERROR(_xlfn.XLOOKUP($B74,map_headernames!K:K,map_headernames!$Q:$Q),"")</f>
        <v/>
      </c>
      <c r="J74" s="7" t="str">
        <f ca="1">IFERROR(_xlfn.XLOOKUP($B74,map_headernames!L:L,map_headernames!$Q:$Q),"")</f>
        <v/>
      </c>
      <c r="K74" s="7" t="str">
        <f ca="1">IFERROR(_xlfn.XLOOKUP($B74,map_headernames!N:N,map_headernames!$Q:$Q),"")</f>
        <v/>
      </c>
      <c r="L74" s="7" t="str">
        <f ca="1">IFERROR(_xlfn.XLOOKUP($B74,map_headernames!O:O,map_headernames!$Q:$Q),"")</f>
        <v/>
      </c>
      <c r="M74" s="7" t="str">
        <f ca="1">IFERROR(_xlfn.XLOOKUP($B74,map_headernames!P:P,map_headernames!$Q:$Q),"")</f>
        <v/>
      </c>
    </row>
    <row r="75" spans="1:13">
      <c r="A75" s="437">
        <v>282</v>
      </c>
      <c r="B75" s="400" t="s">
        <v>2587</v>
      </c>
      <c r="C75" s="400" t="s">
        <v>2588</v>
      </c>
      <c r="D75" s="400" t="s">
        <v>2181</v>
      </c>
      <c r="E75" s="401" t="str">
        <f ca="1">IFERROR(_xlfn.XLOOKUP($B75,map_headernames!H:H,map_headernames!$Q:$Q),"")</f>
        <v/>
      </c>
      <c r="F75" s="7" t="str">
        <f ca="1">IFERROR(_xlfn.XLOOKUP($B75,map_headernames!G:G,map_headernames!$Q:$Q),"")</f>
        <v/>
      </c>
      <c r="G75" s="7" t="str">
        <f ca="1">IFERROR(_xlfn.XLOOKUP($B75,map_headernames!I:I,map_headernames!$Q:$Q),"")</f>
        <v/>
      </c>
      <c r="H75" s="7" t="str">
        <f ca="1">IFERROR(_xlfn.XLOOKUP($B75,map_headernames!J:J,map_headernames!$Q:$Q),"")</f>
        <v/>
      </c>
      <c r="I75" s="7" t="str">
        <f ca="1">IFERROR(_xlfn.XLOOKUP($B75,map_headernames!K:K,map_headernames!$Q:$Q),"")</f>
        <v/>
      </c>
      <c r="J75" s="7" t="str">
        <f ca="1">IFERROR(_xlfn.XLOOKUP($B75,map_headernames!L:L,map_headernames!$Q:$Q),"")</f>
        <v/>
      </c>
      <c r="K75" s="7" t="str">
        <f ca="1">IFERROR(_xlfn.XLOOKUP($B75,map_headernames!N:N,map_headernames!$Q:$Q),"")</f>
        <v/>
      </c>
      <c r="L75" s="7" t="str">
        <f ca="1">IFERROR(_xlfn.XLOOKUP($B75,map_headernames!O:O,map_headernames!$Q:$Q),"")</f>
        <v/>
      </c>
      <c r="M75" s="7" t="str">
        <f ca="1">IFERROR(_xlfn.XLOOKUP($B75,map_headernames!P:P,map_headernames!$Q:$Q),"")</f>
        <v/>
      </c>
    </row>
    <row r="76" spans="1:13">
      <c r="A76" s="7">
        <v>294</v>
      </c>
      <c r="B76" s="400" t="s">
        <v>2596</v>
      </c>
      <c r="C76" s="400" t="s">
        <v>2597</v>
      </c>
      <c r="D76" s="400" t="s">
        <v>2181</v>
      </c>
      <c r="E76" s="401" t="str">
        <f ca="1">IFERROR(_xlfn.XLOOKUP($B76,map_headernames!H:H,map_headernames!$Q:$Q),"")</f>
        <v/>
      </c>
      <c r="F76" s="7" t="str">
        <f ca="1">IFERROR(_xlfn.XLOOKUP($B76,map_headernames!G:G,map_headernames!$Q:$Q),"")</f>
        <v/>
      </c>
      <c r="G76" s="7" t="str">
        <f ca="1">IFERROR(_xlfn.XLOOKUP($B76,map_headernames!I:I,map_headernames!$Q:$Q),"")</f>
        <v/>
      </c>
      <c r="H76" s="7" t="str">
        <f ca="1">IFERROR(_xlfn.XLOOKUP($B76,map_headernames!J:J,map_headernames!$Q:$Q),"")</f>
        <v/>
      </c>
      <c r="I76" s="7" t="str">
        <f ca="1">IFERROR(_xlfn.XLOOKUP($B76,map_headernames!K:K,map_headernames!$Q:$Q),"")</f>
        <v/>
      </c>
      <c r="J76" s="7" t="str">
        <f ca="1">IFERROR(_xlfn.XLOOKUP($B76,map_headernames!L:L,map_headernames!$Q:$Q),"")</f>
        <v/>
      </c>
      <c r="K76" s="7" t="str">
        <f ca="1">IFERROR(_xlfn.XLOOKUP($B76,map_headernames!N:N,map_headernames!$Q:$Q),"")</f>
        <v/>
      </c>
      <c r="L76" s="7" t="str">
        <f ca="1">IFERROR(_xlfn.XLOOKUP($B76,map_headernames!O:O,map_headernames!$Q:$Q),"")</f>
        <v/>
      </c>
      <c r="M76" s="7" t="str">
        <f ca="1">IFERROR(_xlfn.XLOOKUP($B76,map_headernames!P:P,map_headernames!$Q:$Q),"")</f>
        <v/>
      </c>
    </row>
    <row r="77" spans="1:13">
      <c r="A77" s="437">
        <v>283</v>
      </c>
      <c r="B77" s="400" t="s">
        <v>2589</v>
      </c>
      <c r="C77" s="400" t="s">
        <v>2590</v>
      </c>
      <c r="D77" s="400" t="s">
        <v>2181</v>
      </c>
      <c r="E77" s="401" t="str">
        <f ca="1">IFERROR(_xlfn.XLOOKUP($B77,map_headernames!H:H,map_headernames!$Q:$Q),"")</f>
        <v/>
      </c>
      <c r="F77" s="7" t="str">
        <f ca="1">IFERROR(_xlfn.XLOOKUP($B77,map_headernames!G:G,map_headernames!$Q:$Q),"")</f>
        <v/>
      </c>
      <c r="G77" s="7" t="str">
        <f ca="1">IFERROR(_xlfn.XLOOKUP($B77,map_headernames!I:I,map_headernames!$Q:$Q),"")</f>
        <v/>
      </c>
      <c r="H77" s="7" t="str">
        <f ca="1">IFERROR(_xlfn.XLOOKUP($B77,map_headernames!J:J,map_headernames!$Q:$Q),"")</f>
        <v/>
      </c>
      <c r="I77" s="7" t="str">
        <f ca="1">IFERROR(_xlfn.XLOOKUP($B77,map_headernames!K:K,map_headernames!$Q:$Q),"")</f>
        <v/>
      </c>
      <c r="J77" s="7" t="str">
        <f ca="1">IFERROR(_xlfn.XLOOKUP($B77,map_headernames!L:L,map_headernames!$Q:$Q),"")</f>
        <v/>
      </c>
      <c r="K77" s="7" t="str">
        <f ca="1">IFERROR(_xlfn.XLOOKUP($B77,map_headernames!N:N,map_headernames!$Q:$Q),"")</f>
        <v/>
      </c>
      <c r="L77" s="7" t="str">
        <f ca="1">IFERROR(_xlfn.XLOOKUP($B77,map_headernames!O:O,map_headernames!$Q:$Q),"")</f>
        <v/>
      </c>
      <c r="M77" s="7" t="str">
        <f ca="1">IFERROR(_xlfn.XLOOKUP($B77,map_headernames!P:P,map_headernames!$Q:$Q),"")</f>
        <v/>
      </c>
    </row>
    <row r="78" spans="1:13">
      <c r="A78" s="7">
        <v>295</v>
      </c>
      <c r="B78" s="400" t="s">
        <v>2598</v>
      </c>
      <c r="C78" s="400" t="s">
        <v>2599</v>
      </c>
      <c r="D78" s="400" t="s">
        <v>2181</v>
      </c>
      <c r="E78" s="401" t="str">
        <f ca="1">IFERROR(_xlfn.XLOOKUP($B78,map_headernames!H:H,map_headernames!$Q:$Q),"")</f>
        <v/>
      </c>
      <c r="F78" s="7" t="str">
        <f ca="1">IFERROR(_xlfn.XLOOKUP($B78,map_headernames!G:G,map_headernames!$Q:$Q),"")</f>
        <v/>
      </c>
      <c r="G78" s="7" t="str">
        <f ca="1">IFERROR(_xlfn.XLOOKUP($B78,map_headernames!I:I,map_headernames!$Q:$Q),"")</f>
        <v/>
      </c>
      <c r="H78" s="7" t="str">
        <f ca="1">IFERROR(_xlfn.XLOOKUP($B78,map_headernames!J:J,map_headernames!$Q:$Q),"")</f>
        <v/>
      </c>
      <c r="I78" s="7" t="str">
        <f ca="1">IFERROR(_xlfn.XLOOKUP($B78,map_headernames!K:K,map_headernames!$Q:$Q),"")</f>
        <v/>
      </c>
      <c r="J78" s="7" t="str">
        <f ca="1">IFERROR(_xlfn.XLOOKUP($B78,map_headernames!L:L,map_headernames!$Q:$Q),"")</f>
        <v/>
      </c>
      <c r="K78" s="7" t="str">
        <f ca="1">IFERROR(_xlfn.XLOOKUP($B78,map_headernames!N:N,map_headernames!$Q:$Q),"")</f>
        <v/>
      </c>
      <c r="L78" s="7" t="str">
        <f ca="1">IFERROR(_xlfn.XLOOKUP($B78,map_headernames!O:O,map_headernames!$Q:$Q),"")</f>
        <v/>
      </c>
      <c r="M78" s="7" t="str">
        <f ca="1">IFERROR(_xlfn.XLOOKUP($B78,map_headernames!P:P,map_headernames!$Q:$Q),"")</f>
        <v/>
      </c>
    </row>
    <row r="79" spans="1:13">
      <c r="A79" s="437">
        <v>280</v>
      </c>
      <c r="B79" s="400" t="s">
        <v>2582</v>
      </c>
      <c r="C79" s="400" t="s">
        <v>2583</v>
      </c>
      <c r="D79" s="400" t="s">
        <v>2181</v>
      </c>
      <c r="E79" s="401" t="str">
        <f ca="1">IFERROR(_xlfn.XLOOKUP($B79,map_headernames!H:H,map_headernames!$Q:$Q),"")</f>
        <v/>
      </c>
      <c r="F79" s="7" t="str">
        <f ca="1">IFERROR(_xlfn.XLOOKUP($B79,map_headernames!G:G,map_headernames!$Q:$Q),"")</f>
        <v/>
      </c>
      <c r="G79" s="7" t="str">
        <f ca="1">IFERROR(_xlfn.XLOOKUP($B79,map_headernames!I:I,map_headernames!$Q:$Q),"")</f>
        <v/>
      </c>
      <c r="H79" s="7" t="str">
        <f ca="1">IFERROR(_xlfn.XLOOKUP($B79,map_headernames!J:J,map_headernames!$Q:$Q),"")</f>
        <v/>
      </c>
      <c r="I79" s="7" t="str">
        <f ca="1">IFERROR(_xlfn.XLOOKUP($B79,map_headernames!K:K,map_headernames!$Q:$Q),"")</f>
        <v/>
      </c>
      <c r="J79" s="7" t="str">
        <f ca="1">IFERROR(_xlfn.XLOOKUP($B79,map_headernames!L:L,map_headernames!$Q:$Q),"")</f>
        <v/>
      </c>
      <c r="K79" s="7" t="str">
        <f ca="1">IFERROR(_xlfn.XLOOKUP($B79,map_headernames!N:N,map_headernames!$Q:$Q),"")</f>
        <v/>
      </c>
      <c r="L79" s="7" t="str">
        <f ca="1">IFERROR(_xlfn.XLOOKUP($B79,map_headernames!O:O,map_headernames!$Q:$Q),"")</f>
        <v/>
      </c>
      <c r="M79" s="7" t="str">
        <f ca="1">IFERROR(_xlfn.XLOOKUP($B79,map_headernames!P:P,map_headernames!$Q:$Q),"")</f>
        <v/>
      </c>
    </row>
    <row r="80" spans="1:13">
      <c r="A80" s="7">
        <v>292</v>
      </c>
      <c r="B80" s="400" t="s">
        <v>2592</v>
      </c>
      <c r="C80" s="400" t="s">
        <v>2593</v>
      </c>
      <c r="D80" s="400" t="s">
        <v>2181</v>
      </c>
      <c r="E80" s="401" t="str">
        <f ca="1">IFERROR(_xlfn.XLOOKUP($B80,map_headernames!H:H,map_headernames!$Q:$Q),"")</f>
        <v/>
      </c>
      <c r="F80" s="7" t="str">
        <f ca="1">IFERROR(_xlfn.XLOOKUP($B80,map_headernames!G:G,map_headernames!$Q:$Q),"")</f>
        <v/>
      </c>
      <c r="G80" s="7" t="str">
        <f ca="1">IFERROR(_xlfn.XLOOKUP($B80,map_headernames!I:I,map_headernames!$Q:$Q),"")</f>
        <v/>
      </c>
      <c r="H80" s="7" t="str">
        <f ca="1">IFERROR(_xlfn.XLOOKUP($B80,map_headernames!J:J,map_headernames!$Q:$Q),"")</f>
        <v/>
      </c>
      <c r="I80" s="7" t="str">
        <f ca="1">IFERROR(_xlfn.XLOOKUP($B80,map_headernames!K:K,map_headernames!$Q:$Q),"")</f>
        <v/>
      </c>
      <c r="J80" s="7" t="str">
        <f ca="1">IFERROR(_xlfn.XLOOKUP($B80,map_headernames!L:L,map_headernames!$Q:$Q),"")</f>
        <v/>
      </c>
      <c r="K80" s="7" t="str">
        <f ca="1">IFERROR(_xlfn.XLOOKUP($B80,map_headernames!N:N,map_headernames!$Q:$Q),"")</f>
        <v/>
      </c>
      <c r="L80" s="7" t="str">
        <f ca="1">IFERROR(_xlfn.XLOOKUP($B80,map_headernames!O:O,map_headernames!$Q:$Q),"")</f>
        <v/>
      </c>
      <c r="M80" s="7" t="str">
        <f ca="1">IFERROR(_xlfn.XLOOKUP($B80,map_headernames!P:P,map_headernames!$Q:$Q),"")</f>
        <v/>
      </c>
    </row>
    <row r="81" spans="1:14">
      <c r="A81" s="437">
        <v>278</v>
      </c>
      <c r="B81" s="400" t="s">
        <v>2696</v>
      </c>
      <c r="C81" s="400" t="s">
        <v>2697</v>
      </c>
      <c r="D81" s="400" t="s">
        <v>2181</v>
      </c>
      <c r="E81" s="401" t="str">
        <f ca="1">IFERROR(_xlfn.XLOOKUP($B81,map_headernames!H:H,map_headernames!$Q:$Q),"")</f>
        <v/>
      </c>
      <c r="F81" s="7" t="str">
        <f ca="1">IFERROR(_xlfn.XLOOKUP($B81,map_headernames!G:G,map_headernames!$Q:$Q),"")</f>
        <v/>
      </c>
      <c r="G81" s="7" t="str">
        <f ca="1">IFERROR(_xlfn.XLOOKUP($B81,map_headernames!I:I,map_headernames!$Q:$Q),"")</f>
        <v/>
      </c>
      <c r="H81" s="7" t="str">
        <f ca="1">IFERROR(_xlfn.XLOOKUP($B81,map_headernames!J:J,map_headernames!$Q:$Q),"")</f>
        <v/>
      </c>
      <c r="I81" s="7" t="str">
        <f ca="1">IFERROR(_xlfn.XLOOKUP($B81,map_headernames!K:K,map_headernames!$Q:$Q),"")</f>
        <v/>
      </c>
      <c r="J81" s="7" t="str">
        <f ca="1">IFERROR(_xlfn.XLOOKUP($B81,map_headernames!L:L,map_headernames!$Q:$Q),"")</f>
        <v/>
      </c>
      <c r="K81" s="7" t="str">
        <f ca="1">IFERROR(_xlfn.XLOOKUP($B81,map_headernames!N:N,map_headernames!$Q:$Q),"")</f>
        <v/>
      </c>
      <c r="L81" s="7" t="str">
        <f ca="1">IFERROR(_xlfn.XLOOKUP($B81,map_headernames!O:O,map_headernames!$Q:$Q),"")</f>
        <v/>
      </c>
      <c r="M81" s="7" t="str">
        <f ca="1">IFERROR(_xlfn.XLOOKUP($B81,map_headernames!P:P,map_headernames!$Q:$Q),"")</f>
        <v/>
      </c>
    </row>
    <row r="82" spans="1:14">
      <c r="A82" s="7">
        <v>290</v>
      </c>
      <c r="B82" s="400" t="s">
        <v>2701</v>
      </c>
      <c r="C82" s="400" t="s">
        <v>2702</v>
      </c>
      <c r="D82" s="400" t="s">
        <v>2181</v>
      </c>
      <c r="E82" s="401" t="str">
        <f ca="1">IFERROR(_xlfn.XLOOKUP($B82,map_headernames!H:H,map_headernames!$Q:$Q),"")</f>
        <v/>
      </c>
      <c r="F82" s="7" t="str">
        <f ca="1">IFERROR(_xlfn.XLOOKUP($B82,map_headernames!G:G,map_headernames!$Q:$Q),"")</f>
        <v/>
      </c>
      <c r="G82" s="7" t="str">
        <f ca="1">IFERROR(_xlfn.XLOOKUP($B82,map_headernames!I:I,map_headernames!$Q:$Q),"")</f>
        <v/>
      </c>
      <c r="H82" s="7" t="str">
        <f ca="1">IFERROR(_xlfn.XLOOKUP($B82,map_headernames!J:J,map_headernames!$Q:$Q),"")</f>
        <v/>
      </c>
      <c r="I82" s="7" t="str">
        <f ca="1">IFERROR(_xlfn.XLOOKUP($B82,map_headernames!K:K,map_headernames!$Q:$Q),"")</f>
        <v/>
      </c>
      <c r="J82" s="7" t="str">
        <f ca="1">IFERROR(_xlfn.XLOOKUP($B82,map_headernames!L:L,map_headernames!$Q:$Q),"")</f>
        <v/>
      </c>
      <c r="K82" s="7" t="str">
        <f ca="1">IFERROR(_xlfn.XLOOKUP($B82,map_headernames!N:N,map_headernames!$Q:$Q),"")</f>
        <v/>
      </c>
      <c r="L82" s="7" t="str">
        <f ca="1">IFERROR(_xlfn.XLOOKUP($B82,map_headernames!O:O,map_headernames!$Q:$Q),"")</f>
        <v/>
      </c>
      <c r="M82" s="7" t="str">
        <f ca="1">IFERROR(_xlfn.XLOOKUP($B82,map_headernames!P:P,map_headernames!$Q:$Q),"")</f>
        <v/>
      </c>
    </row>
    <row r="83" spans="1:14">
      <c r="A83" s="437">
        <v>279</v>
      </c>
      <c r="B83" s="413" t="s">
        <v>2225</v>
      </c>
      <c r="C83" s="413" t="s">
        <v>5672</v>
      </c>
      <c r="D83" s="413" t="s">
        <v>2181</v>
      </c>
      <c r="E83" s="412" t="str">
        <f ca="1">IFERROR(_xlfn.XLOOKUP($B83,map_headernames!H:H,map_headernames!$Q:$Q),"")</f>
        <v/>
      </c>
      <c r="F83" s="412" t="str">
        <f ca="1">IFERROR(_xlfn.XLOOKUP($B83,map_headernames!G:G,map_headernames!$Q:$Q),"")</f>
        <v/>
      </c>
      <c r="G83" s="412" t="str">
        <f ca="1">IFERROR(_xlfn.XLOOKUP($B83,map_headernames!I:I,map_headernames!$Q:$Q),"")</f>
        <v/>
      </c>
      <c r="H83" s="412" t="str">
        <f ca="1">IFERROR(_xlfn.XLOOKUP($B83,map_headernames!J:J,map_headernames!$Q:$Q),"")</f>
        <v/>
      </c>
      <c r="I83" s="412" t="str">
        <f ca="1">IFERROR(_xlfn.XLOOKUP($B83,map_headernames!K:K,map_headernames!$Q:$Q),"")</f>
        <v/>
      </c>
      <c r="J83" s="7" t="str">
        <f ca="1">IFERROR(_xlfn.XLOOKUP($B83,map_headernames!L:L,map_headernames!$Q:$Q),"")</f>
        <v/>
      </c>
      <c r="K83" s="7" t="str">
        <f ca="1">IFERROR(_xlfn.XLOOKUP($B83,map_headernames!N:N,map_headernames!$Q:$Q),"")</f>
        <v/>
      </c>
      <c r="L83" s="7" t="str">
        <f ca="1">IFERROR(_xlfn.XLOOKUP($B83,map_headernames!O:O,map_headernames!$Q:$Q),"")</f>
        <v/>
      </c>
      <c r="M83" s="7" t="str">
        <f ca="1">IFERROR(_xlfn.XLOOKUP($B83,map_headernames!P:P,map_headernames!$Q:$Q),"")</f>
        <v/>
      </c>
      <c r="N83" s="7" t="s">
        <v>5725</v>
      </c>
    </row>
    <row r="84" spans="1:14">
      <c r="A84" s="7">
        <v>291</v>
      </c>
      <c r="B84" s="413" t="s">
        <v>1134</v>
      </c>
      <c r="C84" s="413" t="s">
        <v>5670</v>
      </c>
      <c r="D84" s="413" t="s">
        <v>2181</v>
      </c>
      <c r="E84" s="412" t="str">
        <f ca="1">IFERROR(_xlfn.XLOOKUP($B84,map_headernames!H:H,map_headernames!$Q:$Q),"")</f>
        <v/>
      </c>
      <c r="F84" s="412" t="str">
        <f ca="1">IFERROR(_xlfn.XLOOKUP($B84,map_headernames!G:G,map_headernames!$Q:$Q),"")</f>
        <v/>
      </c>
      <c r="G84" s="412" t="str">
        <f ca="1">IFERROR(_xlfn.XLOOKUP($B84,map_headernames!I:I,map_headernames!$Q:$Q),"")</f>
        <v/>
      </c>
      <c r="H84" s="412" t="str">
        <f ca="1">IFERROR(_xlfn.XLOOKUP($B84,map_headernames!J:J,map_headernames!$Q:$Q),"")</f>
        <v/>
      </c>
      <c r="I84" s="412" t="str">
        <f ca="1">IFERROR(_xlfn.XLOOKUP($B84,map_headernames!K:K,map_headernames!$Q:$Q),"")</f>
        <v/>
      </c>
      <c r="J84" s="7" t="str">
        <f ca="1">IFERROR(_xlfn.XLOOKUP($B84,map_headernames!L:L,map_headernames!$Q:$Q),"")</f>
        <v/>
      </c>
      <c r="K84" s="7" t="str">
        <f ca="1">IFERROR(_xlfn.XLOOKUP($B84,map_headernames!N:N,map_headernames!$Q:$Q),"")</f>
        <v/>
      </c>
      <c r="L84" s="7" t="str">
        <f ca="1">IFERROR(_xlfn.XLOOKUP($B84,map_headernames!O:O,map_headernames!$Q:$Q),"")</f>
        <v/>
      </c>
      <c r="M84" s="7" t="str">
        <f ca="1">IFERROR(_xlfn.XLOOKUP($B84,map_headernames!P:P,map_headernames!$Q:$Q),"")</f>
        <v/>
      </c>
      <c r="N84" s="7" t="s">
        <v>5725</v>
      </c>
    </row>
    <row r="85" spans="1:14">
      <c r="A85" s="437">
        <v>182</v>
      </c>
      <c r="B85" s="400" t="s">
        <v>1382</v>
      </c>
      <c r="C85" s="400" t="s">
        <v>1385</v>
      </c>
      <c r="D85" s="400" t="s">
        <v>93</v>
      </c>
      <c r="E85" s="401" t="str">
        <f ca="1">IFERROR(_xlfn.XLOOKUP($B85,map_headernames!H:H,map_headernames!$Q:$Q),"")</f>
        <v/>
      </c>
      <c r="F85" s="7" t="str">
        <f ca="1">IFERROR(_xlfn.XLOOKUP($B85,map_headernames!G:G,map_headernames!$Q:$Q),"")</f>
        <v/>
      </c>
      <c r="G85" s="7" t="str">
        <f ca="1">IFERROR(_xlfn.XLOOKUP($B85,map_headernames!I:I,map_headernames!$Q:$Q),"")</f>
        <v/>
      </c>
      <c r="H85" s="7" t="str">
        <f ca="1">IFERROR(_xlfn.XLOOKUP($B85,map_headernames!J:J,map_headernames!$Q:$Q),"")</f>
        <v/>
      </c>
      <c r="I85" s="7" t="str">
        <f ca="1">IFERROR(_xlfn.XLOOKUP($B85,map_headernames!K:K,map_headernames!$Q:$Q),"")</f>
        <v/>
      </c>
      <c r="J85" s="7" t="str">
        <f ca="1">IFERROR(_xlfn.XLOOKUP($B85,map_headernames!L:L,map_headernames!$Q:$Q),"")</f>
        <v/>
      </c>
      <c r="K85" s="7" t="str">
        <f ca="1">IFERROR(_xlfn.XLOOKUP($B85,map_headernames!N:N,map_headernames!$Q:$Q),"")</f>
        <v/>
      </c>
      <c r="L85" s="7" t="str">
        <f ca="1">IFERROR(_xlfn.XLOOKUP($B85,map_headernames!O:O,map_headernames!$Q:$Q),"")</f>
        <v/>
      </c>
      <c r="M85" s="7" t="str">
        <f ca="1">IFERROR(_xlfn.XLOOKUP($B85,map_headernames!P:P,map_headernames!$Q:$Q),"")</f>
        <v/>
      </c>
    </row>
    <row r="86" spans="1:14">
      <c r="A86" s="437">
        <v>184</v>
      </c>
      <c r="B86" s="411" t="s">
        <v>5679</v>
      </c>
      <c r="C86" s="454" t="s">
        <v>5737</v>
      </c>
      <c r="D86" s="408" t="s">
        <v>93</v>
      </c>
      <c r="E86" s="409" t="str">
        <f ca="1">IFERROR(_xlfn.XLOOKUP($B86,map_headernames!H:H,map_headernames!$Q:$Q),"")</f>
        <v/>
      </c>
      <c r="F86" s="409" t="str">
        <f ca="1">IFERROR(_xlfn.XLOOKUP($B86,map_headernames!G:G,map_headernames!$Q:$Q),"")</f>
        <v/>
      </c>
      <c r="G86" s="409" t="str">
        <f ca="1">IFERROR(_xlfn.XLOOKUP($B86,map_headernames!I:I,map_headernames!$Q:$Q),"")</f>
        <v/>
      </c>
      <c r="H86" s="7" t="str">
        <f ca="1">IFERROR(_xlfn.XLOOKUP($B86,map_headernames!J:J,map_headernames!$Q:$Q),"")</f>
        <v/>
      </c>
      <c r="I86" s="7" t="str">
        <f ca="1">IFERROR(_xlfn.XLOOKUP($B86,map_headernames!K:K,map_headernames!$Q:$Q),"")</f>
        <v/>
      </c>
      <c r="J86" s="7" t="str">
        <f ca="1">IFERROR(_xlfn.XLOOKUP($B86,map_headernames!L:L,map_headernames!$Q:$Q),"")</f>
        <v/>
      </c>
      <c r="K86" s="7" t="str">
        <f ca="1">IFERROR(_xlfn.XLOOKUP($B86,map_headernames!N:N,map_headernames!$Q:$Q),"")</f>
        <v/>
      </c>
      <c r="L86" s="7" t="str">
        <f ca="1">IFERROR(_xlfn.XLOOKUP($B86,map_headernames!O:O,map_headernames!$Q:$Q),"")</f>
        <v/>
      </c>
      <c r="M86" s="7" t="str">
        <f ca="1">IFERROR(_xlfn.XLOOKUP($B86,map_headernames!P:P,map_headernames!$Q:$Q),"")</f>
        <v/>
      </c>
      <c r="N86" s="434" t="s">
        <v>5718</v>
      </c>
    </row>
    <row r="87" spans="1:14">
      <c r="A87" s="437">
        <v>181</v>
      </c>
      <c r="B87" s="400" t="s">
        <v>1389</v>
      </c>
      <c r="C87" s="400" t="s">
        <v>1393</v>
      </c>
      <c r="D87" s="400" t="s">
        <v>93</v>
      </c>
      <c r="E87" s="401" t="str">
        <f ca="1">IFERROR(_xlfn.XLOOKUP($B87,map_headernames!H:H,map_headernames!$Q:$Q),"")</f>
        <v/>
      </c>
      <c r="F87" s="7" t="str">
        <f ca="1">IFERROR(_xlfn.XLOOKUP($B87,map_headernames!G:G,map_headernames!$Q:$Q),"")</f>
        <v/>
      </c>
      <c r="G87" s="7" t="str">
        <f ca="1">IFERROR(_xlfn.XLOOKUP($B87,map_headernames!I:I,map_headernames!$Q:$Q),"")</f>
        <v/>
      </c>
      <c r="H87" s="7" t="str">
        <f ca="1">IFERROR(_xlfn.XLOOKUP($B87,map_headernames!J:J,map_headernames!$Q:$Q),"")</f>
        <v/>
      </c>
      <c r="I87" s="7" t="str">
        <f ca="1">IFERROR(_xlfn.XLOOKUP($B87,map_headernames!K:K,map_headernames!$Q:$Q),"")</f>
        <v/>
      </c>
      <c r="J87" s="7" t="str">
        <f ca="1">IFERROR(_xlfn.XLOOKUP($B87,map_headernames!L:L,map_headernames!$Q:$Q),"")</f>
        <v/>
      </c>
      <c r="K87" s="7" t="str">
        <f ca="1">IFERROR(_xlfn.XLOOKUP($B87,map_headernames!N:N,map_headernames!$Q:$Q),"")</f>
        <v/>
      </c>
      <c r="L87" s="7" t="str">
        <f ca="1">IFERROR(_xlfn.XLOOKUP($B87,map_headernames!O:O,map_headernames!$Q:$Q),"")</f>
        <v/>
      </c>
      <c r="M87" s="7" t="str">
        <f ca="1">IFERROR(_xlfn.XLOOKUP($B87,map_headernames!P:P,map_headernames!$Q:$Q),"")</f>
        <v/>
      </c>
    </row>
    <row r="88" spans="1:14">
      <c r="A88" s="437">
        <v>183</v>
      </c>
      <c r="B88" s="400" t="s">
        <v>5581</v>
      </c>
      <c r="C88" s="454" t="s">
        <v>5738</v>
      </c>
      <c r="D88" s="400" t="s">
        <v>93</v>
      </c>
      <c r="E88" s="410" t="str">
        <f ca="1">IFERROR(_xlfn.XLOOKUP($B88,map_headernames!H:H,map_headernames!$Q:$Q),"")</f>
        <v/>
      </c>
      <c r="F88" s="7" t="str">
        <f ca="1">IFERROR(_xlfn.XLOOKUP($B88,map_headernames!G:G,map_headernames!$Q:$Q),"")</f>
        <v/>
      </c>
      <c r="G88" s="7" t="str">
        <f ca="1">IFERROR(_xlfn.XLOOKUP($B88,map_headernames!I:I,map_headernames!$Q:$Q),"")</f>
        <v/>
      </c>
      <c r="H88" s="7" t="str">
        <f ca="1">IFERROR(_xlfn.XLOOKUP($B88,map_headernames!J:J,map_headernames!$Q:$Q),"")</f>
        <v/>
      </c>
      <c r="I88" s="7" t="str">
        <f ca="1">IFERROR(_xlfn.XLOOKUP($B88,map_headernames!K:K,map_headernames!$Q:$Q),"")</f>
        <v/>
      </c>
      <c r="J88" s="7" t="str">
        <f ca="1">IFERROR(_xlfn.XLOOKUP($B88,map_headernames!L:L,map_headernames!$Q:$Q),"")</f>
        <v/>
      </c>
      <c r="K88" s="7" t="str">
        <f ca="1">IFERROR(_xlfn.XLOOKUP($B88,map_headernames!N:N,map_headernames!$Q:$Q),"")</f>
        <v/>
      </c>
      <c r="L88" s="7" t="str">
        <f ca="1">IFERROR(_xlfn.XLOOKUP($B88,map_headernames!O:O,map_headernames!$Q:$Q),"")</f>
        <v/>
      </c>
      <c r="M88" s="7" t="str">
        <f ca="1">IFERROR(_xlfn.XLOOKUP($B88,map_headernames!P:P,map_headernames!$Q:$Q),"")</f>
        <v/>
      </c>
    </row>
    <row r="89" spans="1:14">
      <c r="A89" s="437">
        <v>186</v>
      </c>
      <c r="B89" s="400" t="s">
        <v>1399</v>
      </c>
      <c r="C89" s="400" t="s">
        <v>1404</v>
      </c>
      <c r="D89" s="400" t="s">
        <v>93</v>
      </c>
      <c r="E89" s="401" t="str">
        <f ca="1">IFERROR(_xlfn.XLOOKUP($B89,map_headernames!H:H,map_headernames!$Q:$Q),"")</f>
        <v/>
      </c>
      <c r="F89" s="7" t="str">
        <f ca="1">IFERROR(_xlfn.XLOOKUP($B89,map_headernames!G:G,map_headernames!$Q:$Q),"")</f>
        <v/>
      </c>
      <c r="G89" s="7" t="str">
        <f ca="1">IFERROR(_xlfn.XLOOKUP($B89,map_headernames!I:I,map_headernames!$Q:$Q),"")</f>
        <v/>
      </c>
      <c r="H89" s="7" t="str">
        <f ca="1">IFERROR(_xlfn.XLOOKUP($B89,map_headernames!J:J,map_headernames!$Q:$Q),"")</f>
        <v/>
      </c>
      <c r="I89" s="7" t="str">
        <f ca="1">IFERROR(_xlfn.XLOOKUP($B89,map_headernames!K:K,map_headernames!$Q:$Q),"")</f>
        <v/>
      </c>
      <c r="J89" s="7" t="str">
        <f ca="1">IFERROR(_xlfn.XLOOKUP($B89,map_headernames!L:L,map_headernames!$Q:$Q),"")</f>
        <v/>
      </c>
      <c r="K89" s="7" t="str">
        <f ca="1">IFERROR(_xlfn.XLOOKUP($B89,map_headernames!N:N,map_headernames!$Q:$Q),"")</f>
        <v/>
      </c>
      <c r="L89" s="7" t="str">
        <f ca="1">IFERROR(_xlfn.XLOOKUP($B89,map_headernames!O:O,map_headernames!$Q:$Q),"")</f>
        <v/>
      </c>
      <c r="M89" s="7" t="str">
        <f ca="1">IFERROR(_xlfn.XLOOKUP($B89,map_headernames!P:P,map_headernames!$Q:$Q),"")</f>
        <v/>
      </c>
    </row>
    <row r="90" spans="1:14">
      <c r="A90" s="437">
        <v>187</v>
      </c>
      <c r="B90" s="400" t="s">
        <v>1408</v>
      </c>
      <c r="C90" s="400" t="s">
        <v>1413</v>
      </c>
      <c r="D90" s="400" t="s">
        <v>93</v>
      </c>
      <c r="E90" s="401" t="str">
        <f ca="1">IFERROR(_xlfn.XLOOKUP($B90,map_headernames!H:H,map_headernames!$Q:$Q),"")</f>
        <v/>
      </c>
      <c r="F90" s="7" t="str">
        <f ca="1">IFERROR(_xlfn.XLOOKUP($B90,map_headernames!G:G,map_headernames!$Q:$Q),"")</f>
        <v/>
      </c>
      <c r="G90" s="7" t="str">
        <f ca="1">IFERROR(_xlfn.XLOOKUP($B90,map_headernames!I:I,map_headernames!$Q:$Q),"")</f>
        <v/>
      </c>
      <c r="H90" s="7" t="str">
        <f ca="1">IFERROR(_xlfn.XLOOKUP($B90,map_headernames!J:J,map_headernames!$Q:$Q),"")</f>
        <v/>
      </c>
      <c r="I90" s="7" t="str">
        <f ca="1">IFERROR(_xlfn.XLOOKUP($B90,map_headernames!K:K,map_headernames!$Q:$Q),"")</f>
        <v/>
      </c>
      <c r="J90" s="7" t="str">
        <f ca="1">IFERROR(_xlfn.XLOOKUP($B90,map_headernames!L:L,map_headernames!$Q:$Q),"")</f>
        <v/>
      </c>
      <c r="K90" s="7" t="str">
        <f ca="1">IFERROR(_xlfn.XLOOKUP($B90,map_headernames!N:N,map_headernames!$Q:$Q),"")</f>
        <v/>
      </c>
      <c r="L90" s="7" t="str">
        <f ca="1">IFERROR(_xlfn.XLOOKUP($B90,map_headernames!O:O,map_headernames!$Q:$Q),"")</f>
        <v/>
      </c>
      <c r="M90" s="7" t="str">
        <f ca="1">IFERROR(_xlfn.XLOOKUP($B90,map_headernames!P:P,map_headernames!$Q:$Q),"")</f>
        <v/>
      </c>
    </row>
    <row r="91" spans="1:14">
      <c r="A91" s="437">
        <v>190</v>
      </c>
      <c r="B91" s="400" t="s">
        <v>1417</v>
      </c>
      <c r="C91" s="400" t="s">
        <v>1422</v>
      </c>
      <c r="D91" s="400" t="s">
        <v>93</v>
      </c>
      <c r="E91" s="401" t="str">
        <f ca="1">IFERROR(_xlfn.XLOOKUP($B91,map_headernames!H:H,map_headernames!$Q:$Q),"")</f>
        <v/>
      </c>
      <c r="F91" s="7" t="str">
        <f ca="1">IFERROR(_xlfn.XLOOKUP($B91,map_headernames!G:G,map_headernames!$Q:$Q),"")</f>
        <v/>
      </c>
      <c r="G91" s="7" t="str">
        <f ca="1">IFERROR(_xlfn.XLOOKUP($B91,map_headernames!I:I,map_headernames!$Q:$Q),"")</f>
        <v/>
      </c>
      <c r="H91" s="7" t="str">
        <f ca="1">IFERROR(_xlfn.XLOOKUP($B91,map_headernames!J:J,map_headernames!$Q:$Q),"")</f>
        <v/>
      </c>
      <c r="I91" s="7" t="str">
        <f ca="1">IFERROR(_xlfn.XLOOKUP($B91,map_headernames!K:K,map_headernames!$Q:$Q),"")</f>
        <v/>
      </c>
      <c r="J91" s="7" t="str">
        <f ca="1">IFERROR(_xlfn.XLOOKUP($B91,map_headernames!L:L,map_headernames!$Q:$Q),"")</f>
        <v/>
      </c>
      <c r="K91" s="7" t="str">
        <f ca="1">IFERROR(_xlfn.XLOOKUP($B91,map_headernames!N:N,map_headernames!$Q:$Q),"")</f>
        <v/>
      </c>
      <c r="L91" s="7" t="str">
        <f ca="1">IFERROR(_xlfn.XLOOKUP($B91,map_headernames!O:O,map_headernames!$Q:$Q),"")</f>
        <v/>
      </c>
      <c r="M91" s="7" t="str">
        <f ca="1">IFERROR(_xlfn.XLOOKUP($B91,map_headernames!P:P,map_headernames!$Q:$Q),"")</f>
        <v/>
      </c>
    </row>
    <row r="92" spans="1:14">
      <c r="A92" s="437">
        <v>191</v>
      </c>
      <c r="B92" s="400" t="s">
        <v>1426</v>
      </c>
      <c r="C92" s="400" t="s">
        <v>1431</v>
      </c>
      <c r="D92" s="400" t="s">
        <v>93</v>
      </c>
      <c r="E92" s="401" t="str">
        <f ca="1">IFERROR(_xlfn.XLOOKUP($B92,map_headernames!H:H,map_headernames!$Q:$Q),"")</f>
        <v/>
      </c>
      <c r="F92" s="7" t="str">
        <f ca="1">IFERROR(_xlfn.XLOOKUP($B92,map_headernames!G:G,map_headernames!$Q:$Q),"")</f>
        <v/>
      </c>
      <c r="G92" s="7" t="str">
        <f ca="1">IFERROR(_xlfn.XLOOKUP($B92,map_headernames!I:I,map_headernames!$Q:$Q),"")</f>
        <v/>
      </c>
      <c r="H92" s="7" t="str">
        <f ca="1">IFERROR(_xlfn.XLOOKUP($B92,map_headernames!J:J,map_headernames!$Q:$Q),"")</f>
        <v/>
      </c>
      <c r="I92" s="7" t="str">
        <f ca="1">IFERROR(_xlfn.XLOOKUP($B92,map_headernames!K:K,map_headernames!$Q:$Q),"")</f>
        <v/>
      </c>
      <c r="J92" s="7" t="str">
        <f ca="1">IFERROR(_xlfn.XLOOKUP($B92,map_headernames!L:L,map_headernames!$Q:$Q),"")</f>
        <v/>
      </c>
      <c r="K92" s="7" t="str">
        <f ca="1">IFERROR(_xlfn.XLOOKUP($B92,map_headernames!N:N,map_headernames!$Q:$Q),"")</f>
        <v/>
      </c>
      <c r="L92" s="7" t="str">
        <f ca="1">IFERROR(_xlfn.XLOOKUP($B92,map_headernames!O:O,map_headernames!$Q:$Q),"")</f>
        <v/>
      </c>
      <c r="M92" s="7" t="str">
        <f ca="1">IFERROR(_xlfn.XLOOKUP($B92,map_headernames!P:P,map_headernames!$Q:$Q),"")</f>
        <v/>
      </c>
    </row>
    <row r="93" spans="1:14">
      <c r="A93" s="437">
        <v>188</v>
      </c>
      <c r="B93" s="400" t="s">
        <v>1443</v>
      </c>
      <c r="C93" s="400" t="s">
        <v>5267</v>
      </c>
      <c r="D93" s="400" t="s">
        <v>93</v>
      </c>
      <c r="E93" s="401" t="str">
        <f ca="1">IFERROR(_xlfn.XLOOKUP($B93,map_headernames!H:H,map_headernames!$Q:$Q),"")</f>
        <v/>
      </c>
      <c r="F93" s="7" t="str">
        <f ca="1">IFERROR(_xlfn.XLOOKUP($B93,map_headernames!G:G,map_headernames!$Q:$Q),"")</f>
        <v/>
      </c>
      <c r="G93" s="7" t="str">
        <f ca="1">IFERROR(_xlfn.XLOOKUP($B93,map_headernames!I:I,map_headernames!$Q:$Q),"")</f>
        <v/>
      </c>
      <c r="H93" s="7" t="str">
        <f ca="1">IFERROR(_xlfn.XLOOKUP($B93,map_headernames!J:J,map_headernames!$Q:$Q),"")</f>
        <v/>
      </c>
      <c r="I93" s="7" t="str">
        <f ca="1">IFERROR(_xlfn.XLOOKUP($B93,map_headernames!K:K,map_headernames!$Q:$Q),"")</f>
        <v/>
      </c>
      <c r="J93" s="7" t="str">
        <f ca="1">IFERROR(_xlfn.XLOOKUP($B93,map_headernames!L:L,map_headernames!$Q:$Q),"")</f>
        <v/>
      </c>
      <c r="K93" s="7" t="str">
        <f ca="1">IFERROR(_xlfn.XLOOKUP($B93,map_headernames!N:N,map_headernames!$Q:$Q),"")</f>
        <v/>
      </c>
      <c r="L93" s="7" t="str">
        <f ca="1">IFERROR(_xlfn.XLOOKUP($B93,map_headernames!O:O,map_headernames!$Q:$Q),"")</f>
        <v/>
      </c>
      <c r="M93" s="7" t="str">
        <f ca="1">IFERROR(_xlfn.XLOOKUP($B93,map_headernames!P:P,map_headernames!$Q:$Q),"")</f>
        <v/>
      </c>
    </row>
    <row r="94" spans="1:14">
      <c r="A94" s="437">
        <v>193</v>
      </c>
      <c r="B94" s="400" t="s">
        <v>1453</v>
      </c>
      <c r="C94" s="400" t="s">
        <v>1456</v>
      </c>
      <c r="D94" s="400" t="s">
        <v>93</v>
      </c>
      <c r="E94" s="401" t="str">
        <f ca="1">IFERROR(_xlfn.XLOOKUP($B94,map_headernames!H:H,map_headernames!$Q:$Q),"")</f>
        <v/>
      </c>
      <c r="F94" s="7" t="str">
        <f ca="1">IFERROR(_xlfn.XLOOKUP($B94,map_headernames!G:G,map_headernames!$Q:$Q),"")</f>
        <v/>
      </c>
      <c r="G94" s="7" t="str">
        <f ca="1">IFERROR(_xlfn.XLOOKUP($B94,map_headernames!I:I,map_headernames!$Q:$Q),"")</f>
        <v/>
      </c>
      <c r="H94" s="7" t="str">
        <f ca="1">IFERROR(_xlfn.XLOOKUP($B94,map_headernames!J:J,map_headernames!$Q:$Q),"")</f>
        <v/>
      </c>
      <c r="I94" s="7" t="str">
        <f ca="1">IFERROR(_xlfn.XLOOKUP($B94,map_headernames!K:K,map_headernames!$Q:$Q),"")</f>
        <v/>
      </c>
      <c r="J94" s="7" t="str">
        <f ca="1">IFERROR(_xlfn.XLOOKUP($B94,map_headernames!L:L,map_headernames!$Q:$Q),"")</f>
        <v/>
      </c>
      <c r="K94" s="7" t="str">
        <f ca="1">IFERROR(_xlfn.XLOOKUP($B94,map_headernames!N:N,map_headernames!$Q:$Q),"")</f>
        <v/>
      </c>
      <c r="L94" s="7" t="str">
        <f ca="1">IFERROR(_xlfn.XLOOKUP($B94,map_headernames!O:O,map_headernames!$Q:$Q),"")</f>
        <v/>
      </c>
      <c r="M94" s="7" t="str">
        <f ca="1">IFERROR(_xlfn.XLOOKUP($B94,map_headernames!P:P,map_headernames!$Q:$Q),"")</f>
        <v/>
      </c>
    </row>
    <row r="95" spans="1:14">
      <c r="A95" s="437">
        <v>185</v>
      </c>
      <c r="B95" s="400" t="s">
        <v>1459</v>
      </c>
      <c r="C95" s="400" t="s">
        <v>1464</v>
      </c>
      <c r="D95" s="400" t="s">
        <v>93</v>
      </c>
      <c r="E95" s="401" t="str">
        <f ca="1">IFERROR(_xlfn.XLOOKUP($B95,map_headernames!H:H,map_headernames!$Q:$Q),"")</f>
        <v/>
      </c>
      <c r="F95" s="7" t="str">
        <f ca="1">IFERROR(_xlfn.XLOOKUP($B95,map_headernames!G:G,map_headernames!$Q:$Q),"")</f>
        <v/>
      </c>
      <c r="G95" s="7" t="str">
        <f ca="1">IFERROR(_xlfn.XLOOKUP($B95,map_headernames!I:I,map_headernames!$Q:$Q),"")</f>
        <v/>
      </c>
      <c r="H95" s="7" t="str">
        <f ca="1">IFERROR(_xlfn.XLOOKUP($B95,map_headernames!J:J,map_headernames!$Q:$Q),"")</f>
        <v/>
      </c>
      <c r="I95" s="7" t="str">
        <f ca="1">IFERROR(_xlfn.XLOOKUP($B95,map_headernames!K:K,map_headernames!$Q:$Q),"")</f>
        <v/>
      </c>
      <c r="J95" s="7" t="str">
        <f ca="1">IFERROR(_xlfn.XLOOKUP($B95,map_headernames!L:L,map_headernames!$Q:$Q),"")</f>
        <v/>
      </c>
      <c r="K95" s="7" t="str">
        <f ca="1">IFERROR(_xlfn.XLOOKUP($B95,map_headernames!N:N,map_headernames!$Q:$Q),"")</f>
        <v/>
      </c>
      <c r="L95" s="7" t="str">
        <f ca="1">IFERROR(_xlfn.XLOOKUP($B95,map_headernames!O:O,map_headernames!$Q:$Q),"")</f>
        <v/>
      </c>
      <c r="M95" s="7" t="str">
        <f ca="1">IFERROR(_xlfn.XLOOKUP($B95,map_headernames!P:P,map_headernames!$Q:$Q),"")</f>
        <v/>
      </c>
    </row>
    <row r="96" spans="1:14">
      <c r="A96" s="437">
        <v>189</v>
      </c>
      <c r="B96" s="400" t="s">
        <v>1470</v>
      </c>
      <c r="C96" s="400" t="s">
        <v>1475</v>
      </c>
      <c r="D96" s="400" t="s">
        <v>93</v>
      </c>
      <c r="E96" s="401" t="str">
        <f ca="1">IFERROR(_xlfn.XLOOKUP($B96,map_headernames!H:H,map_headernames!$Q:$Q),"")</f>
        <v/>
      </c>
      <c r="F96" s="7" t="str">
        <f ca="1">IFERROR(_xlfn.XLOOKUP($B96,map_headernames!G:G,map_headernames!$Q:$Q),"")</f>
        <v/>
      </c>
      <c r="G96" s="7" t="str">
        <f ca="1">IFERROR(_xlfn.XLOOKUP($B96,map_headernames!I:I,map_headernames!$Q:$Q),"")</f>
        <v/>
      </c>
      <c r="H96" s="7" t="str">
        <f ca="1">IFERROR(_xlfn.XLOOKUP($B96,map_headernames!J:J,map_headernames!$Q:$Q),"")</f>
        <v/>
      </c>
      <c r="I96" s="7" t="str">
        <f ca="1">IFERROR(_xlfn.XLOOKUP($B96,map_headernames!K:K,map_headernames!$Q:$Q),"")</f>
        <v/>
      </c>
      <c r="J96" s="7" t="str">
        <f ca="1">IFERROR(_xlfn.XLOOKUP($B96,map_headernames!L:L,map_headernames!$Q:$Q),"")</f>
        <v/>
      </c>
      <c r="K96" s="7" t="str">
        <f ca="1">IFERROR(_xlfn.XLOOKUP($B96,map_headernames!N:N,map_headernames!$Q:$Q),"")</f>
        <v/>
      </c>
      <c r="L96" s="7" t="str">
        <f ca="1">IFERROR(_xlfn.XLOOKUP($B96,map_headernames!O:O,map_headernames!$Q:$Q),"")</f>
        <v/>
      </c>
      <c r="M96" s="7" t="str">
        <f ca="1">IFERROR(_xlfn.XLOOKUP($B96,map_headernames!P:P,map_headernames!$Q:$Q),"")</f>
        <v/>
      </c>
    </row>
    <row r="97" spans="1:14">
      <c r="A97" s="437">
        <v>192</v>
      </c>
      <c r="B97" s="400" t="s">
        <v>1479</v>
      </c>
      <c r="C97" s="400" t="s">
        <v>1484</v>
      </c>
      <c r="D97" s="400" t="s">
        <v>93</v>
      </c>
      <c r="E97" s="401" t="str">
        <f ca="1">IFERROR(_xlfn.XLOOKUP($B97,map_headernames!H:H,map_headernames!$Q:$Q),"")</f>
        <v/>
      </c>
      <c r="F97" s="7" t="str">
        <f ca="1">IFERROR(_xlfn.XLOOKUP($B97,map_headernames!G:G,map_headernames!$Q:$Q),"")</f>
        <v/>
      </c>
      <c r="G97" s="7" t="str">
        <f ca="1">IFERROR(_xlfn.XLOOKUP($B97,map_headernames!I:I,map_headernames!$Q:$Q),"")</f>
        <v/>
      </c>
      <c r="H97" s="7" t="str">
        <f ca="1">IFERROR(_xlfn.XLOOKUP($B97,map_headernames!J:J,map_headernames!$Q:$Q),"")</f>
        <v/>
      </c>
      <c r="I97" s="7" t="str">
        <f ca="1">IFERROR(_xlfn.XLOOKUP($B97,map_headernames!K:K,map_headernames!$Q:$Q),"")</f>
        <v/>
      </c>
      <c r="J97" s="7" t="str">
        <f ca="1">IFERROR(_xlfn.XLOOKUP($B97,map_headernames!L:L,map_headernames!$Q:$Q),"")</f>
        <v/>
      </c>
      <c r="K97" s="7" t="str">
        <f ca="1">IFERROR(_xlfn.XLOOKUP($B97,map_headernames!N:N,map_headernames!$Q:$Q),"")</f>
        <v/>
      </c>
      <c r="L97" s="7" t="str">
        <f ca="1">IFERROR(_xlfn.XLOOKUP($B97,map_headernames!O:O,map_headernames!$Q:$Q),"")</f>
        <v/>
      </c>
      <c r="M97" s="7" t="str">
        <f ca="1">IFERROR(_xlfn.XLOOKUP($B97,map_headernames!P:P,map_headernames!$Q:$Q),"")</f>
        <v/>
      </c>
    </row>
    <row r="98" spans="1:14">
      <c r="A98" s="437">
        <v>195</v>
      </c>
      <c r="B98" s="400" t="s">
        <v>1496</v>
      </c>
      <c r="C98" s="400" t="s">
        <v>1499</v>
      </c>
      <c r="D98" s="400" t="s">
        <v>1492</v>
      </c>
      <c r="E98" s="401" t="str">
        <f ca="1">IFERROR(_xlfn.XLOOKUP($B98,map_headernames!H:H,map_headernames!$Q:$Q),"")</f>
        <v/>
      </c>
      <c r="F98" s="7" t="str">
        <f ca="1">IFERROR(_xlfn.XLOOKUP($B98,map_headernames!G:G,map_headernames!$Q:$Q),"")</f>
        <v/>
      </c>
      <c r="G98" s="7" t="str">
        <f ca="1">IFERROR(_xlfn.XLOOKUP($B98,map_headernames!I:I,map_headernames!$Q:$Q),"")</f>
        <v/>
      </c>
      <c r="H98" s="7" t="str">
        <f ca="1">IFERROR(_xlfn.XLOOKUP($B98,map_headernames!J:J,map_headernames!$Q:$Q),"")</f>
        <v/>
      </c>
      <c r="I98" s="7" t="str">
        <f ca="1">IFERROR(_xlfn.XLOOKUP($B98,map_headernames!K:K,map_headernames!$Q:$Q),"")</f>
        <v/>
      </c>
      <c r="J98" s="7" t="str">
        <f ca="1">IFERROR(_xlfn.XLOOKUP($B98,map_headernames!L:L,map_headernames!$Q:$Q),"")</f>
        <v/>
      </c>
      <c r="K98" s="7" t="str">
        <f ca="1">IFERROR(_xlfn.XLOOKUP($B98,map_headernames!N:N,map_headernames!$Q:$Q),"")</f>
        <v/>
      </c>
      <c r="L98" s="7" t="str">
        <f ca="1">IFERROR(_xlfn.XLOOKUP($B98,map_headernames!O:O,map_headernames!$Q:$Q),"")</f>
        <v/>
      </c>
      <c r="M98" s="7" t="str">
        <f ca="1">IFERROR(_xlfn.XLOOKUP($B98,map_headernames!P:P,map_headernames!$Q:$Q),"")</f>
        <v/>
      </c>
    </row>
    <row r="99" spans="1:14">
      <c r="A99" s="437">
        <v>197</v>
      </c>
      <c r="B99" s="411" t="s">
        <v>5676</v>
      </c>
      <c r="C99" s="408" t="s">
        <v>5675</v>
      </c>
      <c r="D99" s="408" t="s">
        <v>1492</v>
      </c>
      <c r="E99" s="409" t="str">
        <f ca="1">IFERROR(_xlfn.XLOOKUP($B99,map_headernames!H:H,map_headernames!$Q:$Q),"")</f>
        <v/>
      </c>
      <c r="F99" s="409" t="str">
        <f ca="1">IFERROR(_xlfn.XLOOKUP($B99,map_headernames!G:G,map_headernames!$Q:$Q),"")</f>
        <v/>
      </c>
      <c r="G99" s="409" t="str">
        <f ca="1">IFERROR(_xlfn.XLOOKUP($B99,map_headernames!I:I,map_headernames!$Q:$Q),"")</f>
        <v/>
      </c>
      <c r="H99" s="7" t="str">
        <f ca="1">IFERROR(_xlfn.XLOOKUP($B99,map_headernames!J:J,map_headernames!$Q:$Q),"")</f>
        <v/>
      </c>
      <c r="I99" s="7" t="str">
        <f ca="1">IFERROR(_xlfn.XLOOKUP($B99,map_headernames!K:K,map_headernames!$Q:$Q),"")</f>
        <v/>
      </c>
      <c r="J99" s="7" t="str">
        <f ca="1">IFERROR(_xlfn.XLOOKUP($B99,map_headernames!L:L,map_headernames!$Q:$Q),"")</f>
        <v/>
      </c>
      <c r="K99" s="7" t="str">
        <f ca="1">IFERROR(_xlfn.XLOOKUP($B99,map_headernames!N:N,map_headernames!$Q:$Q),"")</f>
        <v/>
      </c>
      <c r="L99" s="7" t="str">
        <f ca="1">IFERROR(_xlfn.XLOOKUP($B99,map_headernames!O:O,map_headernames!$Q:$Q),"")</f>
        <v/>
      </c>
      <c r="M99" s="7" t="str">
        <f ca="1">IFERROR(_xlfn.XLOOKUP($B99,map_headernames!P:P,map_headernames!$Q:$Q),"")</f>
        <v/>
      </c>
      <c r="N99" s="409" t="s">
        <v>5720</v>
      </c>
    </row>
    <row r="100" spans="1:14">
      <c r="A100" s="437">
        <v>194</v>
      </c>
      <c r="B100" s="400" t="s">
        <v>1501</v>
      </c>
      <c r="C100" s="400" t="s">
        <v>1504</v>
      </c>
      <c r="D100" s="400" t="s">
        <v>1492</v>
      </c>
      <c r="E100" s="401" t="str">
        <f ca="1">IFERROR(_xlfn.XLOOKUP($B100,map_headernames!H:H,map_headernames!$Q:$Q),"")</f>
        <v/>
      </c>
      <c r="F100" s="7" t="str">
        <f ca="1">IFERROR(_xlfn.XLOOKUP($B100,map_headernames!G:G,map_headernames!$Q:$Q),"")</f>
        <v/>
      </c>
      <c r="G100" s="7" t="str">
        <f ca="1">IFERROR(_xlfn.XLOOKUP($B100,map_headernames!I:I,map_headernames!$Q:$Q),"")</f>
        <v/>
      </c>
      <c r="H100" s="7" t="str">
        <f ca="1">IFERROR(_xlfn.XLOOKUP($B100,map_headernames!J:J,map_headernames!$Q:$Q),"")</f>
        <v/>
      </c>
      <c r="I100" s="7" t="str">
        <f ca="1">IFERROR(_xlfn.XLOOKUP($B100,map_headernames!K:K,map_headernames!$Q:$Q),"")</f>
        <v/>
      </c>
      <c r="J100" s="7" t="str">
        <f ca="1">IFERROR(_xlfn.XLOOKUP($B100,map_headernames!L:L,map_headernames!$Q:$Q),"")</f>
        <v/>
      </c>
      <c r="K100" s="7" t="str">
        <f ca="1">IFERROR(_xlfn.XLOOKUP($B100,map_headernames!N:N,map_headernames!$Q:$Q),"")</f>
        <v/>
      </c>
      <c r="L100" s="7" t="str">
        <f ca="1">IFERROR(_xlfn.XLOOKUP($B100,map_headernames!O:O,map_headernames!$Q:$Q),"")</f>
        <v/>
      </c>
      <c r="M100" s="7" t="str">
        <f ca="1">IFERROR(_xlfn.XLOOKUP($B100,map_headernames!P:P,map_headernames!$Q:$Q),"")</f>
        <v/>
      </c>
    </row>
    <row r="101" spans="1:14">
      <c r="A101" s="437">
        <v>196</v>
      </c>
      <c r="B101" s="400" t="s">
        <v>5591</v>
      </c>
      <c r="C101" s="400" t="s">
        <v>5677</v>
      </c>
      <c r="D101" s="400" t="s">
        <v>1492</v>
      </c>
      <c r="E101" s="401" t="str">
        <f ca="1">IFERROR(_xlfn.XLOOKUP($B101,map_headernames!H:H,map_headernames!$Q:$Q),"")</f>
        <v/>
      </c>
      <c r="F101" s="7" t="str">
        <f ca="1">IFERROR(_xlfn.XLOOKUP($B101,map_headernames!G:G,map_headernames!$Q:$Q),"")</f>
        <v/>
      </c>
      <c r="G101" s="7" t="str">
        <f ca="1">IFERROR(_xlfn.XLOOKUP($B101,map_headernames!I:I,map_headernames!$Q:$Q),"")</f>
        <v/>
      </c>
      <c r="H101" s="7" t="str">
        <f ca="1">IFERROR(_xlfn.XLOOKUP($B101,map_headernames!J:J,map_headernames!$Q:$Q),"")</f>
        <v/>
      </c>
      <c r="I101" s="7" t="str">
        <f ca="1">IFERROR(_xlfn.XLOOKUP($B101,map_headernames!K:K,map_headernames!$Q:$Q),"")</f>
        <v/>
      </c>
      <c r="J101" s="7" t="str">
        <f ca="1">IFERROR(_xlfn.XLOOKUP($B101,map_headernames!L:L,map_headernames!$Q:$Q),"")</f>
        <v/>
      </c>
      <c r="K101" s="7" t="str">
        <f ca="1">IFERROR(_xlfn.XLOOKUP($B101,map_headernames!N:N,map_headernames!$Q:$Q),"")</f>
        <v/>
      </c>
      <c r="L101" s="7" t="str">
        <f ca="1">IFERROR(_xlfn.XLOOKUP($B101,map_headernames!O:O,map_headernames!$Q:$Q),"")</f>
        <v/>
      </c>
      <c r="M101" s="7" t="str">
        <f ca="1">IFERROR(_xlfn.XLOOKUP($B101,map_headernames!P:P,map_headernames!$Q:$Q),"")</f>
        <v/>
      </c>
    </row>
    <row r="102" spans="1:14">
      <c r="A102" s="437">
        <v>199</v>
      </c>
      <c r="B102" s="400" t="s">
        <v>1507</v>
      </c>
      <c r="C102" s="400" t="s">
        <v>1512</v>
      </c>
      <c r="D102" s="400" t="s">
        <v>1492</v>
      </c>
      <c r="E102" s="401" t="str">
        <f ca="1">IFERROR(_xlfn.XLOOKUP($B102,map_headernames!H:H,map_headernames!$Q:$Q),"")</f>
        <v/>
      </c>
      <c r="F102" s="7" t="str">
        <f ca="1">IFERROR(_xlfn.XLOOKUP($B102,map_headernames!G:G,map_headernames!$Q:$Q),"")</f>
        <v/>
      </c>
      <c r="G102" s="7" t="str">
        <f ca="1">IFERROR(_xlfn.XLOOKUP($B102,map_headernames!I:I,map_headernames!$Q:$Q),"")</f>
        <v/>
      </c>
      <c r="H102" s="7" t="str">
        <f ca="1">IFERROR(_xlfn.XLOOKUP($B102,map_headernames!J:J,map_headernames!$Q:$Q),"")</f>
        <v/>
      </c>
      <c r="I102" s="7" t="str">
        <f ca="1">IFERROR(_xlfn.XLOOKUP($B102,map_headernames!K:K,map_headernames!$Q:$Q),"")</f>
        <v/>
      </c>
      <c r="J102" s="7" t="str">
        <f ca="1">IFERROR(_xlfn.XLOOKUP($B102,map_headernames!L:L,map_headernames!$Q:$Q),"")</f>
        <v/>
      </c>
      <c r="K102" s="7" t="str">
        <f ca="1">IFERROR(_xlfn.XLOOKUP($B102,map_headernames!N:N,map_headernames!$Q:$Q),"")</f>
        <v/>
      </c>
      <c r="L102" s="7" t="str">
        <f ca="1">IFERROR(_xlfn.XLOOKUP($B102,map_headernames!O:O,map_headernames!$Q:$Q),"")</f>
        <v/>
      </c>
      <c r="M102" s="7" t="str">
        <f ca="1">IFERROR(_xlfn.XLOOKUP($B102,map_headernames!P:P,map_headernames!$Q:$Q),"")</f>
        <v/>
      </c>
    </row>
    <row r="103" spans="1:14">
      <c r="A103" s="437">
        <v>200</v>
      </c>
      <c r="B103" s="400" t="s">
        <v>1514</v>
      </c>
      <c r="C103" s="400" t="s">
        <v>1518</v>
      </c>
      <c r="D103" s="400" t="s">
        <v>1492</v>
      </c>
      <c r="E103" s="401" t="str">
        <f ca="1">IFERROR(_xlfn.XLOOKUP($B103,map_headernames!H:H,map_headernames!$Q:$Q),"")</f>
        <v/>
      </c>
      <c r="F103" s="7" t="str">
        <f ca="1">IFERROR(_xlfn.XLOOKUP($B103,map_headernames!G:G,map_headernames!$Q:$Q),"")</f>
        <v/>
      </c>
      <c r="G103" s="7" t="str">
        <f ca="1">IFERROR(_xlfn.XLOOKUP($B103,map_headernames!I:I,map_headernames!$Q:$Q),"")</f>
        <v/>
      </c>
      <c r="H103" s="7" t="str">
        <f ca="1">IFERROR(_xlfn.XLOOKUP($B103,map_headernames!J:J,map_headernames!$Q:$Q),"")</f>
        <v/>
      </c>
      <c r="I103" s="7" t="str">
        <f ca="1">IFERROR(_xlfn.XLOOKUP($B103,map_headernames!K:K,map_headernames!$Q:$Q),"")</f>
        <v/>
      </c>
      <c r="J103" s="7" t="str">
        <f ca="1">IFERROR(_xlfn.XLOOKUP($B103,map_headernames!L:L,map_headernames!$Q:$Q),"")</f>
        <v/>
      </c>
      <c r="K103" s="7" t="str">
        <f ca="1">IFERROR(_xlfn.XLOOKUP($B103,map_headernames!N:N,map_headernames!$Q:$Q),"")</f>
        <v/>
      </c>
      <c r="L103" s="7" t="str">
        <f ca="1">IFERROR(_xlfn.XLOOKUP($B103,map_headernames!O:O,map_headernames!$Q:$Q),"")</f>
        <v/>
      </c>
      <c r="M103" s="7" t="str">
        <f ca="1">IFERROR(_xlfn.XLOOKUP($B103,map_headernames!P:P,map_headernames!$Q:$Q),"")</f>
        <v/>
      </c>
    </row>
    <row r="104" spans="1:14">
      <c r="A104" s="437">
        <v>203</v>
      </c>
      <c r="B104" s="400" t="s">
        <v>1523</v>
      </c>
      <c r="C104" s="400" t="s">
        <v>1527</v>
      </c>
      <c r="D104" s="400" t="s">
        <v>1492</v>
      </c>
      <c r="E104" s="401" t="str">
        <f ca="1">IFERROR(_xlfn.XLOOKUP($B104,map_headernames!H:H,map_headernames!$Q:$Q),"")</f>
        <v/>
      </c>
      <c r="F104" s="7" t="str">
        <f ca="1">IFERROR(_xlfn.XLOOKUP($B104,map_headernames!G:G,map_headernames!$Q:$Q),"")</f>
        <v/>
      </c>
      <c r="G104" s="7" t="str">
        <f ca="1">IFERROR(_xlfn.XLOOKUP($B104,map_headernames!I:I,map_headernames!$Q:$Q),"")</f>
        <v/>
      </c>
      <c r="H104" s="7" t="str">
        <f ca="1">IFERROR(_xlfn.XLOOKUP($B104,map_headernames!J:J,map_headernames!$Q:$Q),"")</f>
        <v/>
      </c>
      <c r="I104" s="7" t="str">
        <f ca="1">IFERROR(_xlfn.XLOOKUP($B104,map_headernames!K:K,map_headernames!$Q:$Q),"")</f>
        <v/>
      </c>
      <c r="J104" s="7" t="str">
        <f ca="1">IFERROR(_xlfn.XLOOKUP($B104,map_headernames!L:L,map_headernames!$Q:$Q),"")</f>
        <v/>
      </c>
      <c r="K104" s="7" t="str">
        <f ca="1">IFERROR(_xlfn.XLOOKUP($B104,map_headernames!N:N,map_headernames!$Q:$Q),"")</f>
        <v/>
      </c>
      <c r="L104" s="7" t="str">
        <f ca="1">IFERROR(_xlfn.XLOOKUP($B104,map_headernames!O:O,map_headernames!$Q:$Q),"")</f>
        <v/>
      </c>
      <c r="M104" s="7" t="str">
        <f ca="1">IFERROR(_xlfn.XLOOKUP($B104,map_headernames!P:P,map_headernames!$Q:$Q),"")</f>
        <v/>
      </c>
    </row>
    <row r="105" spans="1:14">
      <c r="A105" s="437">
        <v>204</v>
      </c>
      <c r="B105" s="400" t="s">
        <v>1530</v>
      </c>
      <c r="C105" s="400" t="s">
        <v>1535</v>
      </c>
      <c r="D105" s="400" t="s">
        <v>1492</v>
      </c>
      <c r="E105" s="401" t="str">
        <f ca="1">IFERROR(_xlfn.XLOOKUP($B105,map_headernames!H:H,map_headernames!$Q:$Q),"")</f>
        <v/>
      </c>
      <c r="F105" s="7" t="str">
        <f ca="1">IFERROR(_xlfn.XLOOKUP($B105,map_headernames!G:G,map_headernames!$Q:$Q),"")</f>
        <v/>
      </c>
      <c r="G105" s="7" t="str">
        <f ca="1">IFERROR(_xlfn.XLOOKUP($B105,map_headernames!I:I,map_headernames!$Q:$Q),"")</f>
        <v/>
      </c>
      <c r="H105" s="7" t="str">
        <f ca="1">IFERROR(_xlfn.XLOOKUP($B105,map_headernames!J:J,map_headernames!$Q:$Q),"")</f>
        <v/>
      </c>
      <c r="I105" s="7" t="str">
        <f ca="1">IFERROR(_xlfn.XLOOKUP($B105,map_headernames!K:K,map_headernames!$Q:$Q),"")</f>
        <v/>
      </c>
      <c r="J105" s="7" t="str">
        <f ca="1">IFERROR(_xlfn.XLOOKUP($B105,map_headernames!L:L,map_headernames!$Q:$Q),"")</f>
        <v/>
      </c>
      <c r="K105" s="7" t="str">
        <f ca="1">IFERROR(_xlfn.XLOOKUP($B105,map_headernames!N:N,map_headernames!$Q:$Q),"")</f>
        <v/>
      </c>
      <c r="L105" s="7" t="str">
        <f ca="1">IFERROR(_xlfn.XLOOKUP($B105,map_headernames!O:O,map_headernames!$Q:$Q),"")</f>
        <v/>
      </c>
      <c r="M105" s="7" t="str">
        <f ca="1">IFERROR(_xlfn.XLOOKUP($B105,map_headernames!P:P,map_headernames!$Q:$Q),"")</f>
        <v/>
      </c>
    </row>
    <row r="106" spans="1:14">
      <c r="A106" s="437">
        <v>201</v>
      </c>
      <c r="B106" s="400" t="s">
        <v>1542</v>
      </c>
      <c r="C106" s="400" t="s">
        <v>5272</v>
      </c>
      <c r="D106" s="400" t="s">
        <v>1492</v>
      </c>
      <c r="E106" s="401" t="str">
        <f ca="1">IFERROR(_xlfn.XLOOKUP($B106,map_headernames!H:H,map_headernames!$Q:$Q),"")</f>
        <v/>
      </c>
      <c r="F106" s="7" t="str">
        <f ca="1">IFERROR(_xlfn.XLOOKUP($B106,map_headernames!G:G,map_headernames!$Q:$Q),"")</f>
        <v/>
      </c>
      <c r="G106" s="7" t="str">
        <f ca="1">IFERROR(_xlfn.XLOOKUP($B106,map_headernames!I:I,map_headernames!$Q:$Q),"")</f>
        <v/>
      </c>
      <c r="H106" s="7" t="str">
        <f ca="1">IFERROR(_xlfn.XLOOKUP($B106,map_headernames!J:J,map_headernames!$Q:$Q),"")</f>
        <v/>
      </c>
      <c r="I106" s="7" t="str">
        <f ca="1">IFERROR(_xlfn.XLOOKUP($B106,map_headernames!K:K,map_headernames!$Q:$Q),"")</f>
        <v/>
      </c>
      <c r="J106" s="7" t="str">
        <f ca="1">IFERROR(_xlfn.XLOOKUP($B106,map_headernames!L:L,map_headernames!$Q:$Q),"")</f>
        <v/>
      </c>
      <c r="K106" s="7" t="str">
        <f ca="1">IFERROR(_xlfn.XLOOKUP($B106,map_headernames!N:N,map_headernames!$Q:$Q),"")</f>
        <v/>
      </c>
      <c r="L106" s="7" t="str">
        <f ca="1">IFERROR(_xlfn.XLOOKUP($B106,map_headernames!O:O,map_headernames!$Q:$Q),"")</f>
        <v/>
      </c>
      <c r="M106" s="7" t="str">
        <f ca="1">IFERROR(_xlfn.XLOOKUP($B106,map_headernames!P:P,map_headernames!$Q:$Q),"")</f>
        <v/>
      </c>
    </row>
    <row r="107" spans="1:14">
      <c r="A107" s="437">
        <v>206</v>
      </c>
      <c r="B107" s="400" t="s">
        <v>1549</v>
      </c>
      <c r="C107" s="400" t="s">
        <v>1552</v>
      </c>
      <c r="D107" s="400" t="s">
        <v>1492</v>
      </c>
      <c r="E107" s="401" t="str">
        <f ca="1">IFERROR(_xlfn.XLOOKUP($B107,map_headernames!H:H,map_headernames!$Q:$Q),"")</f>
        <v/>
      </c>
      <c r="F107" s="7" t="str">
        <f ca="1">IFERROR(_xlfn.XLOOKUP($B107,map_headernames!G:G,map_headernames!$Q:$Q),"")</f>
        <v/>
      </c>
      <c r="G107" s="7" t="str">
        <f ca="1">IFERROR(_xlfn.XLOOKUP($B107,map_headernames!I:I,map_headernames!$Q:$Q),"")</f>
        <v/>
      </c>
      <c r="H107" s="7" t="str">
        <f ca="1">IFERROR(_xlfn.XLOOKUP($B107,map_headernames!J:J,map_headernames!$Q:$Q),"")</f>
        <v/>
      </c>
      <c r="I107" s="7" t="str">
        <f ca="1">IFERROR(_xlfn.XLOOKUP($B107,map_headernames!K:K,map_headernames!$Q:$Q),"")</f>
        <v/>
      </c>
      <c r="J107" s="7" t="str">
        <f ca="1">IFERROR(_xlfn.XLOOKUP($B107,map_headernames!L:L,map_headernames!$Q:$Q),"")</f>
        <v/>
      </c>
      <c r="K107" s="7" t="str">
        <f ca="1">IFERROR(_xlfn.XLOOKUP($B107,map_headernames!N:N,map_headernames!$Q:$Q),"")</f>
        <v/>
      </c>
      <c r="L107" s="7" t="str">
        <f ca="1">IFERROR(_xlfn.XLOOKUP($B107,map_headernames!O:O,map_headernames!$Q:$Q),"")</f>
        <v/>
      </c>
      <c r="M107" s="7" t="str">
        <f ca="1">IFERROR(_xlfn.XLOOKUP($B107,map_headernames!P:P,map_headernames!$Q:$Q),"")</f>
        <v/>
      </c>
    </row>
    <row r="108" spans="1:14">
      <c r="A108" s="437">
        <v>198</v>
      </c>
      <c r="B108" s="400" t="s">
        <v>1556</v>
      </c>
      <c r="C108" s="400" t="s">
        <v>1561</v>
      </c>
      <c r="D108" s="400" t="s">
        <v>1492</v>
      </c>
      <c r="E108" s="401" t="str">
        <f ca="1">IFERROR(_xlfn.XLOOKUP($B108,map_headernames!H:H,map_headernames!$Q:$Q),"")</f>
        <v/>
      </c>
      <c r="F108" s="7" t="str">
        <f ca="1">IFERROR(_xlfn.XLOOKUP($B108,map_headernames!G:G,map_headernames!$Q:$Q),"")</f>
        <v/>
      </c>
      <c r="G108" s="7" t="str">
        <f ca="1">IFERROR(_xlfn.XLOOKUP($B108,map_headernames!I:I,map_headernames!$Q:$Q),"")</f>
        <v/>
      </c>
      <c r="H108" s="7" t="str">
        <f ca="1">IFERROR(_xlfn.XLOOKUP($B108,map_headernames!J:J,map_headernames!$Q:$Q),"")</f>
        <v/>
      </c>
      <c r="I108" s="7" t="str">
        <f ca="1">IFERROR(_xlfn.XLOOKUP($B108,map_headernames!K:K,map_headernames!$Q:$Q),"")</f>
        <v/>
      </c>
      <c r="J108" s="7" t="str">
        <f ca="1">IFERROR(_xlfn.XLOOKUP($B108,map_headernames!L:L,map_headernames!$Q:$Q),"")</f>
        <v/>
      </c>
      <c r="K108" s="7" t="str">
        <f ca="1">IFERROR(_xlfn.XLOOKUP($B108,map_headernames!N:N,map_headernames!$Q:$Q),"")</f>
        <v/>
      </c>
      <c r="L108" s="7" t="str">
        <f ca="1">IFERROR(_xlfn.XLOOKUP($B108,map_headernames!O:O,map_headernames!$Q:$Q),"")</f>
        <v/>
      </c>
      <c r="M108" s="7" t="str">
        <f ca="1">IFERROR(_xlfn.XLOOKUP($B108,map_headernames!P:P,map_headernames!$Q:$Q),"")</f>
        <v/>
      </c>
    </row>
    <row r="109" spans="1:14">
      <c r="A109" s="437">
        <v>202</v>
      </c>
      <c r="B109" s="400" t="s">
        <v>1564</v>
      </c>
      <c r="C109" s="400" t="s">
        <v>1568</v>
      </c>
      <c r="D109" s="400" t="s">
        <v>1492</v>
      </c>
      <c r="E109" s="401" t="str">
        <f ca="1">IFERROR(_xlfn.XLOOKUP($B109,map_headernames!H:H,map_headernames!$Q:$Q),"")</f>
        <v/>
      </c>
      <c r="F109" s="7" t="str">
        <f ca="1">IFERROR(_xlfn.XLOOKUP($B109,map_headernames!G:G,map_headernames!$Q:$Q),"")</f>
        <v/>
      </c>
      <c r="G109" s="7" t="str">
        <f ca="1">IFERROR(_xlfn.XLOOKUP($B109,map_headernames!I:I,map_headernames!$Q:$Q),"")</f>
        <v/>
      </c>
      <c r="H109" s="7" t="str">
        <f ca="1">IFERROR(_xlfn.XLOOKUP($B109,map_headernames!J:J,map_headernames!$Q:$Q),"")</f>
        <v/>
      </c>
      <c r="I109" s="7" t="str">
        <f ca="1">IFERROR(_xlfn.XLOOKUP($B109,map_headernames!K:K,map_headernames!$Q:$Q),"")</f>
        <v/>
      </c>
      <c r="J109" s="7" t="str">
        <f ca="1">IFERROR(_xlfn.XLOOKUP($B109,map_headernames!L:L,map_headernames!$Q:$Q),"")</f>
        <v/>
      </c>
      <c r="K109" s="7" t="str">
        <f ca="1">IFERROR(_xlfn.XLOOKUP($B109,map_headernames!N:N,map_headernames!$Q:$Q),"")</f>
        <v/>
      </c>
      <c r="L109" s="7" t="str">
        <f ca="1">IFERROR(_xlfn.XLOOKUP($B109,map_headernames!O:O,map_headernames!$Q:$Q),"")</f>
        <v/>
      </c>
      <c r="M109" s="7" t="str">
        <f ca="1">IFERROR(_xlfn.XLOOKUP($B109,map_headernames!P:P,map_headernames!$Q:$Q),"")</f>
        <v/>
      </c>
    </row>
    <row r="110" spans="1:14">
      <c r="A110" s="437">
        <v>205</v>
      </c>
      <c r="B110" s="400" t="s">
        <v>1571</v>
      </c>
      <c r="C110" s="400" t="s">
        <v>1575</v>
      </c>
      <c r="D110" s="400" t="s">
        <v>1492</v>
      </c>
      <c r="E110" s="401" t="str">
        <f ca="1">IFERROR(_xlfn.XLOOKUP($B110,map_headernames!H:H,map_headernames!$Q:$Q),"")</f>
        <v/>
      </c>
      <c r="F110" s="7" t="str">
        <f ca="1">IFERROR(_xlfn.XLOOKUP($B110,map_headernames!G:G,map_headernames!$Q:$Q),"")</f>
        <v/>
      </c>
      <c r="G110" s="7" t="str">
        <f ca="1">IFERROR(_xlfn.XLOOKUP($B110,map_headernames!I:I,map_headernames!$Q:$Q),"")</f>
        <v/>
      </c>
      <c r="H110" s="7" t="str">
        <f ca="1">IFERROR(_xlfn.XLOOKUP($B110,map_headernames!J:J,map_headernames!$Q:$Q),"")</f>
        <v/>
      </c>
      <c r="I110" s="7" t="str">
        <f ca="1">IFERROR(_xlfn.XLOOKUP($B110,map_headernames!K:K,map_headernames!$Q:$Q),"")</f>
        <v/>
      </c>
      <c r="J110" s="7" t="str">
        <f ca="1">IFERROR(_xlfn.XLOOKUP($B110,map_headernames!L:L,map_headernames!$Q:$Q),"")</f>
        <v/>
      </c>
      <c r="K110" s="7" t="str">
        <f ca="1">IFERROR(_xlfn.XLOOKUP($B110,map_headernames!N:N,map_headernames!$Q:$Q),"")</f>
        <v/>
      </c>
      <c r="L110" s="7" t="str">
        <f ca="1">IFERROR(_xlfn.XLOOKUP($B110,map_headernames!O:O,map_headernames!$Q:$Q),"")</f>
        <v/>
      </c>
      <c r="M110" s="7" t="str">
        <f ca="1">IFERROR(_xlfn.XLOOKUP($B110,map_headernames!P:P,map_headernames!$Q:$Q),"")</f>
        <v/>
      </c>
    </row>
    <row r="111" spans="1:14">
      <c r="A111" s="7">
        <v>214</v>
      </c>
      <c r="B111" s="400" t="s">
        <v>2516</v>
      </c>
      <c r="C111" s="400" t="s">
        <v>2517</v>
      </c>
      <c r="D111" s="400" t="s">
        <v>1052</v>
      </c>
      <c r="E111" s="401" t="str">
        <f ca="1">IFERROR(_xlfn.XLOOKUP($B111,map_headernames!H:H,map_headernames!$Q:$Q),"")</f>
        <v/>
      </c>
      <c r="F111" s="7" t="str">
        <f ca="1">IFERROR(_xlfn.XLOOKUP($B111,map_headernames!G:G,map_headernames!$Q:$Q),"")</f>
        <v/>
      </c>
      <c r="G111" s="7" t="str">
        <f ca="1">IFERROR(_xlfn.XLOOKUP($B111,map_headernames!I:I,map_headernames!$Q:$Q),"")</f>
        <v/>
      </c>
      <c r="H111" s="7" t="str">
        <f ca="1">IFERROR(_xlfn.XLOOKUP($B111,map_headernames!J:J,map_headernames!$Q:$Q),"")</f>
        <v/>
      </c>
      <c r="I111" s="7" t="str">
        <f ca="1">IFERROR(_xlfn.XLOOKUP($B111,map_headernames!K:K,map_headernames!$Q:$Q),"")</f>
        <v/>
      </c>
      <c r="J111" s="7" t="str">
        <f ca="1">IFERROR(_xlfn.XLOOKUP($B111,map_headernames!L:L,map_headernames!$Q:$Q),"")</f>
        <v/>
      </c>
      <c r="K111" s="7" t="str">
        <f ca="1">IFERROR(_xlfn.XLOOKUP($B111,map_headernames!N:N,map_headernames!$Q:$Q),"")</f>
        <v/>
      </c>
      <c r="L111" s="7" t="str">
        <f ca="1">IFERROR(_xlfn.XLOOKUP($B111,map_headernames!O:O,map_headernames!$Q:$Q),"")</f>
        <v/>
      </c>
      <c r="M111" s="7" t="str">
        <f ca="1">IFERROR(_xlfn.XLOOKUP($B111,map_headernames!P:P,map_headernames!$Q:$Q),"")</f>
        <v/>
      </c>
    </row>
    <row r="112" spans="1:14">
      <c r="A112" s="7">
        <v>215</v>
      </c>
      <c r="B112" s="400" t="s">
        <v>2519</v>
      </c>
      <c r="C112" s="400" t="s">
        <v>2520</v>
      </c>
      <c r="D112" s="400" t="s">
        <v>1052</v>
      </c>
      <c r="E112" s="401" t="str">
        <f ca="1">IFERROR(_xlfn.XLOOKUP($B112,map_headernames!H:H,map_headernames!$Q:$Q),"")</f>
        <v/>
      </c>
      <c r="F112" s="7" t="str">
        <f ca="1">IFERROR(_xlfn.XLOOKUP($B112,map_headernames!G:G,map_headernames!$Q:$Q),"")</f>
        <v/>
      </c>
      <c r="G112" s="7" t="str">
        <f ca="1">IFERROR(_xlfn.XLOOKUP($B112,map_headernames!I:I,map_headernames!$Q:$Q),"")</f>
        <v/>
      </c>
      <c r="H112" s="7" t="str">
        <f ca="1">IFERROR(_xlfn.XLOOKUP($B112,map_headernames!J:J,map_headernames!$Q:$Q),"")</f>
        <v/>
      </c>
      <c r="I112" s="7" t="str">
        <f ca="1">IFERROR(_xlfn.XLOOKUP($B112,map_headernames!K:K,map_headernames!$Q:$Q),"")</f>
        <v/>
      </c>
      <c r="J112" s="7" t="str">
        <f ca="1">IFERROR(_xlfn.XLOOKUP($B112,map_headernames!L:L,map_headernames!$Q:$Q),"")</f>
        <v/>
      </c>
      <c r="K112" s="7" t="str">
        <f ca="1">IFERROR(_xlfn.XLOOKUP($B112,map_headernames!N:N,map_headernames!$Q:$Q),"")</f>
        <v/>
      </c>
      <c r="L112" s="7" t="str">
        <f ca="1">IFERROR(_xlfn.XLOOKUP($B112,map_headernames!O:O,map_headernames!$Q:$Q),"")</f>
        <v/>
      </c>
      <c r="M112" s="7" t="str">
        <f ca="1">IFERROR(_xlfn.XLOOKUP($B112,map_headernames!P:P,map_headernames!$Q:$Q),"")</f>
        <v/>
      </c>
    </row>
    <row r="113" spans="1:14">
      <c r="A113" s="7">
        <v>219</v>
      </c>
      <c r="B113" s="400" t="s">
        <v>2531</v>
      </c>
      <c r="C113" s="400" t="s">
        <v>2532</v>
      </c>
      <c r="D113" s="400" t="s">
        <v>1052</v>
      </c>
      <c r="E113" s="401" t="str">
        <f ca="1">IFERROR(_xlfn.XLOOKUP($B113,map_headernames!H:H,map_headernames!$Q:$Q),"")</f>
        <v/>
      </c>
      <c r="F113" s="7" t="str">
        <f ca="1">IFERROR(_xlfn.XLOOKUP($B113,map_headernames!G:G,map_headernames!$Q:$Q),"")</f>
        <v/>
      </c>
      <c r="G113" s="7" t="str">
        <f ca="1">IFERROR(_xlfn.XLOOKUP($B113,map_headernames!I:I,map_headernames!$Q:$Q),"")</f>
        <v/>
      </c>
      <c r="H113" s="7" t="str">
        <f ca="1">IFERROR(_xlfn.XLOOKUP($B113,map_headernames!J:J,map_headernames!$Q:$Q),"")</f>
        <v/>
      </c>
      <c r="I113" s="7" t="str">
        <f ca="1">IFERROR(_xlfn.XLOOKUP($B113,map_headernames!K:K,map_headernames!$Q:$Q),"")</f>
        <v/>
      </c>
      <c r="J113" s="7" t="str">
        <f ca="1">IFERROR(_xlfn.XLOOKUP($B113,map_headernames!L:L,map_headernames!$Q:$Q),"")</f>
        <v/>
      </c>
      <c r="K113" s="7" t="str">
        <f ca="1">IFERROR(_xlfn.XLOOKUP($B113,map_headernames!N:N,map_headernames!$Q:$Q),"")</f>
        <v/>
      </c>
      <c r="L113" s="7" t="str">
        <f ca="1">IFERROR(_xlfn.XLOOKUP($B113,map_headernames!O:O,map_headernames!$Q:$Q),"")</f>
        <v/>
      </c>
      <c r="M113" s="7" t="str">
        <f ca="1">IFERROR(_xlfn.XLOOKUP($B113,map_headernames!P:P,map_headernames!$Q:$Q),"")</f>
        <v/>
      </c>
    </row>
    <row r="114" spans="1:14">
      <c r="A114" s="7">
        <v>218</v>
      </c>
      <c r="B114" s="400" t="s">
        <v>2528</v>
      </c>
      <c r="C114" s="400" t="s">
        <v>2529</v>
      </c>
      <c r="D114" s="400" t="s">
        <v>1052</v>
      </c>
      <c r="E114" s="401" t="str">
        <f ca="1">IFERROR(_xlfn.XLOOKUP($B114,map_headernames!H:H,map_headernames!$Q:$Q),"")</f>
        <v/>
      </c>
      <c r="F114" s="7" t="str">
        <f ca="1">IFERROR(_xlfn.XLOOKUP($B114,map_headernames!G:G,map_headernames!$Q:$Q),"")</f>
        <v/>
      </c>
      <c r="G114" s="7" t="str">
        <f ca="1">IFERROR(_xlfn.XLOOKUP($B114,map_headernames!I:I,map_headernames!$Q:$Q),"")</f>
        <v/>
      </c>
      <c r="H114" s="7" t="str">
        <f ca="1">IFERROR(_xlfn.XLOOKUP($B114,map_headernames!J:J,map_headernames!$Q:$Q),"")</f>
        <v/>
      </c>
      <c r="I114" s="7" t="str">
        <f ca="1">IFERROR(_xlfn.XLOOKUP($B114,map_headernames!K:K,map_headernames!$Q:$Q),"")</f>
        <v/>
      </c>
      <c r="J114" s="7" t="str">
        <f ca="1">IFERROR(_xlfn.XLOOKUP($B114,map_headernames!L:L,map_headernames!$Q:$Q),"")</f>
        <v/>
      </c>
      <c r="K114" s="7" t="str">
        <f ca="1">IFERROR(_xlfn.XLOOKUP($B114,map_headernames!N:N,map_headernames!$Q:$Q),"")</f>
        <v/>
      </c>
      <c r="L114" s="7" t="str">
        <f ca="1">IFERROR(_xlfn.XLOOKUP($B114,map_headernames!O:O,map_headernames!$Q:$Q),"")</f>
        <v/>
      </c>
      <c r="M114" s="7" t="str">
        <f ca="1">IFERROR(_xlfn.XLOOKUP($B114,map_headernames!P:P,map_headernames!$Q:$Q),"")</f>
        <v/>
      </c>
    </row>
    <row r="115" spans="1:14">
      <c r="A115" s="7">
        <v>211</v>
      </c>
      <c r="B115" s="400" t="s">
        <v>1579</v>
      </c>
      <c r="C115" s="400" t="s">
        <v>1583</v>
      </c>
      <c r="D115" s="400" t="s">
        <v>1052</v>
      </c>
      <c r="E115" s="401" t="str">
        <f ca="1">IFERROR(_xlfn.XLOOKUP($B115,map_headernames!H:H,map_headernames!$Q:$Q),"")</f>
        <v/>
      </c>
      <c r="F115" s="7" t="str">
        <f ca="1">IFERROR(_xlfn.XLOOKUP($B115,map_headernames!G:G,map_headernames!$Q:$Q),"")</f>
        <v/>
      </c>
      <c r="G115" s="7" t="str">
        <f ca="1">IFERROR(_xlfn.XLOOKUP($B115,map_headernames!I:I,map_headernames!$Q:$Q),"")</f>
        <v/>
      </c>
      <c r="H115" s="7" t="str">
        <f ca="1">IFERROR(_xlfn.XLOOKUP($B115,map_headernames!J:J,map_headernames!$Q:$Q),"")</f>
        <v/>
      </c>
      <c r="I115" s="7" t="str">
        <f ca="1">IFERROR(_xlfn.XLOOKUP($B115,map_headernames!K:K,map_headernames!$Q:$Q),"")</f>
        <v/>
      </c>
      <c r="J115" s="7" t="str">
        <f ca="1">IFERROR(_xlfn.XLOOKUP($B115,map_headernames!L:L,map_headernames!$Q:$Q),"")</f>
        <v/>
      </c>
      <c r="K115" s="7" t="str">
        <f ca="1">IFERROR(_xlfn.XLOOKUP($B115,map_headernames!N:N,map_headernames!$Q:$Q),"")</f>
        <v/>
      </c>
      <c r="L115" s="7" t="str">
        <f ca="1">IFERROR(_xlfn.XLOOKUP($B115,map_headernames!O:O,map_headernames!$Q:$Q),"")</f>
        <v/>
      </c>
      <c r="M115" s="7" t="str">
        <f ca="1">IFERROR(_xlfn.XLOOKUP($B115,map_headernames!P:P,map_headernames!$Q:$Q),"")</f>
        <v/>
      </c>
    </row>
    <row r="116" spans="1:14">
      <c r="A116" s="7">
        <v>217</v>
      </c>
      <c r="B116" s="400" t="s">
        <v>2525</v>
      </c>
      <c r="C116" s="400" t="s">
        <v>2526</v>
      </c>
      <c r="D116" s="400" t="s">
        <v>1052</v>
      </c>
      <c r="E116" s="401" t="str">
        <f ca="1">IFERROR(_xlfn.XLOOKUP($B116,map_headernames!H:H,map_headernames!$Q:$Q),"")</f>
        <v/>
      </c>
      <c r="F116" s="7" t="str">
        <f ca="1">IFERROR(_xlfn.XLOOKUP($B116,map_headernames!G:G,map_headernames!$Q:$Q),"")</f>
        <v/>
      </c>
      <c r="G116" s="7" t="str">
        <f ca="1">IFERROR(_xlfn.XLOOKUP($B116,map_headernames!I:I,map_headernames!$Q:$Q),"")</f>
        <v/>
      </c>
      <c r="H116" s="7" t="str">
        <f ca="1">IFERROR(_xlfn.XLOOKUP($B116,map_headernames!J:J,map_headernames!$Q:$Q),"")</f>
        <v/>
      </c>
      <c r="I116" s="7" t="str">
        <f ca="1">IFERROR(_xlfn.XLOOKUP($B116,map_headernames!K:K,map_headernames!$Q:$Q),"")</f>
        <v/>
      </c>
      <c r="J116" s="7" t="str">
        <f ca="1">IFERROR(_xlfn.XLOOKUP($B116,map_headernames!L:L,map_headernames!$Q:$Q),"")</f>
        <v/>
      </c>
      <c r="K116" s="7" t="str">
        <f ca="1">IFERROR(_xlfn.XLOOKUP($B116,map_headernames!N:N,map_headernames!$Q:$Q),"")</f>
        <v/>
      </c>
      <c r="L116" s="7" t="str">
        <f ca="1">IFERROR(_xlfn.XLOOKUP($B116,map_headernames!O:O,map_headernames!$Q:$Q),"")</f>
        <v/>
      </c>
      <c r="M116" s="7" t="str">
        <f ca="1">IFERROR(_xlfn.XLOOKUP($B116,map_headernames!P:P,map_headernames!$Q:$Q),"")</f>
        <v/>
      </c>
    </row>
    <row r="117" spans="1:14">
      <c r="A117" s="7">
        <v>216</v>
      </c>
      <c r="B117" s="400" t="s">
        <v>2522</v>
      </c>
      <c r="C117" s="400" t="s">
        <v>2523</v>
      </c>
      <c r="D117" s="400" t="s">
        <v>1052</v>
      </c>
      <c r="E117" s="401" t="str">
        <f ca="1">IFERROR(_xlfn.XLOOKUP($B117,map_headernames!H:H,map_headernames!$Q:$Q),"")</f>
        <v/>
      </c>
      <c r="F117" s="7" t="str">
        <f ca="1">IFERROR(_xlfn.XLOOKUP($B117,map_headernames!G:G,map_headernames!$Q:$Q),"")</f>
        <v/>
      </c>
      <c r="G117" s="7" t="str">
        <f ca="1">IFERROR(_xlfn.XLOOKUP($B117,map_headernames!I:I,map_headernames!$Q:$Q),"")</f>
        <v/>
      </c>
      <c r="H117" s="7" t="str">
        <f ca="1">IFERROR(_xlfn.XLOOKUP($B117,map_headernames!J:J,map_headernames!$Q:$Q),"")</f>
        <v/>
      </c>
      <c r="I117" s="7" t="str">
        <f ca="1">IFERROR(_xlfn.XLOOKUP($B117,map_headernames!K:K,map_headernames!$Q:$Q),"")</f>
        <v/>
      </c>
      <c r="J117" s="7" t="str">
        <f ca="1">IFERROR(_xlfn.XLOOKUP($B117,map_headernames!L:L,map_headernames!$Q:$Q),"")</f>
        <v/>
      </c>
      <c r="K117" s="7" t="str">
        <f ca="1">IFERROR(_xlfn.XLOOKUP($B117,map_headernames!N:N,map_headernames!$Q:$Q),"")</f>
        <v/>
      </c>
      <c r="L117" s="7" t="str">
        <f ca="1">IFERROR(_xlfn.XLOOKUP($B117,map_headernames!O:O,map_headernames!$Q:$Q),"")</f>
        <v/>
      </c>
      <c r="M117" s="7" t="str">
        <f ca="1">IFERROR(_xlfn.XLOOKUP($B117,map_headernames!P:P,map_headernames!$Q:$Q),"")</f>
        <v/>
      </c>
    </row>
    <row r="118" spans="1:14">
      <c r="A118" s="7">
        <v>212</v>
      </c>
      <c r="B118" s="400" t="s">
        <v>1587</v>
      </c>
      <c r="C118" s="400" t="s">
        <v>1590</v>
      </c>
      <c r="D118" s="400" t="s">
        <v>1052</v>
      </c>
      <c r="E118" s="401" t="str">
        <f ca="1">IFERROR(_xlfn.XLOOKUP($B118,map_headernames!H:H,map_headernames!$Q:$Q),"")</f>
        <v/>
      </c>
      <c r="F118" s="7" t="str">
        <f ca="1">IFERROR(_xlfn.XLOOKUP($B118,map_headernames!G:G,map_headernames!$Q:$Q),"")</f>
        <v/>
      </c>
      <c r="G118" s="7" t="str">
        <f ca="1">IFERROR(_xlfn.XLOOKUP($B118,map_headernames!I:I,map_headernames!$Q:$Q),"")</f>
        <v/>
      </c>
      <c r="H118" s="7" t="str">
        <f ca="1">IFERROR(_xlfn.XLOOKUP($B118,map_headernames!J:J,map_headernames!$Q:$Q),"")</f>
        <v/>
      </c>
      <c r="I118" s="7" t="str">
        <f ca="1">IFERROR(_xlfn.XLOOKUP($B118,map_headernames!K:K,map_headernames!$Q:$Q),"")</f>
        <v/>
      </c>
      <c r="J118" s="7" t="str">
        <f ca="1">IFERROR(_xlfn.XLOOKUP($B118,map_headernames!L:L,map_headernames!$Q:$Q),"")</f>
        <v/>
      </c>
      <c r="K118" s="7" t="str">
        <f ca="1">IFERROR(_xlfn.XLOOKUP($B118,map_headernames!N:N,map_headernames!$Q:$Q),"")</f>
        <v/>
      </c>
      <c r="L118" s="7" t="str">
        <f ca="1">IFERROR(_xlfn.XLOOKUP($B118,map_headernames!O:O,map_headernames!$Q:$Q),"")</f>
        <v/>
      </c>
      <c r="M118" s="7" t="str">
        <f ca="1">IFERROR(_xlfn.XLOOKUP($B118,map_headernames!P:P,map_headernames!$Q:$Q),"")</f>
        <v/>
      </c>
    </row>
    <row r="119" spans="1:14">
      <c r="A119" s="7">
        <v>213</v>
      </c>
      <c r="B119" s="400" t="s">
        <v>2513</v>
      </c>
      <c r="C119" s="400" t="s">
        <v>2514</v>
      </c>
      <c r="D119" s="400" t="s">
        <v>1052</v>
      </c>
      <c r="E119" s="401" t="str">
        <f ca="1">IFERROR(_xlfn.XLOOKUP($B119,map_headernames!H:H,map_headernames!$Q:$Q),"")</f>
        <v/>
      </c>
      <c r="F119" s="7" t="str">
        <f ca="1">IFERROR(_xlfn.XLOOKUP($B119,map_headernames!G:G,map_headernames!$Q:$Q),"")</f>
        <v/>
      </c>
      <c r="G119" s="7" t="str">
        <f ca="1">IFERROR(_xlfn.XLOOKUP($B119,map_headernames!I:I,map_headernames!$Q:$Q),"")</f>
        <v/>
      </c>
      <c r="H119" s="7" t="str">
        <f ca="1">IFERROR(_xlfn.XLOOKUP($B119,map_headernames!J:J,map_headernames!$Q:$Q),"")</f>
        <v/>
      </c>
      <c r="I119" s="7" t="str">
        <f ca="1">IFERROR(_xlfn.XLOOKUP($B119,map_headernames!K:K,map_headernames!$Q:$Q),"")</f>
        <v/>
      </c>
      <c r="J119" s="7" t="str">
        <f ca="1">IFERROR(_xlfn.XLOOKUP($B119,map_headernames!L:L,map_headernames!$Q:$Q),"")</f>
        <v/>
      </c>
      <c r="K119" s="7" t="str">
        <f ca="1">IFERROR(_xlfn.XLOOKUP($B119,map_headernames!N:N,map_headernames!$Q:$Q),"")</f>
        <v/>
      </c>
      <c r="L119" s="7" t="str">
        <f ca="1">IFERROR(_xlfn.XLOOKUP($B119,map_headernames!O:O,map_headernames!$Q:$Q),"")</f>
        <v/>
      </c>
      <c r="M119" s="7" t="str">
        <f ca="1">IFERROR(_xlfn.XLOOKUP($B119,map_headernames!P:P,map_headernames!$Q:$Q),"")</f>
        <v/>
      </c>
    </row>
    <row r="120" spans="1:14">
      <c r="A120" s="7">
        <v>21</v>
      </c>
      <c r="B120" s="400" t="s">
        <v>2477</v>
      </c>
      <c r="C120" s="400" t="s">
        <v>2478</v>
      </c>
      <c r="D120" s="400" t="s">
        <v>2474</v>
      </c>
      <c r="E120" s="376" t="str">
        <f ca="1">IFERROR(_xlfn.XLOOKUP($B120,map_headernames!H:H,map_headernames!$Q:$Q),"")</f>
        <v/>
      </c>
      <c r="F120" s="104" t="str">
        <f ca="1">IFERROR(_xlfn.XLOOKUP($B120,map_headernames!G:G,map_headernames!$Q:$Q),"")</f>
        <v/>
      </c>
      <c r="G120" s="104" t="str">
        <f ca="1">IFERROR(_xlfn.XLOOKUP($B120,map_headernames!I:I,map_headernames!$Q:$Q),"")</f>
        <v/>
      </c>
      <c r="H120" s="104" t="str">
        <f ca="1">IFERROR(_xlfn.XLOOKUP($B120,map_headernames!J:J,map_headernames!$Q:$Q),"")</f>
        <v/>
      </c>
      <c r="I120" s="104" t="str">
        <f ca="1">IFERROR(_xlfn.XLOOKUP($B120,map_headernames!K:K,map_headernames!$Q:$Q),"")</f>
        <v/>
      </c>
      <c r="J120" s="104" t="str">
        <f ca="1">IFERROR(_xlfn.XLOOKUP($B120,map_headernames!L:L,map_headernames!$Q:$Q),"")</f>
        <v/>
      </c>
      <c r="K120" s="7" t="str">
        <f ca="1">IFERROR(_xlfn.XLOOKUP($B120,map_headernames!N:N,map_headernames!$Q:$Q),"")</f>
        <v/>
      </c>
      <c r="L120" s="7" t="str">
        <f ca="1">IFERROR(_xlfn.XLOOKUP($B120,map_headernames!O:O,map_headernames!$Q:$Q),"")</f>
        <v/>
      </c>
      <c r="M120" s="7" t="str">
        <f ca="1">IFERROR(_xlfn.XLOOKUP($B120,map_headernames!P:P,map_headernames!$Q:$Q),"")</f>
        <v/>
      </c>
    </row>
    <row r="121" spans="1:14">
      <c r="A121" s="7">
        <v>22</v>
      </c>
      <c r="B121" s="406" t="s">
        <v>1632</v>
      </c>
      <c r="C121" s="406" t="s">
        <v>5705</v>
      </c>
      <c r="D121" s="400" t="s">
        <v>2474</v>
      </c>
      <c r="E121" s="376" t="str">
        <f ca="1">IFERROR(_xlfn.XLOOKUP($B121,map_headernames!H:H,map_headernames!$Q:$Q),"")</f>
        <v/>
      </c>
      <c r="F121" s="462" t="str">
        <f ca="1">IFERROR(_xlfn.XLOOKUP($B121,map_headernames!G:G,map_headernames!$Q:$Q),"")</f>
        <v/>
      </c>
      <c r="G121" s="430" t="str">
        <f ca="1">IFERROR(_xlfn.XLOOKUP($B121,map_headernames!I:I,map_headernames!$Q:$Q),"")</f>
        <v/>
      </c>
      <c r="H121" s="104" t="str">
        <f ca="1">IFERROR(_xlfn.XLOOKUP($B121,map_headernames!J:J,map_headernames!$Q:$Q),"")</f>
        <v/>
      </c>
      <c r="I121" s="430" t="str">
        <f ca="1">IFERROR(_xlfn.XLOOKUP($B121,map_headernames!K:K,map_headernames!$Q:$Q),"")</f>
        <v/>
      </c>
      <c r="J121" s="104" t="str">
        <f ca="1">IFERROR(_xlfn.XLOOKUP($B121,map_headernames!L:L,map_headernames!$Q:$Q),"")</f>
        <v/>
      </c>
      <c r="K121" s="7" t="str">
        <f ca="1">IFERROR(_xlfn.XLOOKUP($B121,map_headernames!N:N,map_headernames!$Q:$Q),"")</f>
        <v/>
      </c>
      <c r="L121" s="7" t="str">
        <f ca="1">IFERROR(_xlfn.XLOOKUP($B121,map_headernames!O:O,map_headernames!$Q:$Q),"")</f>
        <v/>
      </c>
      <c r="M121" s="7" t="str">
        <f ca="1">IFERROR(_xlfn.XLOOKUP($B121,map_headernames!P:P,map_headernames!$Q:$Q),"")</f>
        <v/>
      </c>
      <c r="N121" s="7" t="s">
        <v>5744</v>
      </c>
    </row>
    <row r="122" spans="1:14">
      <c r="A122" s="7">
        <v>20</v>
      </c>
      <c r="B122" s="400" t="s">
        <v>2473</v>
      </c>
      <c r="C122" s="400" t="s">
        <v>2475</v>
      </c>
      <c r="D122" s="400" t="s">
        <v>2474</v>
      </c>
      <c r="E122" s="376" t="str">
        <f ca="1">IFERROR(_xlfn.XLOOKUP($B122,map_headernames!H:H,map_headernames!$Q:$Q),"")</f>
        <v/>
      </c>
      <c r="F122" s="104" t="str">
        <f ca="1">IFERROR(_xlfn.XLOOKUP($B122,map_headernames!G:G,map_headernames!$Q:$Q),"")</f>
        <v/>
      </c>
      <c r="G122" s="104" t="str">
        <f ca="1">IFERROR(_xlfn.XLOOKUP($B122,map_headernames!I:I,map_headernames!$Q:$Q),"")</f>
        <v/>
      </c>
      <c r="H122" s="104" t="str">
        <f ca="1">IFERROR(_xlfn.XLOOKUP($B122,map_headernames!J:J,map_headernames!$Q:$Q),"")</f>
        <v/>
      </c>
      <c r="I122" s="104" t="str">
        <f ca="1">IFERROR(_xlfn.XLOOKUP($B122,map_headernames!K:K,map_headernames!$Q:$Q),"")</f>
        <v/>
      </c>
      <c r="J122" s="104" t="str">
        <f ca="1">IFERROR(_xlfn.XLOOKUP($B122,map_headernames!L:L,map_headernames!$Q:$Q),"")</f>
        <v/>
      </c>
      <c r="K122" s="7" t="str">
        <f ca="1">IFERROR(_xlfn.XLOOKUP($B122,map_headernames!N:N,map_headernames!$Q:$Q),"")</f>
        <v/>
      </c>
      <c r="L122" s="7" t="str">
        <f ca="1">IFERROR(_xlfn.XLOOKUP($B122,map_headernames!O:O,map_headernames!$Q:$Q),"")</f>
        <v/>
      </c>
      <c r="M122" s="7" t="str">
        <f ca="1">IFERROR(_xlfn.XLOOKUP($B122,map_headernames!P:P,map_headernames!$Q:$Q),"")</f>
        <v/>
      </c>
    </row>
    <row r="123" spans="1:14">
      <c r="A123" s="7">
        <v>19</v>
      </c>
      <c r="B123" s="403" t="s">
        <v>1647</v>
      </c>
      <c r="C123" s="403" t="s">
        <v>5706</v>
      </c>
      <c r="D123" s="400" t="s">
        <v>2474</v>
      </c>
      <c r="E123" s="376" t="str">
        <f ca="1">IFERROR(_xlfn.XLOOKUP($B123,map_headernames!H:H,map_headernames!$Q:$Q),"")</f>
        <v/>
      </c>
      <c r="F123" s="462" t="str">
        <f ca="1">IFERROR(_xlfn.XLOOKUP($B123,map_headernames!G:G,map_headernames!$Q:$Q),"")</f>
        <v/>
      </c>
      <c r="G123" s="466" t="str">
        <f ca="1">IFERROR(_xlfn.XLOOKUP($B123,map_headernames!I:I,map_headernames!$Q:$Q),"")</f>
        <v/>
      </c>
      <c r="H123" s="104" t="str">
        <f ca="1">IFERROR(_xlfn.XLOOKUP($B123,map_headernames!J:J,map_headernames!$Q:$Q),"")</f>
        <v/>
      </c>
      <c r="I123" s="430" t="str">
        <f ca="1">IFERROR(_xlfn.XLOOKUP($B123,map_headernames!K:K,map_headernames!$Q:$Q),"")</f>
        <v/>
      </c>
      <c r="J123" s="104" t="str">
        <f ca="1">IFERROR(_xlfn.XLOOKUP($B123,map_headernames!L:L,map_headernames!$Q:$Q),"")</f>
        <v/>
      </c>
      <c r="K123" s="7" t="str">
        <f ca="1">IFERROR(_xlfn.XLOOKUP($B123,map_headernames!N:N,map_headernames!$Q:$Q),"")</f>
        <v/>
      </c>
      <c r="L123" s="7" t="str">
        <f ca="1">IFERROR(_xlfn.XLOOKUP($B123,map_headernames!O:O,map_headernames!$Q:$Q),"")</f>
        <v/>
      </c>
      <c r="M123" s="7" t="str">
        <f ca="1">IFERROR(_xlfn.XLOOKUP($B123,map_headernames!P:P,map_headernames!$Q:$Q),"")</f>
        <v/>
      </c>
      <c r="N123" s="7" t="s">
        <v>5743</v>
      </c>
    </row>
    <row r="124" spans="1:14">
      <c r="A124" s="7">
        <v>8</v>
      </c>
      <c r="B124" s="436" t="s">
        <v>2507</v>
      </c>
      <c r="C124" s="400" t="s">
        <v>2508</v>
      </c>
      <c r="D124" s="400" t="s">
        <v>2490</v>
      </c>
      <c r="E124" s="401" t="str">
        <f ca="1">IFERROR(_xlfn.XLOOKUP($B124,map_headernames!H:H,map_headernames!$Q:$Q),"")</f>
        <v/>
      </c>
      <c r="F124" s="7" t="str">
        <f ca="1">IFERROR(_xlfn.XLOOKUP($B124,map_headernames!G:G,map_headernames!$Q:$Q),"")</f>
        <v/>
      </c>
      <c r="G124" s="7" t="str">
        <f ca="1">IFERROR(_xlfn.XLOOKUP($B124,map_headernames!I:I,map_headernames!$Q:$Q),"")</f>
        <v/>
      </c>
      <c r="H124" s="7" t="str">
        <f ca="1">IFERROR(_xlfn.XLOOKUP($B124,map_headernames!J:J,map_headernames!$Q:$Q),"")</f>
        <v/>
      </c>
      <c r="I124" s="7" t="str">
        <f ca="1">IFERROR(_xlfn.XLOOKUP($B124,map_headernames!K:K,map_headernames!$Q:$Q),"")</f>
        <v/>
      </c>
      <c r="J124" s="7" t="str">
        <f ca="1">IFERROR(_xlfn.XLOOKUP($B124,map_headernames!L:L,map_headernames!$Q:$Q),"")</f>
        <v/>
      </c>
      <c r="K124" s="7" t="str">
        <f ca="1">IFERROR(_xlfn.XLOOKUP($B124,map_headernames!N:N,map_headernames!$Q:$Q),"")</f>
        <v/>
      </c>
      <c r="L124" s="7" t="str">
        <f ca="1">IFERROR(_xlfn.XLOOKUP($B124,map_headernames!O:O,map_headernames!$Q:$Q),"")</f>
        <v/>
      </c>
      <c r="M124" s="7" t="str">
        <f ca="1">IFERROR(_xlfn.XLOOKUP($B124,map_headernames!P:P,map_headernames!$Q:$Q),"")</f>
        <v/>
      </c>
    </row>
    <row r="125" spans="1:14">
      <c r="A125" s="7">
        <v>32</v>
      </c>
      <c r="B125" s="407" t="s">
        <v>2454</v>
      </c>
      <c r="C125" s="403" t="s">
        <v>2455</v>
      </c>
      <c r="D125" s="400" t="s">
        <v>1059</v>
      </c>
      <c r="E125" s="401" t="str">
        <f ca="1">IFERROR(_xlfn.XLOOKUP($B125,map_headernames!H:H,map_headernames!$Q:$Q),"")</f>
        <v/>
      </c>
      <c r="F125" s="42" t="str">
        <f ca="1">IFERROR(_xlfn.XLOOKUP($B125,map_headernames!G:G,map_headernames!$Q:$Q),"")</f>
        <v/>
      </c>
      <c r="G125" s="7" t="str">
        <f ca="1">IFERROR(_xlfn.XLOOKUP($B125,map_headernames!I:I,map_headernames!$Q:$Q),"")</f>
        <v/>
      </c>
      <c r="H125" s="7" t="str">
        <f ca="1">IFERROR(_xlfn.XLOOKUP($B125,map_headernames!J:J,map_headernames!$Q:$Q),"")</f>
        <v/>
      </c>
      <c r="I125" s="7" t="str">
        <f ca="1">IFERROR(_xlfn.XLOOKUP($B125,map_headernames!K:K,map_headernames!$Q:$Q),"")</f>
        <v/>
      </c>
      <c r="J125" s="7" t="str">
        <f ca="1">IFERROR(_xlfn.XLOOKUP($B125,map_headernames!L:L,map_headernames!$Q:$Q),"")</f>
        <v/>
      </c>
      <c r="K125" s="7" t="str">
        <f ca="1">IFERROR(_xlfn.XLOOKUP($B125,map_headernames!N:N,map_headernames!$Q:$Q),"")</f>
        <v/>
      </c>
      <c r="L125" s="7" t="str">
        <f ca="1">IFERROR(_xlfn.XLOOKUP($B125,map_headernames!O:O,map_headernames!$Q:$Q),"")</f>
        <v/>
      </c>
      <c r="M125" s="7" t="str">
        <f ca="1">IFERROR(_xlfn.XLOOKUP($B125,map_headernames!P:P,map_headernames!$Q:$Q),"")</f>
        <v/>
      </c>
    </row>
    <row r="126" spans="1:14">
      <c r="A126" s="7">
        <v>29</v>
      </c>
      <c r="B126" s="403" t="s">
        <v>1610</v>
      </c>
      <c r="C126" s="403" t="s">
        <v>5702</v>
      </c>
      <c r="D126" s="400" t="s">
        <v>1059</v>
      </c>
      <c r="E126" s="376" t="str">
        <f ca="1">IFERROR(_xlfn.XLOOKUP($B126,map_headernames!H:H,map_headernames!$Q:$Q),"")</f>
        <v/>
      </c>
      <c r="F126" s="462" t="str">
        <f ca="1">IFERROR(_xlfn.XLOOKUP($B126,map_headernames!G:G,map_headernames!$Q:$Q),"")</f>
        <v/>
      </c>
      <c r="G126" s="430" t="str">
        <f ca="1">IFERROR(_xlfn.XLOOKUP($B126,map_headernames!I:I,map_headernames!$Q:$Q),"")</f>
        <v/>
      </c>
      <c r="H126" s="104" t="str">
        <f ca="1">IFERROR(_xlfn.XLOOKUP($B126,map_headernames!J:J,map_headernames!$Q:$Q),"")</f>
        <v/>
      </c>
      <c r="I126" s="430" t="str">
        <f ca="1">IFERROR(_xlfn.XLOOKUP($B126,map_headernames!K:K,map_headernames!$Q:$Q),"")</f>
        <v/>
      </c>
      <c r="J126" s="104" t="str">
        <f ca="1">IFERROR(_xlfn.XLOOKUP($B126,map_headernames!L:L,map_headernames!$Q:$Q),"")</f>
        <v/>
      </c>
      <c r="K126" s="7" t="str">
        <f ca="1">IFERROR(_xlfn.XLOOKUP($B126,map_headernames!N:N,map_headernames!$Q:$Q),"")</f>
        <v/>
      </c>
      <c r="L126" s="7" t="str">
        <f ca="1">IFERROR(_xlfn.XLOOKUP($B126,map_headernames!O:O,map_headernames!$Q:$Q),"")</f>
        <v/>
      </c>
      <c r="M126" s="7" t="str">
        <f ca="1">IFERROR(_xlfn.XLOOKUP($B126,map_headernames!P:P,map_headernames!$Q:$Q),"")</f>
        <v/>
      </c>
      <c r="N126" s="7" t="s">
        <v>5721</v>
      </c>
    </row>
    <row r="127" spans="1:14">
      <c r="A127" s="7">
        <v>31</v>
      </c>
      <c r="B127" s="403" t="s">
        <v>1654</v>
      </c>
      <c r="C127" s="403" t="s">
        <v>5701</v>
      </c>
      <c r="D127" s="400" t="s">
        <v>1059</v>
      </c>
      <c r="E127" s="376" t="str">
        <f ca="1">IFERROR(_xlfn.XLOOKUP($B127,map_headernames!H:H,map_headernames!$Q:$Q),"")</f>
        <v/>
      </c>
      <c r="F127" s="462" t="str">
        <f ca="1">IFERROR(_xlfn.XLOOKUP($B127,map_headernames!G:G,map_headernames!$Q:$Q),"")</f>
        <v/>
      </c>
      <c r="G127" s="430" t="str">
        <f ca="1">IFERROR(_xlfn.XLOOKUP($B127,map_headernames!I:I,map_headernames!$Q:$Q),"")</f>
        <v/>
      </c>
      <c r="H127" s="104" t="str">
        <f ca="1">IFERROR(_xlfn.XLOOKUP($B127,map_headernames!J:J,map_headernames!$Q:$Q),"")</f>
        <v/>
      </c>
      <c r="I127" s="430" t="str">
        <f ca="1">IFERROR(_xlfn.XLOOKUP($B127,map_headernames!K:K,map_headernames!$Q:$Q),"")</f>
        <v/>
      </c>
      <c r="J127" s="104" t="str">
        <f ca="1">IFERROR(_xlfn.XLOOKUP($B127,map_headernames!L:L,map_headernames!$Q:$Q),"")</f>
        <v/>
      </c>
      <c r="K127" s="7" t="str">
        <f ca="1">IFERROR(_xlfn.XLOOKUP($B127,map_headernames!N:N,map_headernames!$Q:$Q),"")</f>
        <v/>
      </c>
      <c r="L127" s="7" t="str">
        <f ca="1">IFERROR(_xlfn.XLOOKUP($B127,map_headernames!O:O,map_headernames!$Q:$Q),"")</f>
        <v/>
      </c>
      <c r="M127" s="7" t="str">
        <f ca="1">IFERROR(_xlfn.XLOOKUP($B127,map_headernames!P:P,map_headernames!$Q:$Q),"")</f>
        <v/>
      </c>
      <c r="N127" s="7" t="s">
        <v>5721</v>
      </c>
    </row>
    <row r="128" spans="1:14">
      <c r="A128" s="7">
        <v>1</v>
      </c>
      <c r="B128" s="436" t="s">
        <v>2489</v>
      </c>
      <c r="C128" s="400" t="s">
        <v>2491</v>
      </c>
      <c r="D128" s="400" t="s">
        <v>2490</v>
      </c>
      <c r="E128" s="401" t="str">
        <f ca="1">IFERROR(_xlfn.XLOOKUP($B128,map_headernames!H:H,map_headernames!$Q:$Q),"")</f>
        <v/>
      </c>
      <c r="F128" s="7" t="str">
        <f ca="1">IFERROR(_xlfn.XLOOKUP($B128,map_headernames!G:G,map_headernames!$Q:$Q),"")</f>
        <v/>
      </c>
      <c r="G128" s="7" t="str">
        <f ca="1">IFERROR(_xlfn.XLOOKUP($B128,map_headernames!I:I,map_headernames!$Q:$Q),"")</f>
        <v/>
      </c>
      <c r="H128" s="7" t="str">
        <f ca="1">IFERROR(_xlfn.XLOOKUP($B128,map_headernames!J:J,map_headernames!$Q:$Q),"")</f>
        <v/>
      </c>
      <c r="I128" s="7" t="str">
        <f ca="1">IFERROR(_xlfn.XLOOKUP($B128,map_headernames!K:K,map_headernames!$Q:$Q),"")</f>
        <v/>
      </c>
      <c r="J128" s="7" t="str">
        <f ca="1">IFERROR(_xlfn.XLOOKUP($B128,map_headernames!L:L,map_headernames!$Q:$Q),"")</f>
        <v/>
      </c>
      <c r="K128" s="7" t="str">
        <f ca="1">IFERROR(_xlfn.XLOOKUP($B128,map_headernames!N:N,map_headernames!$Q:$Q),"")</f>
        <v/>
      </c>
      <c r="L128" s="7" t="str">
        <f ca="1">IFERROR(_xlfn.XLOOKUP($B128,map_headernames!O:O,map_headernames!$Q:$Q),"")</f>
        <v/>
      </c>
      <c r="M128" s="7" t="str">
        <f ca="1">IFERROR(_xlfn.XLOOKUP($B128,map_headernames!P:P,map_headernames!$Q:$Q),"")</f>
        <v/>
      </c>
    </row>
    <row r="129" spans="1:14">
      <c r="A129" s="7">
        <v>34</v>
      </c>
      <c r="B129" s="400" t="s">
        <v>2460</v>
      </c>
      <c r="C129" s="400" t="s">
        <v>2461</v>
      </c>
      <c r="D129" s="400" t="s">
        <v>1059</v>
      </c>
      <c r="E129" s="401" t="str">
        <f ca="1">IFERROR(_xlfn.XLOOKUP($B129,map_headernames!H:H,map_headernames!$Q:$Q),"")</f>
        <v/>
      </c>
      <c r="F129" s="7" t="str">
        <f ca="1">IFERROR(_xlfn.XLOOKUP($B129,map_headernames!G:G,map_headernames!$Q:$Q),"")</f>
        <v/>
      </c>
      <c r="G129" s="7" t="str">
        <f ca="1">IFERROR(_xlfn.XLOOKUP($B129,map_headernames!I:I,map_headernames!$Q:$Q),"")</f>
        <v/>
      </c>
      <c r="H129" s="7" t="str">
        <f ca="1">IFERROR(_xlfn.XLOOKUP($B129,map_headernames!J:J,map_headernames!$Q:$Q),"")</f>
        <v/>
      </c>
      <c r="I129" s="7" t="str">
        <f ca="1">IFERROR(_xlfn.XLOOKUP($B129,map_headernames!K:K,map_headernames!$Q:$Q),"")</f>
        <v/>
      </c>
      <c r="J129" s="7" t="str">
        <f ca="1">IFERROR(_xlfn.XLOOKUP($B129,map_headernames!L:L,map_headernames!$Q:$Q),"")</f>
        <v/>
      </c>
      <c r="K129" s="7" t="str">
        <f ca="1">IFERROR(_xlfn.XLOOKUP($B129,map_headernames!N:N,map_headernames!$Q:$Q),"")</f>
        <v/>
      </c>
      <c r="L129" s="7" t="str">
        <f ca="1">IFERROR(_xlfn.XLOOKUP($B129,map_headernames!O:O,map_headernames!$Q:$Q),"")</f>
        <v/>
      </c>
      <c r="M129" s="7" t="str">
        <f ca="1">IFERROR(_xlfn.XLOOKUP($B129,map_headernames!P:P,map_headernames!$Q:$Q),"")</f>
        <v/>
      </c>
    </row>
    <row r="130" spans="1:14">
      <c r="A130" s="7">
        <v>3</v>
      </c>
      <c r="B130" s="436" t="s">
        <v>2497</v>
      </c>
      <c r="C130" s="400" t="s">
        <v>5303</v>
      </c>
      <c r="D130" s="400" t="s">
        <v>2490</v>
      </c>
      <c r="E130" s="401" t="str">
        <f ca="1">IFERROR(_xlfn.XLOOKUP($B130,map_headernames!H:H,map_headernames!$Q:$Q),"")</f>
        <v/>
      </c>
      <c r="F130" s="7" t="str">
        <f ca="1">IFERROR(_xlfn.XLOOKUP($B130,map_headernames!G:G,map_headernames!$Q:$Q),"")</f>
        <v/>
      </c>
      <c r="G130" s="7" t="str">
        <f ca="1">IFERROR(_xlfn.XLOOKUP($B130,map_headernames!I:I,map_headernames!$Q:$Q),"")</f>
        <v/>
      </c>
      <c r="H130" s="7" t="str">
        <f ca="1">IFERROR(_xlfn.XLOOKUP($B130,map_headernames!J:J,map_headernames!$Q:$Q),"")</f>
        <v/>
      </c>
      <c r="I130" s="7" t="str">
        <f ca="1">IFERROR(_xlfn.XLOOKUP($B130,map_headernames!K:K,map_headernames!$Q:$Q),"")</f>
        <v/>
      </c>
      <c r="J130" s="7" t="str">
        <f ca="1">IFERROR(_xlfn.XLOOKUP($B130,map_headernames!L:L,map_headernames!$Q:$Q),"")</f>
        <v/>
      </c>
      <c r="K130" s="7" t="str">
        <f ca="1">IFERROR(_xlfn.XLOOKUP($B130,map_headernames!N:N,map_headernames!$Q:$Q),"")</f>
        <v/>
      </c>
      <c r="L130" s="7" t="str">
        <f ca="1">IFERROR(_xlfn.XLOOKUP($B130,map_headernames!O:O,map_headernames!$Q:$Q),"")</f>
        <v/>
      </c>
      <c r="M130" s="7" t="str">
        <f ca="1">IFERROR(_xlfn.XLOOKUP($B130,map_headernames!P:P,map_headernames!$Q:$Q),"")</f>
        <v/>
      </c>
    </row>
    <row r="131" spans="1:14">
      <c r="A131" s="7">
        <v>14</v>
      </c>
      <c r="B131" s="400" t="s">
        <v>2203</v>
      </c>
      <c r="C131" s="400" t="s">
        <v>2205</v>
      </c>
      <c r="D131" s="400" t="s">
        <v>2191</v>
      </c>
      <c r="E131" s="401" t="str">
        <f ca="1">IFERROR(_xlfn.XLOOKUP($B131,map_headernames!H:H,map_headernames!$Q:$Q),"")</f>
        <v/>
      </c>
      <c r="F131" s="7" t="str">
        <f ca="1">IFERROR(_xlfn.XLOOKUP($B131,map_headernames!G:G,map_headernames!$Q:$Q),"")</f>
        <v/>
      </c>
      <c r="G131" s="435" t="str">
        <f ca="1">IFERROR(_xlfn.XLOOKUP($B131,map_headernames!I:I,map_headernames!$Q:$Q),"")</f>
        <v/>
      </c>
      <c r="H131" s="7" t="str">
        <f ca="1">IFERROR(_xlfn.XLOOKUP($B131,map_headernames!J:J,map_headernames!$Q:$Q),"")</f>
        <v/>
      </c>
      <c r="I131" s="7" t="str">
        <f ca="1">IFERROR(_xlfn.XLOOKUP($B131,map_headernames!K:K,map_headernames!$Q:$Q),"")</f>
        <v/>
      </c>
      <c r="J131" s="7" t="str">
        <f ca="1">IFERROR(_xlfn.XLOOKUP($B131,map_headernames!L:L,map_headernames!$Q:$Q),"")</f>
        <v/>
      </c>
      <c r="K131" s="7" t="str">
        <f ca="1">IFERROR(_xlfn.XLOOKUP($B131,map_headernames!N:N,map_headernames!$Q:$Q),"")</f>
        <v/>
      </c>
      <c r="L131" s="7" t="str">
        <f ca="1">IFERROR(_xlfn.XLOOKUP($B131,map_headernames!O:O,map_headernames!$Q:$Q),"")</f>
        <v/>
      </c>
      <c r="M131" s="7" t="str">
        <f ca="1">IFERROR(_xlfn.XLOOKUP($B131,map_headernames!P:P,map_headernames!$Q:$Q),"")</f>
        <v/>
      </c>
    </row>
    <row r="132" spans="1:14">
      <c r="A132" s="7">
        <v>25</v>
      </c>
      <c r="B132" s="436" t="s">
        <v>2485</v>
      </c>
      <c r="C132" s="400" t="s">
        <v>2486</v>
      </c>
      <c r="D132" s="400" t="s">
        <v>2481</v>
      </c>
      <c r="E132" s="376" t="str">
        <f ca="1">IFERROR(_xlfn.XLOOKUP($B132,map_headernames!H:H,map_headernames!$Q:$Q),"")</f>
        <v/>
      </c>
      <c r="F132" s="104" t="str">
        <f ca="1">IFERROR(_xlfn.XLOOKUP($B132,map_headernames!G:G,map_headernames!$Q:$Q),"")</f>
        <v/>
      </c>
      <c r="G132" s="104" t="str">
        <f ca="1">IFERROR(_xlfn.XLOOKUP($B132,map_headernames!I:I,map_headernames!$Q:$Q),"")</f>
        <v/>
      </c>
      <c r="H132" s="104" t="str">
        <f ca="1">IFERROR(_xlfn.XLOOKUP($B132,map_headernames!J:J,map_headernames!$Q:$Q),"")</f>
        <v/>
      </c>
      <c r="I132" s="104" t="str">
        <f ca="1">IFERROR(_xlfn.XLOOKUP($B132,map_headernames!K:K,map_headernames!$Q:$Q),"")</f>
        <v/>
      </c>
      <c r="J132" s="104" t="str">
        <f ca="1">IFERROR(_xlfn.XLOOKUP($B132,map_headernames!L:L,map_headernames!$Q:$Q),"")</f>
        <v/>
      </c>
      <c r="K132" s="7" t="str">
        <f ca="1">IFERROR(_xlfn.XLOOKUP($B132,map_headernames!N:N,map_headernames!$Q:$Q),"")</f>
        <v/>
      </c>
      <c r="L132" s="7" t="str">
        <f ca="1">IFERROR(_xlfn.XLOOKUP($B132,map_headernames!O:O,map_headernames!$Q:$Q),"")</f>
        <v/>
      </c>
      <c r="M132" s="7" t="str">
        <f ca="1">IFERROR(_xlfn.XLOOKUP($B132,map_headernames!P:P,map_headernames!$Q:$Q),"")</f>
        <v/>
      </c>
    </row>
    <row r="133" spans="1:14">
      <c r="A133" s="7">
        <v>24</v>
      </c>
      <c r="B133" s="436" t="s">
        <v>2483</v>
      </c>
      <c r="C133" s="400" t="s">
        <v>2484</v>
      </c>
      <c r="D133" s="400" t="s">
        <v>2481</v>
      </c>
      <c r="E133" s="376" t="str">
        <f ca="1">IFERROR(_xlfn.XLOOKUP($B133,map_headernames!H:H,map_headernames!$Q:$Q),"")</f>
        <v/>
      </c>
      <c r="F133" s="104" t="str">
        <f ca="1">IFERROR(_xlfn.XLOOKUP($B133,map_headernames!G:G,map_headernames!$Q:$Q),"")</f>
        <v/>
      </c>
      <c r="G133" s="104" t="str">
        <f ca="1">IFERROR(_xlfn.XLOOKUP($B133,map_headernames!I:I,map_headernames!$Q:$Q),"")</f>
        <v/>
      </c>
      <c r="H133" s="104" t="str">
        <f ca="1">IFERROR(_xlfn.XLOOKUP($B133,map_headernames!J:J,map_headernames!$Q:$Q),"")</f>
        <v/>
      </c>
      <c r="I133" s="104" t="str">
        <f ca="1">IFERROR(_xlfn.XLOOKUP($B133,map_headernames!K:K,map_headernames!$Q:$Q),"")</f>
        <v/>
      </c>
      <c r="J133" s="104" t="str">
        <f ca="1">IFERROR(_xlfn.XLOOKUP($B133,map_headernames!L:L,map_headernames!$Q:$Q),"")</f>
        <v/>
      </c>
      <c r="K133" s="7" t="str">
        <f ca="1">IFERROR(_xlfn.XLOOKUP($B133,map_headernames!N:N,map_headernames!$Q:$Q),"")</f>
        <v/>
      </c>
      <c r="L133" s="7" t="str">
        <f ca="1">IFERROR(_xlfn.XLOOKUP($B133,map_headernames!O:O,map_headernames!$Q:$Q),"")</f>
        <v/>
      </c>
      <c r="M133" s="7" t="str">
        <f ca="1">IFERROR(_xlfn.XLOOKUP($B133,map_headernames!P:P,map_headernames!$Q:$Q),"")</f>
        <v/>
      </c>
    </row>
    <row r="134" spans="1:14">
      <c r="A134" s="7">
        <v>26</v>
      </c>
      <c r="B134" s="436" t="s">
        <v>2487</v>
      </c>
      <c r="C134" s="400" t="s">
        <v>2488</v>
      </c>
      <c r="D134" s="400" t="s">
        <v>2481</v>
      </c>
      <c r="E134" s="376" t="str">
        <f ca="1">IFERROR(_xlfn.XLOOKUP($B134,map_headernames!H:H,map_headernames!$Q:$Q),"")</f>
        <v/>
      </c>
      <c r="F134" s="104" t="str">
        <f ca="1">IFERROR(_xlfn.XLOOKUP($B134,map_headernames!G:G,map_headernames!$Q:$Q),"")</f>
        <v/>
      </c>
      <c r="G134" s="104" t="str">
        <f ca="1">IFERROR(_xlfn.XLOOKUP($B134,map_headernames!I:I,map_headernames!$Q:$Q),"")</f>
        <v/>
      </c>
      <c r="H134" s="104" t="str">
        <f ca="1">IFERROR(_xlfn.XLOOKUP($B134,map_headernames!J:J,map_headernames!$Q:$Q),"")</f>
        <v/>
      </c>
      <c r="I134" s="104" t="str">
        <f ca="1">IFERROR(_xlfn.XLOOKUP($B134,map_headernames!K:K,map_headernames!$Q:$Q),"")</f>
        <v/>
      </c>
      <c r="J134" s="104" t="str">
        <f ca="1">IFERROR(_xlfn.XLOOKUP($B134,map_headernames!L:L,map_headernames!$Q:$Q),"")</f>
        <v/>
      </c>
      <c r="K134" s="7" t="str">
        <f ca="1">IFERROR(_xlfn.XLOOKUP($B134,map_headernames!N:N,map_headernames!$Q:$Q),"")</f>
        <v/>
      </c>
      <c r="L134" s="7" t="str">
        <f ca="1">IFERROR(_xlfn.XLOOKUP($B134,map_headernames!O:O,map_headernames!$Q:$Q),"")</f>
        <v/>
      </c>
      <c r="M134" s="7" t="str">
        <f ca="1">IFERROR(_xlfn.XLOOKUP($B134,map_headernames!P:P,map_headernames!$Q:$Q),"")</f>
        <v/>
      </c>
    </row>
    <row r="135" spans="1:14">
      <c r="A135" s="7">
        <v>23</v>
      </c>
      <c r="B135" s="436" t="s">
        <v>2480</v>
      </c>
      <c r="C135" s="400" t="s">
        <v>2482</v>
      </c>
      <c r="D135" s="400" t="s">
        <v>2481</v>
      </c>
      <c r="E135" s="376" t="str">
        <f ca="1">IFERROR(_xlfn.XLOOKUP($B135,map_headernames!H:H,map_headernames!$Q:$Q),"")</f>
        <v/>
      </c>
      <c r="F135" s="104" t="str">
        <f ca="1">IFERROR(_xlfn.XLOOKUP($B135,map_headernames!G:G,map_headernames!$Q:$Q),"")</f>
        <v/>
      </c>
      <c r="G135" s="104" t="str">
        <f ca="1">IFERROR(_xlfn.XLOOKUP($B135,map_headernames!I:I,map_headernames!$Q:$Q),"")</f>
        <v/>
      </c>
      <c r="H135" s="104" t="str">
        <f ca="1">IFERROR(_xlfn.XLOOKUP($B135,map_headernames!J:J,map_headernames!$Q:$Q),"")</f>
        <v/>
      </c>
      <c r="I135" s="104" t="str">
        <f ca="1">IFERROR(_xlfn.XLOOKUP($B135,map_headernames!K:K,map_headernames!$Q:$Q),"")</f>
        <v/>
      </c>
      <c r="J135" s="104" t="str">
        <f ca="1">IFERROR(_xlfn.XLOOKUP($B135,map_headernames!L:L,map_headernames!$Q:$Q),"")</f>
        <v/>
      </c>
      <c r="K135" s="7" t="str">
        <f ca="1">IFERROR(_xlfn.XLOOKUP($B135,map_headernames!N:N,map_headernames!$Q:$Q),"")</f>
        <v/>
      </c>
      <c r="L135" s="7" t="str">
        <f ca="1">IFERROR(_xlfn.XLOOKUP($B135,map_headernames!O:O,map_headernames!$Q:$Q),"")</f>
        <v/>
      </c>
      <c r="M135" s="7" t="str">
        <f ca="1">IFERROR(_xlfn.XLOOKUP($B135,map_headernames!P:P,map_headernames!$Q:$Q),"")</f>
        <v/>
      </c>
    </row>
    <row r="136" spans="1:14">
      <c r="A136" s="7">
        <v>30</v>
      </c>
      <c r="B136" s="403" t="s">
        <v>1625</v>
      </c>
      <c r="C136" s="403" t="s">
        <v>1149</v>
      </c>
      <c r="D136" s="400" t="s">
        <v>1059</v>
      </c>
      <c r="E136" s="376" t="str">
        <f ca="1">IFERROR(_xlfn.XLOOKUP($B136,map_headernames!H:H,map_headernames!$Q:$Q),"")</f>
        <v/>
      </c>
      <c r="F136" s="462" t="str">
        <f ca="1">IFERROR(_xlfn.XLOOKUP($B136,map_headernames!G:G,map_headernames!$Q:$Q),"")</f>
        <v/>
      </c>
      <c r="G136" s="430" t="str">
        <f ca="1">IFERROR(_xlfn.XLOOKUP($B136,map_headernames!I:I,map_headernames!$Q:$Q),"")</f>
        <v/>
      </c>
      <c r="H136" s="104" t="str">
        <f ca="1">IFERROR(_xlfn.XLOOKUP($B136,map_headernames!J:J,map_headernames!$Q:$Q),"")</f>
        <v/>
      </c>
      <c r="I136" s="430" t="str">
        <f ca="1">IFERROR(_xlfn.XLOOKUP($B136,map_headernames!K:K,map_headernames!$Q:$Q),"")</f>
        <v/>
      </c>
      <c r="J136" s="104" t="str">
        <f ca="1">IFERROR(_xlfn.XLOOKUP($B136,map_headernames!L:L,map_headernames!$Q:$Q),"")</f>
        <v/>
      </c>
      <c r="K136" s="7" t="str">
        <f ca="1">IFERROR(_xlfn.XLOOKUP($B136,map_headernames!N:N,map_headernames!$Q:$Q),"")</f>
        <v/>
      </c>
      <c r="L136" s="7" t="str">
        <f ca="1">IFERROR(_xlfn.XLOOKUP($B136,map_headernames!O:O,map_headernames!$Q:$Q),"")</f>
        <v/>
      </c>
      <c r="M136" s="7" t="str">
        <f ca="1">IFERROR(_xlfn.XLOOKUP($B136,map_headernames!P:P,map_headernames!$Q:$Q),"")</f>
        <v/>
      </c>
      <c r="N136" s="7" t="s">
        <v>5721</v>
      </c>
    </row>
    <row r="137" spans="1:14">
      <c r="A137" s="7">
        <v>27</v>
      </c>
      <c r="B137" s="403" t="s">
        <v>1602</v>
      </c>
      <c r="C137" s="403" t="s">
        <v>5704</v>
      </c>
      <c r="D137" s="400" t="s">
        <v>1059</v>
      </c>
      <c r="E137" s="376" t="str">
        <f ca="1">IFERROR(_xlfn.XLOOKUP($B137,map_headernames!H:H,map_headernames!$Q:$Q),"")</f>
        <v/>
      </c>
      <c r="F137" s="462" t="str">
        <f ca="1">IFERROR(_xlfn.XLOOKUP($B137,map_headernames!G:G,map_headernames!$Q:$Q),"")</f>
        <v/>
      </c>
      <c r="G137" s="430" t="str">
        <f ca="1">IFERROR(_xlfn.XLOOKUP($B137,map_headernames!I:I,map_headernames!$Q:$Q),"")</f>
        <v/>
      </c>
      <c r="H137" s="104" t="str">
        <f ca="1">IFERROR(_xlfn.XLOOKUP($B137,map_headernames!J:J,map_headernames!$Q:$Q),"")</f>
        <v/>
      </c>
      <c r="I137" s="430" t="str">
        <f ca="1">IFERROR(_xlfn.XLOOKUP($B137,map_headernames!K:K,map_headernames!$Q:$Q),"")</f>
        <v/>
      </c>
      <c r="J137" s="104" t="str">
        <f ca="1">IFERROR(_xlfn.XLOOKUP($B137,map_headernames!L:L,map_headernames!$Q:$Q),"")</f>
        <v/>
      </c>
      <c r="K137" s="7" t="str">
        <f ca="1">IFERROR(_xlfn.XLOOKUP($B137,map_headernames!N:N,map_headernames!$Q:$Q),"")</f>
        <v/>
      </c>
      <c r="L137" s="7" t="str">
        <f ca="1">IFERROR(_xlfn.XLOOKUP($B137,map_headernames!O:O,map_headernames!$Q:$Q),"")</f>
        <v/>
      </c>
      <c r="M137" s="7" t="str">
        <f ca="1">IFERROR(_xlfn.XLOOKUP($B137,map_headernames!P:P,map_headernames!$Q:$Q),"")</f>
        <v/>
      </c>
      <c r="N137" s="7" t="s">
        <v>5721</v>
      </c>
    </row>
    <row r="138" spans="1:14">
      <c r="A138" s="7">
        <v>33</v>
      </c>
      <c r="B138" s="400" t="s">
        <v>2457</v>
      </c>
      <c r="C138" s="400" t="s">
        <v>2458</v>
      </c>
      <c r="D138" s="400" t="s">
        <v>1059</v>
      </c>
      <c r="E138" s="401" t="str">
        <f ca="1">IFERROR(_xlfn.XLOOKUP($B138,map_headernames!H:H,map_headernames!$Q:$Q),"")</f>
        <v/>
      </c>
      <c r="F138" s="7" t="str">
        <f ca="1">IFERROR(_xlfn.XLOOKUP($B138,map_headernames!G:G,map_headernames!$Q:$Q),"")</f>
        <v/>
      </c>
      <c r="G138" s="7" t="str">
        <f ca="1">IFERROR(_xlfn.XLOOKUP($B138,map_headernames!I:I,map_headernames!$Q:$Q),"")</f>
        <v/>
      </c>
      <c r="H138" s="7" t="str">
        <f ca="1">IFERROR(_xlfn.XLOOKUP($B138,map_headernames!J:J,map_headernames!$Q:$Q),"")</f>
        <v/>
      </c>
      <c r="I138" s="7" t="str">
        <f ca="1">IFERROR(_xlfn.XLOOKUP($B138,map_headernames!K:K,map_headernames!$Q:$Q),"")</f>
        <v/>
      </c>
      <c r="J138" s="7" t="str">
        <f ca="1">IFERROR(_xlfn.XLOOKUP($B138,map_headernames!L:L,map_headernames!$Q:$Q),"")</f>
        <v/>
      </c>
      <c r="K138" s="7" t="str">
        <f ca="1">IFERROR(_xlfn.XLOOKUP($B138,map_headernames!N:N,map_headernames!$Q:$Q),"")</f>
        <v/>
      </c>
      <c r="L138" s="7" t="str">
        <f ca="1">IFERROR(_xlfn.XLOOKUP($B138,map_headernames!O:O,map_headernames!$Q:$Q),"")</f>
        <v/>
      </c>
      <c r="M138" s="7" t="str">
        <f ca="1">IFERROR(_xlfn.XLOOKUP($B138,map_headernames!P:P,map_headernames!$Q:$Q),"")</f>
        <v/>
      </c>
    </row>
    <row r="139" spans="1:14">
      <c r="A139" s="7">
        <v>15</v>
      </c>
      <c r="B139" s="400" t="s">
        <v>4759</v>
      </c>
      <c r="C139" s="400" t="s">
        <v>5710</v>
      </c>
      <c r="D139" s="400" t="s">
        <v>2191</v>
      </c>
      <c r="E139" s="401" t="str">
        <f ca="1">IFERROR(_xlfn.XLOOKUP($B139,map_headernames!H:H,map_headernames!$Q:$Q),"")</f>
        <v/>
      </c>
      <c r="F139" s="7" t="str">
        <f ca="1">IFERROR(_xlfn.XLOOKUP($B139,map_headernames!G:G,map_headernames!$Q:$Q),"")</f>
        <v/>
      </c>
      <c r="G139" s="435" t="str">
        <f ca="1">IFERROR(_xlfn.XLOOKUP($B139,map_headernames!I:I,map_headernames!$Q:$Q),"")</f>
        <v/>
      </c>
      <c r="H139" s="7" t="str">
        <f ca="1">IFERROR(_xlfn.XLOOKUP($B139,map_headernames!J:J,map_headernames!$Q:$Q),"")</f>
        <v/>
      </c>
      <c r="I139" s="7" t="str">
        <f ca="1">IFERROR(_xlfn.XLOOKUP($B139,map_headernames!K:K,map_headernames!$Q:$Q),"")</f>
        <v/>
      </c>
      <c r="J139" s="7" t="str">
        <f ca="1">IFERROR(_xlfn.XLOOKUP($B139,map_headernames!L:L,map_headernames!$Q:$Q),"")</f>
        <v/>
      </c>
      <c r="K139" s="7" t="str">
        <f ca="1">IFERROR(_xlfn.XLOOKUP($B139,map_headernames!N:N,map_headernames!$Q:$Q),"")</f>
        <v/>
      </c>
      <c r="L139" s="7" t="str">
        <f ca="1">IFERROR(_xlfn.XLOOKUP($B139,map_headernames!O:O,map_headernames!$Q:$Q),"")</f>
        <v/>
      </c>
      <c r="M139" s="7" t="str">
        <f ca="1">IFERROR(_xlfn.XLOOKUP($B139,map_headernames!P:P,map_headernames!$Q:$Q),"")</f>
        <v/>
      </c>
    </row>
    <row r="140" spans="1:14">
      <c r="A140" s="7">
        <v>13</v>
      </c>
      <c r="B140" s="400" t="s">
        <v>4757</v>
      </c>
      <c r="C140" s="400" t="s">
        <v>5711</v>
      </c>
      <c r="D140" s="400" t="s">
        <v>2191</v>
      </c>
      <c r="E140" s="401" t="str">
        <f ca="1">IFERROR(_xlfn.XLOOKUP($B140,map_headernames!H:H,map_headernames!$Q:$Q),"")</f>
        <v/>
      </c>
      <c r="F140" s="7" t="str">
        <f ca="1">IFERROR(_xlfn.XLOOKUP($B140,map_headernames!G:G,map_headernames!$Q:$Q),"")</f>
        <v/>
      </c>
      <c r="G140" s="435" t="str">
        <f ca="1">IFERROR(_xlfn.XLOOKUP($B140,map_headernames!I:I,map_headernames!$Q:$Q),"")</f>
        <v/>
      </c>
      <c r="H140" s="7" t="str">
        <f ca="1">IFERROR(_xlfn.XLOOKUP($B140,map_headernames!J:J,map_headernames!$Q:$Q),"")</f>
        <v/>
      </c>
      <c r="I140" s="7" t="str">
        <f ca="1">IFERROR(_xlfn.XLOOKUP($B140,map_headernames!K:K,map_headernames!$Q:$Q),"")</f>
        <v/>
      </c>
      <c r="J140" s="7" t="str">
        <f ca="1">IFERROR(_xlfn.XLOOKUP($B140,map_headernames!L:L,map_headernames!$Q:$Q),"")</f>
        <v/>
      </c>
      <c r="K140" s="7" t="str">
        <f ca="1">IFERROR(_xlfn.XLOOKUP($B140,map_headernames!N:N,map_headernames!$Q:$Q),"")</f>
        <v/>
      </c>
      <c r="L140" s="7" t="str">
        <f ca="1">IFERROR(_xlfn.XLOOKUP($B140,map_headernames!O:O,map_headernames!$Q:$Q),"")</f>
        <v/>
      </c>
      <c r="M140" s="7" t="str">
        <f ca="1">IFERROR(_xlfn.XLOOKUP($B140,map_headernames!P:P,map_headernames!$Q:$Q),"")</f>
        <v/>
      </c>
    </row>
    <row r="141" spans="1:14">
      <c r="A141" s="7">
        <v>12</v>
      </c>
      <c r="B141" s="400" t="s">
        <v>4758</v>
      </c>
      <c r="C141" s="400" t="s">
        <v>5712</v>
      </c>
      <c r="D141" s="400" t="s">
        <v>2191</v>
      </c>
      <c r="E141" s="401" t="str">
        <f ca="1">IFERROR(_xlfn.XLOOKUP($B141,map_headernames!H:H,map_headernames!$Q:$Q),"")</f>
        <v/>
      </c>
      <c r="F141" s="7" t="str">
        <f ca="1">IFERROR(_xlfn.XLOOKUP($B141,map_headernames!G:G,map_headernames!$Q:$Q),"")</f>
        <v/>
      </c>
      <c r="G141" s="435" t="str">
        <f ca="1">IFERROR(_xlfn.XLOOKUP($B141,map_headernames!I:I,map_headernames!$Q:$Q),"")</f>
        <v/>
      </c>
      <c r="H141" s="7" t="str">
        <f ca="1">IFERROR(_xlfn.XLOOKUP($B141,map_headernames!J:J,map_headernames!$Q:$Q),"")</f>
        <v/>
      </c>
      <c r="I141" s="7" t="str">
        <f ca="1">IFERROR(_xlfn.XLOOKUP($B141,map_headernames!K:K,map_headernames!$Q:$Q),"")</f>
        <v/>
      </c>
      <c r="J141" s="7" t="str">
        <f ca="1">IFERROR(_xlfn.XLOOKUP($B141,map_headernames!L:L,map_headernames!$Q:$Q),"")</f>
        <v/>
      </c>
      <c r="K141" s="7" t="str">
        <f ca="1">IFERROR(_xlfn.XLOOKUP($B141,map_headernames!N:N,map_headernames!$Q:$Q),"")</f>
        <v/>
      </c>
      <c r="L141" s="7" t="str">
        <f ca="1">IFERROR(_xlfn.XLOOKUP($B141,map_headernames!O:O,map_headernames!$Q:$Q),"")</f>
        <v/>
      </c>
      <c r="M141" s="7" t="str">
        <f ca="1">IFERROR(_xlfn.XLOOKUP($B141,map_headernames!P:P,map_headernames!$Q:$Q),"")</f>
        <v/>
      </c>
    </row>
    <row r="142" spans="1:14">
      <c r="A142" s="7">
        <v>16</v>
      </c>
      <c r="B142" s="400" t="s">
        <v>4760</v>
      </c>
      <c r="C142" s="400" t="s">
        <v>5709</v>
      </c>
      <c r="D142" s="400" t="s">
        <v>2191</v>
      </c>
      <c r="E142" s="401" t="str">
        <f ca="1">IFERROR(_xlfn.XLOOKUP($B142,map_headernames!H:H,map_headernames!$Q:$Q),"")</f>
        <v/>
      </c>
      <c r="F142" s="7" t="str">
        <f ca="1">IFERROR(_xlfn.XLOOKUP($B142,map_headernames!G:G,map_headernames!$Q:$Q),"")</f>
        <v/>
      </c>
      <c r="G142" s="435" t="str">
        <f ca="1">IFERROR(_xlfn.XLOOKUP($B142,map_headernames!I:I,map_headernames!$Q:$Q),"")</f>
        <v/>
      </c>
      <c r="H142" s="7" t="str">
        <f ca="1">IFERROR(_xlfn.XLOOKUP($B142,map_headernames!J:J,map_headernames!$Q:$Q),"")</f>
        <v/>
      </c>
      <c r="I142" s="7" t="str">
        <f ca="1">IFERROR(_xlfn.XLOOKUP($B142,map_headernames!K:K,map_headernames!$Q:$Q),"")</f>
        <v/>
      </c>
      <c r="J142" s="7" t="str">
        <f ca="1">IFERROR(_xlfn.XLOOKUP($B142,map_headernames!L:L,map_headernames!$Q:$Q),"")</f>
        <v/>
      </c>
      <c r="K142" s="7" t="str">
        <f ca="1">IFERROR(_xlfn.XLOOKUP($B142,map_headernames!N:N,map_headernames!$Q:$Q),"")</f>
        <v/>
      </c>
      <c r="L142" s="7" t="str">
        <f ca="1">IFERROR(_xlfn.XLOOKUP($B142,map_headernames!O:O,map_headernames!$Q:$Q),"")</f>
        <v/>
      </c>
      <c r="M142" s="7" t="str">
        <f ca="1">IFERROR(_xlfn.XLOOKUP($B142,map_headernames!P:P,map_headernames!$Q:$Q),"")</f>
        <v/>
      </c>
    </row>
    <row r="143" spans="1:14">
      <c r="A143" s="7">
        <v>17</v>
      </c>
      <c r="B143" s="400" t="s">
        <v>4761</v>
      </c>
      <c r="C143" s="400" t="s">
        <v>5708</v>
      </c>
      <c r="D143" s="400" t="s">
        <v>2191</v>
      </c>
      <c r="E143" s="401" t="str">
        <f ca="1">IFERROR(_xlfn.XLOOKUP($B143,map_headernames!H:H,map_headernames!$Q:$Q),"")</f>
        <v/>
      </c>
      <c r="F143" s="7" t="str">
        <f ca="1">IFERROR(_xlfn.XLOOKUP($B143,map_headernames!G:G,map_headernames!$Q:$Q),"")</f>
        <v/>
      </c>
      <c r="G143" s="435" t="str">
        <f ca="1">IFERROR(_xlfn.XLOOKUP($B143,map_headernames!I:I,map_headernames!$Q:$Q),"")</f>
        <v/>
      </c>
      <c r="H143" s="7" t="str">
        <f ca="1">IFERROR(_xlfn.XLOOKUP($B143,map_headernames!J:J,map_headernames!$Q:$Q),"")</f>
        <v/>
      </c>
      <c r="I143" s="7" t="str">
        <f ca="1">IFERROR(_xlfn.XLOOKUP($B143,map_headernames!K:K,map_headernames!$Q:$Q),"")</f>
        <v/>
      </c>
      <c r="J143" s="7" t="str">
        <f ca="1">IFERROR(_xlfn.XLOOKUP($B143,map_headernames!L:L,map_headernames!$Q:$Q),"")</f>
        <v/>
      </c>
      <c r="K143" s="7" t="str">
        <f ca="1">IFERROR(_xlfn.XLOOKUP($B143,map_headernames!N:N,map_headernames!$Q:$Q),"")</f>
        <v/>
      </c>
      <c r="L143" s="7" t="str">
        <f ca="1">IFERROR(_xlfn.XLOOKUP($B143,map_headernames!O:O,map_headernames!$Q:$Q),"")</f>
        <v/>
      </c>
      <c r="M143" s="7" t="str">
        <f ca="1">IFERROR(_xlfn.XLOOKUP($B143,map_headernames!P:P,map_headernames!$Q:$Q),"")</f>
        <v/>
      </c>
    </row>
    <row r="144" spans="1:14">
      <c r="A144" s="7">
        <v>18</v>
      </c>
      <c r="B144" s="400" t="s">
        <v>4762</v>
      </c>
      <c r="C144" s="400" t="s">
        <v>5707</v>
      </c>
      <c r="D144" s="400" t="s">
        <v>2191</v>
      </c>
      <c r="E144" s="401" t="str">
        <f ca="1">IFERROR(_xlfn.XLOOKUP($B144,map_headernames!H:H,map_headernames!$Q:$Q),"")</f>
        <v/>
      </c>
      <c r="F144" s="7" t="str">
        <f ca="1">IFERROR(_xlfn.XLOOKUP($B144,map_headernames!G:G,map_headernames!$Q:$Q),"")</f>
        <v/>
      </c>
      <c r="G144" s="435" t="str">
        <f ca="1">IFERROR(_xlfn.XLOOKUP($B144,map_headernames!I:I,map_headernames!$Q:$Q),"")</f>
        <v/>
      </c>
      <c r="H144" s="7" t="str">
        <f ca="1">IFERROR(_xlfn.XLOOKUP($B144,map_headernames!J:J,map_headernames!$Q:$Q),"")</f>
        <v/>
      </c>
      <c r="I144" s="7" t="str">
        <f ca="1">IFERROR(_xlfn.XLOOKUP($B144,map_headernames!K:K,map_headernames!$Q:$Q),"")</f>
        <v/>
      </c>
      <c r="J144" s="7" t="str">
        <f ca="1">IFERROR(_xlfn.XLOOKUP($B144,map_headernames!L:L,map_headernames!$Q:$Q),"")</f>
        <v/>
      </c>
      <c r="K144" s="7" t="str">
        <f ca="1">IFERROR(_xlfn.XLOOKUP($B144,map_headernames!N:N,map_headernames!$Q:$Q),"")</f>
        <v/>
      </c>
      <c r="L144" s="7" t="str">
        <f ca="1">IFERROR(_xlfn.XLOOKUP($B144,map_headernames!O:O,map_headernames!$Q:$Q),"")</f>
        <v/>
      </c>
      <c r="M144" s="7" t="str">
        <f ca="1">IFERROR(_xlfn.XLOOKUP($B144,map_headernames!P:P,map_headernames!$Q:$Q),"")</f>
        <v/>
      </c>
    </row>
    <row r="145" spans="1:14">
      <c r="A145" s="7">
        <v>11</v>
      </c>
      <c r="B145" s="400" t="s">
        <v>4756</v>
      </c>
      <c r="C145" s="400" t="s">
        <v>5713</v>
      </c>
      <c r="D145" s="400" t="s">
        <v>2191</v>
      </c>
      <c r="E145" s="401" t="str">
        <f ca="1">IFERROR(_xlfn.XLOOKUP($B145,map_headernames!H:H,map_headernames!$Q:$Q),"")</f>
        <v/>
      </c>
      <c r="F145" s="7" t="str">
        <f ca="1">IFERROR(_xlfn.XLOOKUP($B145,map_headernames!G:G,map_headernames!$Q:$Q),"")</f>
        <v/>
      </c>
      <c r="G145" s="435" t="str">
        <f ca="1">IFERROR(_xlfn.XLOOKUP($B145,map_headernames!I:I,map_headernames!$Q:$Q),"")</f>
        <v/>
      </c>
      <c r="H145" s="7" t="str">
        <f ca="1">IFERROR(_xlfn.XLOOKUP($B145,map_headernames!J:J,map_headernames!$Q:$Q),"")</f>
        <v/>
      </c>
      <c r="I145" s="7" t="str">
        <f ca="1">IFERROR(_xlfn.XLOOKUP($B145,map_headernames!K:K,map_headernames!$Q:$Q),"")</f>
        <v/>
      </c>
      <c r="J145" s="7" t="str">
        <f ca="1">IFERROR(_xlfn.XLOOKUP($B145,map_headernames!L:L,map_headernames!$Q:$Q),"")</f>
        <v/>
      </c>
      <c r="K145" s="7" t="str">
        <f ca="1">IFERROR(_xlfn.XLOOKUP($B145,map_headernames!N:N,map_headernames!$Q:$Q),"")</f>
        <v/>
      </c>
      <c r="L145" s="7" t="str">
        <f ca="1">IFERROR(_xlfn.XLOOKUP($B145,map_headernames!O:O,map_headernames!$Q:$Q),"")</f>
        <v/>
      </c>
      <c r="M145" s="7" t="str">
        <f ca="1">IFERROR(_xlfn.XLOOKUP($B145,map_headernames!P:P,map_headernames!$Q:$Q),"")</f>
        <v/>
      </c>
    </row>
    <row r="146" spans="1:14">
      <c r="A146" s="7">
        <v>10</v>
      </c>
      <c r="B146" s="436" t="s">
        <v>2511</v>
      </c>
      <c r="C146" s="400" t="s">
        <v>2512</v>
      </c>
      <c r="D146" s="400" t="s">
        <v>2490</v>
      </c>
      <c r="E146" s="401" t="str">
        <f ca="1">IFERROR(_xlfn.XLOOKUP($B146,map_headernames!H:H,map_headernames!$Q:$Q),"")</f>
        <v/>
      </c>
      <c r="F146" s="7" t="str">
        <f ca="1">IFERROR(_xlfn.XLOOKUP($B146,map_headernames!G:G,map_headernames!$Q:$Q),"")</f>
        <v/>
      </c>
      <c r="G146" s="7" t="str">
        <f ca="1">IFERROR(_xlfn.XLOOKUP($B146,map_headernames!I:I,map_headernames!$Q:$Q),"")</f>
        <v/>
      </c>
      <c r="H146" s="7" t="str">
        <f ca="1">IFERROR(_xlfn.XLOOKUP($B146,map_headernames!J:J,map_headernames!$Q:$Q),"")</f>
        <v/>
      </c>
      <c r="I146" s="7" t="str">
        <f ca="1">IFERROR(_xlfn.XLOOKUP($B146,map_headernames!K:K,map_headernames!$Q:$Q),"")</f>
        <v/>
      </c>
      <c r="J146" s="7" t="str">
        <f ca="1">IFERROR(_xlfn.XLOOKUP($B146,map_headernames!L:L,map_headernames!$Q:$Q),"")</f>
        <v/>
      </c>
      <c r="K146" s="7" t="str">
        <f ca="1">IFERROR(_xlfn.XLOOKUP($B146,map_headernames!N:N,map_headernames!$Q:$Q),"")</f>
        <v/>
      </c>
      <c r="L146" s="7" t="str">
        <f ca="1">IFERROR(_xlfn.XLOOKUP($B146,map_headernames!O:O,map_headernames!$Q:$Q),"")</f>
        <v/>
      </c>
      <c r="M146" s="7" t="str">
        <f ca="1">IFERROR(_xlfn.XLOOKUP($B146,map_headernames!P:P,map_headernames!$Q:$Q),"")</f>
        <v/>
      </c>
    </row>
    <row r="147" spans="1:14">
      <c r="A147" s="7">
        <v>9</v>
      </c>
      <c r="B147" s="436" t="s">
        <v>2509</v>
      </c>
      <c r="C147" s="400" t="s">
        <v>2510</v>
      </c>
      <c r="D147" s="400" t="s">
        <v>2490</v>
      </c>
      <c r="E147" s="401" t="str">
        <f ca="1">IFERROR(_xlfn.XLOOKUP($B147,map_headernames!H:H,map_headernames!$Q:$Q),"")</f>
        <v/>
      </c>
      <c r="F147" s="7" t="str">
        <f ca="1">IFERROR(_xlfn.XLOOKUP($B147,map_headernames!G:G,map_headernames!$Q:$Q),"")</f>
        <v/>
      </c>
      <c r="G147" s="7" t="str">
        <f ca="1">IFERROR(_xlfn.XLOOKUP($B147,map_headernames!I:I,map_headernames!$Q:$Q),"")</f>
        <v/>
      </c>
      <c r="H147" s="7" t="str">
        <f ca="1">IFERROR(_xlfn.XLOOKUP($B147,map_headernames!J:J,map_headernames!$Q:$Q),"")</f>
        <v/>
      </c>
      <c r="I147" s="7" t="str">
        <f ca="1">IFERROR(_xlfn.XLOOKUP($B147,map_headernames!K:K,map_headernames!$Q:$Q),"")</f>
        <v/>
      </c>
      <c r="J147" s="7" t="str">
        <f ca="1">IFERROR(_xlfn.XLOOKUP($B147,map_headernames!L:L,map_headernames!$Q:$Q),"")</f>
        <v/>
      </c>
      <c r="K147" s="7" t="str">
        <f ca="1">IFERROR(_xlfn.XLOOKUP($B147,map_headernames!N:N,map_headernames!$Q:$Q),"")</f>
        <v/>
      </c>
      <c r="L147" s="7" t="str">
        <f ca="1">IFERROR(_xlfn.XLOOKUP($B147,map_headernames!O:O,map_headernames!$Q:$Q),"")</f>
        <v/>
      </c>
      <c r="M147" s="7" t="str">
        <f ca="1">IFERROR(_xlfn.XLOOKUP($B147,map_headernames!P:P,map_headernames!$Q:$Q),"")</f>
        <v/>
      </c>
    </row>
    <row r="148" spans="1:14">
      <c r="A148" s="7">
        <v>7</v>
      </c>
      <c r="B148" s="436" t="s">
        <v>2505</v>
      </c>
      <c r="C148" s="400" t="s">
        <v>2506</v>
      </c>
      <c r="D148" s="400" t="s">
        <v>2490</v>
      </c>
      <c r="E148" s="401" t="str">
        <f ca="1">IFERROR(_xlfn.XLOOKUP($B148,map_headernames!H:H,map_headernames!$Q:$Q),"")</f>
        <v/>
      </c>
      <c r="F148" s="7" t="str">
        <f ca="1">IFERROR(_xlfn.XLOOKUP($B148,map_headernames!G:G,map_headernames!$Q:$Q),"")</f>
        <v/>
      </c>
      <c r="G148" s="7" t="str">
        <f ca="1">IFERROR(_xlfn.XLOOKUP($B148,map_headernames!I:I,map_headernames!$Q:$Q),"")</f>
        <v/>
      </c>
      <c r="H148" s="7" t="str">
        <f ca="1">IFERROR(_xlfn.XLOOKUP($B148,map_headernames!J:J,map_headernames!$Q:$Q),"")</f>
        <v/>
      </c>
      <c r="I148" s="7" t="str">
        <f ca="1">IFERROR(_xlfn.XLOOKUP($B148,map_headernames!K:K,map_headernames!$Q:$Q),"")</f>
        <v/>
      </c>
      <c r="J148" s="7" t="str">
        <f ca="1">IFERROR(_xlfn.XLOOKUP($B148,map_headernames!L:L,map_headernames!$Q:$Q),"")</f>
        <v/>
      </c>
      <c r="K148" s="7" t="str">
        <f ca="1">IFERROR(_xlfn.XLOOKUP($B148,map_headernames!N:N,map_headernames!$Q:$Q),"")</f>
        <v/>
      </c>
      <c r="L148" s="7" t="str">
        <f ca="1">IFERROR(_xlfn.XLOOKUP($B148,map_headernames!O:O,map_headernames!$Q:$Q),"")</f>
        <v/>
      </c>
      <c r="M148" s="7" t="str">
        <f ca="1">IFERROR(_xlfn.XLOOKUP($B148,map_headernames!P:P,map_headernames!$Q:$Q),"")</f>
        <v/>
      </c>
    </row>
    <row r="149" spans="1:14">
      <c r="A149" s="7">
        <v>5</v>
      </c>
      <c r="B149" s="436" t="s">
        <v>2500</v>
      </c>
      <c r="C149" s="400" t="s">
        <v>2501</v>
      </c>
      <c r="D149" s="400" t="s">
        <v>2490</v>
      </c>
      <c r="E149" s="401" t="str">
        <f ca="1">IFERROR(_xlfn.XLOOKUP($B149,map_headernames!H:H,map_headernames!$Q:$Q),"")</f>
        <v/>
      </c>
      <c r="F149" s="7" t="str">
        <f ca="1">IFERROR(_xlfn.XLOOKUP($B149,map_headernames!G:G,map_headernames!$Q:$Q),"")</f>
        <v/>
      </c>
      <c r="G149" s="7" t="str">
        <f ca="1">IFERROR(_xlfn.XLOOKUP($B149,map_headernames!I:I,map_headernames!$Q:$Q),"")</f>
        <v/>
      </c>
      <c r="H149" s="7" t="str">
        <f ca="1">IFERROR(_xlfn.XLOOKUP($B149,map_headernames!J:J,map_headernames!$Q:$Q),"")</f>
        <v/>
      </c>
      <c r="I149" s="7" t="str">
        <f ca="1">IFERROR(_xlfn.XLOOKUP($B149,map_headernames!K:K,map_headernames!$Q:$Q),"")</f>
        <v/>
      </c>
      <c r="J149" s="7" t="str">
        <f ca="1">IFERROR(_xlfn.XLOOKUP($B149,map_headernames!L:L,map_headernames!$Q:$Q),"")</f>
        <v/>
      </c>
      <c r="K149" s="7" t="str">
        <f ca="1">IFERROR(_xlfn.XLOOKUP($B149,map_headernames!N:N,map_headernames!$Q:$Q),"")</f>
        <v/>
      </c>
      <c r="L149" s="7" t="str">
        <f ca="1">IFERROR(_xlfn.XLOOKUP($B149,map_headernames!O:O,map_headernames!$Q:$Q),"")</f>
        <v/>
      </c>
      <c r="M149" s="7" t="str">
        <f ca="1">IFERROR(_xlfn.XLOOKUP($B149,map_headernames!P:P,map_headernames!$Q:$Q),"")</f>
        <v/>
      </c>
    </row>
    <row r="150" spans="1:14">
      <c r="A150" s="7">
        <v>38</v>
      </c>
      <c r="B150" s="400" t="s">
        <v>2470</v>
      </c>
      <c r="C150" s="400" t="s">
        <v>2471</v>
      </c>
      <c r="D150" s="400" t="s">
        <v>1059</v>
      </c>
      <c r="E150" s="401" t="str">
        <f ca="1">IFERROR(_xlfn.XLOOKUP($B150,map_headernames!H:H,map_headernames!$Q:$Q),"")</f>
        <v/>
      </c>
      <c r="F150" s="7" t="str">
        <f ca="1">IFERROR(_xlfn.XLOOKUP($B150,map_headernames!G:G,map_headernames!$Q:$Q),"")</f>
        <v/>
      </c>
      <c r="G150" s="7" t="str">
        <f ca="1">IFERROR(_xlfn.XLOOKUP($B150,map_headernames!I:I,map_headernames!$Q:$Q),"")</f>
        <v/>
      </c>
      <c r="H150" s="7" t="str">
        <f ca="1">IFERROR(_xlfn.XLOOKUP($B150,map_headernames!J:J,map_headernames!$Q:$Q),"")</f>
        <v/>
      </c>
      <c r="I150" s="7" t="str">
        <f ca="1">IFERROR(_xlfn.XLOOKUP($B150,map_headernames!K:K,map_headernames!$Q:$Q),"")</f>
        <v/>
      </c>
      <c r="J150" s="7" t="str">
        <f ca="1">IFERROR(_xlfn.XLOOKUP($B150,map_headernames!L:L,map_headernames!$Q:$Q),"")</f>
        <v/>
      </c>
      <c r="K150" s="7" t="str">
        <f ca="1">IFERROR(_xlfn.XLOOKUP($B150,map_headernames!N:N,map_headernames!$Q:$Q),"")</f>
        <v/>
      </c>
      <c r="L150" s="7" t="str">
        <f ca="1">IFERROR(_xlfn.XLOOKUP($B150,map_headernames!O:O,map_headernames!$Q:$Q),"")</f>
        <v/>
      </c>
      <c r="M150" s="7" t="str">
        <f ca="1">IFERROR(_xlfn.XLOOKUP($B150,map_headernames!P:P,map_headernames!$Q:$Q),"")</f>
        <v/>
      </c>
    </row>
    <row r="151" spans="1:14">
      <c r="A151" s="7">
        <v>4</v>
      </c>
      <c r="B151" s="436" t="s">
        <v>2498</v>
      </c>
      <c r="C151" s="400" t="s">
        <v>2499</v>
      </c>
      <c r="D151" s="400" t="s">
        <v>2490</v>
      </c>
      <c r="E151" s="401" t="str">
        <f ca="1">IFERROR(_xlfn.XLOOKUP($B151,map_headernames!H:H,map_headernames!$Q:$Q),"")</f>
        <v/>
      </c>
      <c r="F151" s="7" t="str">
        <f ca="1">IFERROR(_xlfn.XLOOKUP($B151,map_headernames!G:G,map_headernames!$Q:$Q),"")</f>
        <v/>
      </c>
      <c r="G151" s="7" t="str">
        <f ca="1">IFERROR(_xlfn.XLOOKUP($B151,map_headernames!I:I,map_headernames!$Q:$Q),"")</f>
        <v/>
      </c>
      <c r="H151" s="7" t="str">
        <f ca="1">IFERROR(_xlfn.XLOOKUP($B151,map_headernames!J:J,map_headernames!$Q:$Q),"")</f>
        <v/>
      </c>
      <c r="I151" s="7" t="str">
        <f ca="1">IFERROR(_xlfn.XLOOKUP($B151,map_headernames!K:K,map_headernames!$Q:$Q),"")</f>
        <v/>
      </c>
      <c r="J151" s="7" t="str">
        <f ca="1">IFERROR(_xlfn.XLOOKUP($B151,map_headernames!L:L,map_headernames!$Q:$Q),"")</f>
        <v/>
      </c>
      <c r="K151" s="7" t="str">
        <f ca="1">IFERROR(_xlfn.XLOOKUP($B151,map_headernames!N:N,map_headernames!$Q:$Q),"")</f>
        <v/>
      </c>
      <c r="L151" s="7" t="str">
        <f ca="1">IFERROR(_xlfn.XLOOKUP($B151,map_headernames!O:O,map_headernames!$Q:$Q),"")</f>
        <v/>
      </c>
      <c r="M151" s="7" t="str">
        <f ca="1">IFERROR(_xlfn.XLOOKUP($B151,map_headernames!P:P,map_headernames!$Q:$Q),"")</f>
        <v/>
      </c>
    </row>
    <row r="152" spans="1:14">
      <c r="A152" s="7">
        <v>2</v>
      </c>
      <c r="B152" s="436" t="s">
        <v>2494</v>
      </c>
      <c r="C152" s="400" t="s">
        <v>2495</v>
      </c>
      <c r="D152" s="400" t="s">
        <v>2490</v>
      </c>
      <c r="E152" s="401" t="str">
        <f ca="1">IFERROR(_xlfn.XLOOKUP($B152,map_headernames!H:H,map_headernames!$Q:$Q),"")</f>
        <v/>
      </c>
      <c r="F152" s="7" t="str">
        <f ca="1">IFERROR(_xlfn.XLOOKUP($B152,map_headernames!G:G,map_headernames!$Q:$Q),"")</f>
        <v/>
      </c>
      <c r="G152" s="7" t="str">
        <f ca="1">IFERROR(_xlfn.XLOOKUP($B152,map_headernames!I:I,map_headernames!$Q:$Q),"")</f>
        <v/>
      </c>
      <c r="H152" s="7" t="str">
        <f ca="1">IFERROR(_xlfn.XLOOKUP($B152,map_headernames!J:J,map_headernames!$Q:$Q),"")</f>
        <v/>
      </c>
      <c r="I152" s="7" t="str">
        <f ca="1">IFERROR(_xlfn.XLOOKUP($B152,map_headernames!K:K,map_headernames!$Q:$Q),"")</f>
        <v/>
      </c>
      <c r="J152" s="7" t="str">
        <f ca="1">IFERROR(_xlfn.XLOOKUP($B152,map_headernames!L:L,map_headernames!$Q:$Q),"")</f>
        <v/>
      </c>
      <c r="K152" s="7" t="str">
        <f ca="1">IFERROR(_xlfn.XLOOKUP($B152,map_headernames!N:N,map_headernames!$Q:$Q),"")</f>
        <v/>
      </c>
      <c r="L152" s="7" t="str">
        <f ca="1">IFERROR(_xlfn.XLOOKUP($B152,map_headernames!O:O,map_headernames!$Q:$Q),"")</f>
        <v/>
      </c>
      <c r="M152" s="7" t="str">
        <f ca="1">IFERROR(_xlfn.XLOOKUP($B152,map_headernames!P:P,map_headernames!$Q:$Q),"")</f>
        <v/>
      </c>
    </row>
    <row r="153" spans="1:14">
      <c r="A153" s="7">
        <v>6</v>
      </c>
      <c r="B153" s="436" t="s">
        <v>2502</v>
      </c>
      <c r="C153" s="400" t="s">
        <v>2503</v>
      </c>
      <c r="D153" s="400" t="s">
        <v>2490</v>
      </c>
      <c r="E153" s="401" t="str">
        <f ca="1">IFERROR(_xlfn.XLOOKUP($B153,map_headernames!H:H,map_headernames!$Q:$Q),"")</f>
        <v/>
      </c>
      <c r="F153" s="7" t="str">
        <f ca="1">IFERROR(_xlfn.XLOOKUP($B153,map_headernames!G:G,map_headernames!$Q:$Q),"")</f>
        <v/>
      </c>
      <c r="G153" s="7" t="str">
        <f ca="1">IFERROR(_xlfn.XLOOKUP($B153,map_headernames!I:I,map_headernames!$Q:$Q),"")</f>
        <v/>
      </c>
      <c r="H153" s="7" t="str">
        <f ca="1">IFERROR(_xlfn.XLOOKUP($B153,map_headernames!J:J,map_headernames!$Q:$Q),"")</f>
        <v/>
      </c>
      <c r="I153" s="7" t="str">
        <f ca="1">IFERROR(_xlfn.XLOOKUP($B153,map_headernames!K:K,map_headernames!$Q:$Q),"")</f>
        <v/>
      </c>
      <c r="J153" s="7" t="str">
        <f ca="1">IFERROR(_xlfn.XLOOKUP($B153,map_headernames!L:L,map_headernames!$Q:$Q),"")</f>
        <v/>
      </c>
      <c r="K153" s="7" t="str">
        <f ca="1">IFERROR(_xlfn.XLOOKUP($B153,map_headernames!N:N,map_headernames!$Q:$Q),"")</f>
        <v/>
      </c>
      <c r="L153" s="7" t="str">
        <f ca="1">IFERROR(_xlfn.XLOOKUP($B153,map_headernames!O:O,map_headernames!$Q:$Q),"")</f>
        <v/>
      </c>
      <c r="M153" s="7" t="str">
        <f ca="1">IFERROR(_xlfn.XLOOKUP($B153,map_headernames!P:P,map_headernames!$Q:$Q),"")</f>
        <v/>
      </c>
    </row>
    <row r="154" spans="1:14">
      <c r="A154" s="7">
        <v>28</v>
      </c>
      <c r="B154" s="403" t="s">
        <v>1640</v>
      </c>
      <c r="C154" s="403" t="s">
        <v>5703</v>
      </c>
      <c r="D154" s="400" t="s">
        <v>1059</v>
      </c>
      <c r="E154" s="376" t="str">
        <f ca="1">IFERROR(_xlfn.XLOOKUP($B154,map_headernames!H:H,map_headernames!$Q:$Q),"")</f>
        <v/>
      </c>
      <c r="F154" s="462" t="str">
        <f ca="1">IFERROR(_xlfn.XLOOKUP($B154,map_headernames!G:G,map_headernames!$Q:$Q),"")</f>
        <v/>
      </c>
      <c r="G154" s="430" t="str">
        <f ca="1">IFERROR(_xlfn.XLOOKUP($B154,map_headernames!I:I,map_headernames!$Q:$Q),"")</f>
        <v/>
      </c>
      <c r="H154" s="104" t="str">
        <f ca="1">IFERROR(_xlfn.XLOOKUP($B154,map_headernames!J:J,map_headernames!$Q:$Q),"")</f>
        <v/>
      </c>
      <c r="I154" s="430" t="str">
        <f ca="1">IFERROR(_xlfn.XLOOKUP($B154,map_headernames!K:K,map_headernames!$Q:$Q),"")</f>
        <v/>
      </c>
      <c r="J154" s="104" t="str">
        <f ca="1">IFERROR(_xlfn.XLOOKUP($B154,map_headernames!L:L,map_headernames!$Q:$Q),"")</f>
        <v/>
      </c>
      <c r="K154" s="7" t="str">
        <f ca="1">IFERROR(_xlfn.XLOOKUP($B154,map_headernames!N:N,map_headernames!$Q:$Q),"")</f>
        <v/>
      </c>
      <c r="L154" s="7" t="str">
        <f ca="1">IFERROR(_xlfn.XLOOKUP($B154,map_headernames!O:O,map_headernames!$Q:$Q),"")</f>
        <v/>
      </c>
      <c r="M154" s="7" t="str">
        <f ca="1">IFERROR(_xlfn.XLOOKUP($B154,map_headernames!P:P,map_headernames!$Q:$Q),"")</f>
        <v/>
      </c>
      <c r="N154" s="7" t="s">
        <v>5721</v>
      </c>
    </row>
    <row r="155" spans="1:14">
      <c r="A155" s="7">
        <v>36</v>
      </c>
      <c r="B155" s="400" t="s">
        <v>2466</v>
      </c>
      <c r="C155" s="400" t="s">
        <v>2467</v>
      </c>
      <c r="D155" s="400" t="s">
        <v>1059</v>
      </c>
      <c r="E155" s="401" t="str">
        <f ca="1">IFERROR(_xlfn.XLOOKUP($B155,map_headernames!H:H,map_headernames!$Q:$Q),"")</f>
        <v/>
      </c>
      <c r="F155" s="7" t="str">
        <f ca="1">IFERROR(_xlfn.XLOOKUP($B155,map_headernames!G:G,map_headernames!$Q:$Q),"")</f>
        <v/>
      </c>
      <c r="G155" s="7" t="str">
        <f ca="1">IFERROR(_xlfn.XLOOKUP($B155,map_headernames!I:I,map_headernames!$Q:$Q),"")</f>
        <v/>
      </c>
      <c r="H155" s="7" t="str">
        <f ca="1">IFERROR(_xlfn.XLOOKUP($B155,map_headernames!J:J,map_headernames!$Q:$Q),"")</f>
        <v/>
      </c>
      <c r="I155" s="7" t="str">
        <f ca="1">IFERROR(_xlfn.XLOOKUP($B155,map_headernames!K:K,map_headernames!$Q:$Q),"")</f>
        <v/>
      </c>
      <c r="J155" s="7" t="str">
        <f ca="1">IFERROR(_xlfn.XLOOKUP($B155,map_headernames!L:L,map_headernames!$Q:$Q),"")</f>
        <v/>
      </c>
      <c r="K155" s="7" t="str">
        <f ca="1">IFERROR(_xlfn.XLOOKUP($B155,map_headernames!N:N,map_headernames!$Q:$Q),"")</f>
        <v/>
      </c>
      <c r="L155" s="7" t="str">
        <f ca="1">IFERROR(_xlfn.XLOOKUP($B155,map_headernames!O:O,map_headernames!$Q:$Q),"")</f>
        <v/>
      </c>
      <c r="M155" s="7" t="str">
        <f ca="1">IFERROR(_xlfn.XLOOKUP($B155,map_headernames!P:P,map_headernames!$Q:$Q),"")</f>
        <v/>
      </c>
    </row>
    <row r="156" spans="1:14">
      <c r="A156" s="7">
        <v>241</v>
      </c>
      <c r="B156" s="400" t="s">
        <v>2681</v>
      </c>
      <c r="C156" s="400" t="s">
        <v>2682</v>
      </c>
      <c r="D156" s="400" t="s">
        <v>1052</v>
      </c>
      <c r="E156" s="401" t="str">
        <f ca="1">IFERROR(_xlfn.XLOOKUP($B156,map_headernames!H:H,map_headernames!$Q:$Q),"")</f>
        <v/>
      </c>
      <c r="F156" s="7" t="str">
        <f ca="1">IFERROR(_xlfn.XLOOKUP($B156,map_headernames!G:G,map_headernames!$Q:$Q),"")</f>
        <v/>
      </c>
      <c r="G156" s="7" t="str">
        <f ca="1">IFERROR(_xlfn.XLOOKUP($B156,map_headernames!I:I,map_headernames!$Q:$Q),"")</f>
        <v/>
      </c>
      <c r="H156" s="7" t="str">
        <f ca="1">IFERROR(_xlfn.XLOOKUP($B156,map_headernames!J:J,map_headernames!$Q:$Q),"")</f>
        <v/>
      </c>
      <c r="I156" s="7" t="str">
        <f ca="1">IFERROR(_xlfn.XLOOKUP($B156,map_headernames!K:K,map_headernames!$Q:$Q),"")</f>
        <v/>
      </c>
      <c r="J156" s="7" t="str">
        <f ca="1">IFERROR(_xlfn.XLOOKUP($B156,map_headernames!L:L,map_headernames!$Q:$Q),"")</f>
        <v/>
      </c>
      <c r="K156" s="7" t="str">
        <f ca="1">IFERROR(_xlfn.XLOOKUP($B156,map_headernames!N:N,map_headernames!$Q:$Q),"")</f>
        <v/>
      </c>
      <c r="L156" s="7" t="str">
        <f ca="1">IFERROR(_xlfn.XLOOKUP($B156,map_headernames!O:O,map_headernames!$Q:$Q),"")</f>
        <v/>
      </c>
      <c r="M156" s="7" t="str">
        <f ca="1">IFERROR(_xlfn.XLOOKUP($B156,map_headernames!P:P,map_headernames!$Q:$Q),"")</f>
        <v/>
      </c>
    </row>
    <row r="157" spans="1:14">
      <c r="A157" s="7">
        <v>248</v>
      </c>
      <c r="B157" s="400" t="s">
        <v>2628</v>
      </c>
      <c r="C157" s="400" t="s">
        <v>2630</v>
      </c>
      <c r="D157" s="400" t="s">
        <v>2629</v>
      </c>
      <c r="E157" s="401" t="str">
        <f ca="1">IFERROR(_xlfn.XLOOKUP($B157,map_headernames!H:H,map_headernames!$Q:$Q),"")</f>
        <v/>
      </c>
      <c r="F157" s="7" t="str">
        <f ca="1">IFERROR(_xlfn.XLOOKUP($B157,map_headernames!G:G,map_headernames!$Q:$Q),"")</f>
        <v/>
      </c>
      <c r="G157" s="7" t="str">
        <f ca="1">IFERROR(_xlfn.XLOOKUP($B157,map_headernames!I:I,map_headernames!$Q:$Q),"")</f>
        <v/>
      </c>
      <c r="H157" s="7" t="str">
        <f ca="1">IFERROR(_xlfn.XLOOKUP($B157,map_headernames!J:J,map_headernames!$Q:$Q),"")</f>
        <v/>
      </c>
      <c r="I157" s="7" t="str">
        <f ca="1">IFERROR(_xlfn.XLOOKUP($B157,map_headernames!K:K,map_headernames!$Q:$Q),"")</f>
        <v/>
      </c>
      <c r="J157" s="7" t="str">
        <f ca="1">IFERROR(_xlfn.XLOOKUP($B157,map_headernames!L:L,map_headernames!$Q:$Q),"")</f>
        <v/>
      </c>
      <c r="K157" s="7" t="str">
        <f ca="1">IFERROR(_xlfn.XLOOKUP($B157,map_headernames!N:N,map_headernames!$Q:$Q),"")</f>
        <v/>
      </c>
      <c r="L157" s="7" t="str">
        <f ca="1">IFERROR(_xlfn.XLOOKUP($B157,map_headernames!O:O,map_headernames!$Q:$Q),"")</f>
        <v/>
      </c>
      <c r="M157" s="7" t="str">
        <f ca="1">IFERROR(_xlfn.XLOOKUP($B157,map_headernames!P:P,map_headernames!$Q:$Q),"")</f>
        <v/>
      </c>
    </row>
    <row r="158" spans="1:14">
      <c r="A158" s="7">
        <v>249</v>
      </c>
      <c r="B158" s="400" t="s">
        <v>2632</v>
      </c>
      <c r="C158" s="400" t="s">
        <v>2633</v>
      </c>
      <c r="D158" s="400" t="s">
        <v>2629</v>
      </c>
      <c r="E158" s="401" t="str">
        <f ca="1">IFERROR(_xlfn.XLOOKUP($B158,map_headernames!H:H,map_headernames!$Q:$Q),"")</f>
        <v/>
      </c>
      <c r="F158" s="7" t="str">
        <f ca="1">IFERROR(_xlfn.XLOOKUP($B158,map_headernames!G:G,map_headernames!$Q:$Q),"")</f>
        <v/>
      </c>
      <c r="G158" s="7" t="str">
        <f ca="1">IFERROR(_xlfn.XLOOKUP($B158,map_headernames!I:I,map_headernames!$Q:$Q),"")</f>
        <v/>
      </c>
      <c r="H158" s="7" t="str">
        <f ca="1">IFERROR(_xlfn.XLOOKUP($B158,map_headernames!J:J,map_headernames!$Q:$Q),"")</f>
        <v/>
      </c>
      <c r="I158" s="7" t="str">
        <f ca="1">IFERROR(_xlfn.XLOOKUP($B158,map_headernames!K:K,map_headernames!$Q:$Q),"")</f>
        <v/>
      </c>
      <c r="J158" s="7" t="str">
        <f ca="1">IFERROR(_xlfn.XLOOKUP($B158,map_headernames!L:L,map_headernames!$Q:$Q),"")</f>
        <v/>
      </c>
      <c r="K158" s="7" t="str">
        <f ca="1">IFERROR(_xlfn.XLOOKUP($B158,map_headernames!N:N,map_headernames!$Q:$Q),"")</f>
        <v/>
      </c>
      <c r="L158" s="7" t="str">
        <f ca="1">IFERROR(_xlfn.XLOOKUP($B158,map_headernames!O:O,map_headernames!$Q:$Q),"")</f>
        <v/>
      </c>
      <c r="M158" s="7" t="str">
        <f ca="1">IFERROR(_xlfn.XLOOKUP($B158,map_headernames!P:P,map_headernames!$Q:$Q),"")</f>
        <v/>
      </c>
    </row>
    <row r="159" spans="1:14">
      <c r="A159" s="7">
        <v>252</v>
      </c>
      <c r="B159" s="400" t="s">
        <v>2604</v>
      </c>
      <c r="C159" s="400" t="s">
        <v>2605</v>
      </c>
      <c r="D159" s="400" t="s">
        <v>2601</v>
      </c>
      <c r="E159" s="401" t="str">
        <f ca="1">IFERROR(_xlfn.XLOOKUP($B159,map_headernames!H:H,map_headernames!$Q:$Q),"")</f>
        <v/>
      </c>
      <c r="F159" s="7" t="str">
        <f ca="1">IFERROR(_xlfn.XLOOKUP($B159,map_headernames!G:G,map_headernames!$Q:$Q),"")</f>
        <v/>
      </c>
      <c r="G159" s="7" t="str">
        <f ca="1">IFERROR(_xlfn.XLOOKUP($B159,map_headernames!I:I,map_headernames!$Q:$Q),"")</f>
        <v/>
      </c>
      <c r="H159" s="7" t="str">
        <f ca="1">IFERROR(_xlfn.XLOOKUP($B159,map_headernames!J:J,map_headernames!$Q:$Q),"")</f>
        <v/>
      </c>
      <c r="I159" s="7" t="str">
        <f ca="1">IFERROR(_xlfn.XLOOKUP($B159,map_headernames!K:K,map_headernames!$Q:$Q),"")</f>
        <v/>
      </c>
      <c r="J159" s="7" t="str">
        <f ca="1">IFERROR(_xlfn.XLOOKUP($B159,map_headernames!L:L,map_headernames!$Q:$Q),"")</f>
        <v/>
      </c>
      <c r="K159" s="7" t="str">
        <f ca="1">IFERROR(_xlfn.XLOOKUP($B159,map_headernames!N:N,map_headernames!$Q:$Q),"")</f>
        <v/>
      </c>
      <c r="L159" s="7" t="str">
        <f ca="1">IFERROR(_xlfn.XLOOKUP($B159,map_headernames!O:O,map_headernames!$Q:$Q),"")</f>
        <v/>
      </c>
      <c r="M159" s="7" t="str">
        <f ca="1">IFERROR(_xlfn.XLOOKUP($B159,map_headernames!P:P,map_headernames!$Q:$Q),"")</f>
        <v/>
      </c>
    </row>
    <row r="160" spans="1:14">
      <c r="A160" s="7">
        <v>253</v>
      </c>
      <c r="B160" s="400" t="s">
        <v>2666</v>
      </c>
      <c r="C160" s="400" t="s">
        <v>2667</v>
      </c>
      <c r="D160" s="400" t="s">
        <v>2601</v>
      </c>
      <c r="E160" s="401" t="str">
        <f ca="1">IFERROR(_xlfn.XLOOKUP($B160,map_headernames!H:H,map_headernames!$Q:$Q),"")</f>
        <v/>
      </c>
      <c r="F160" s="7" t="str">
        <f ca="1">IFERROR(_xlfn.XLOOKUP($B160,map_headernames!G:G,map_headernames!$Q:$Q),"")</f>
        <v/>
      </c>
      <c r="G160" s="7" t="str">
        <f ca="1">IFERROR(_xlfn.XLOOKUP($B160,map_headernames!I:I,map_headernames!$Q:$Q),"")</f>
        <v/>
      </c>
      <c r="H160" s="7" t="str">
        <f ca="1">IFERROR(_xlfn.XLOOKUP($B160,map_headernames!J:J,map_headernames!$Q:$Q),"")</f>
        <v/>
      </c>
      <c r="I160" s="7" t="str">
        <f ca="1">IFERROR(_xlfn.XLOOKUP($B160,map_headernames!K:K,map_headernames!$Q:$Q),"")</f>
        <v/>
      </c>
      <c r="J160" s="7" t="str">
        <f ca="1">IFERROR(_xlfn.XLOOKUP($B160,map_headernames!L:L,map_headernames!$Q:$Q),"")</f>
        <v/>
      </c>
      <c r="K160" s="7" t="str">
        <f ca="1">IFERROR(_xlfn.XLOOKUP($B160,map_headernames!N:N,map_headernames!$Q:$Q),"")</f>
        <v/>
      </c>
      <c r="L160" s="7" t="str">
        <f ca="1">IFERROR(_xlfn.XLOOKUP($B160,map_headernames!O:O,map_headernames!$Q:$Q),"")</f>
        <v/>
      </c>
      <c r="M160" s="7" t="str">
        <f ca="1">IFERROR(_xlfn.XLOOKUP($B160,map_headernames!P:P,map_headernames!$Q:$Q),"")</f>
        <v/>
      </c>
    </row>
    <row r="161" spans="1:14">
      <c r="A161" s="7">
        <v>250</v>
      </c>
      <c r="B161" s="400" t="s">
        <v>2600</v>
      </c>
      <c r="C161" s="400" t="s">
        <v>2602</v>
      </c>
      <c r="D161" s="400" t="s">
        <v>2601</v>
      </c>
      <c r="E161" s="401" t="str">
        <f ca="1">IFERROR(_xlfn.XLOOKUP($B161,map_headernames!H:H,map_headernames!$Q:$Q),"")</f>
        <v/>
      </c>
      <c r="F161" s="7" t="str">
        <f ca="1">IFERROR(_xlfn.XLOOKUP($B161,map_headernames!G:G,map_headernames!$Q:$Q),"")</f>
        <v/>
      </c>
      <c r="G161" s="7" t="str">
        <f ca="1">IFERROR(_xlfn.XLOOKUP($B161,map_headernames!I:I,map_headernames!$Q:$Q),"")</f>
        <v/>
      </c>
      <c r="H161" s="7" t="str">
        <f ca="1">IFERROR(_xlfn.XLOOKUP($B161,map_headernames!J:J,map_headernames!$Q:$Q),"")</f>
        <v/>
      </c>
      <c r="I161" s="7" t="str">
        <f ca="1">IFERROR(_xlfn.XLOOKUP($B161,map_headernames!K:K,map_headernames!$Q:$Q),"")</f>
        <v/>
      </c>
      <c r="J161" s="7" t="str">
        <f ca="1">IFERROR(_xlfn.XLOOKUP($B161,map_headernames!L:L,map_headernames!$Q:$Q),"")</f>
        <v/>
      </c>
      <c r="K161" s="7" t="str">
        <f ca="1">IFERROR(_xlfn.XLOOKUP($B161,map_headernames!N:N,map_headernames!$Q:$Q),"")</f>
        <v/>
      </c>
      <c r="L161" s="7" t="str">
        <f ca="1">IFERROR(_xlfn.XLOOKUP($B161,map_headernames!O:O,map_headernames!$Q:$Q),"")</f>
        <v/>
      </c>
      <c r="M161" s="7" t="str">
        <f ca="1">IFERROR(_xlfn.XLOOKUP($B161,map_headernames!P:P,map_headernames!$Q:$Q),"")</f>
        <v/>
      </c>
    </row>
    <row r="162" spans="1:14">
      <c r="A162" s="7">
        <v>251</v>
      </c>
      <c r="B162" s="400" t="s">
        <v>2686</v>
      </c>
      <c r="C162" s="400" t="s">
        <v>2687</v>
      </c>
      <c r="D162" s="400" t="s">
        <v>2601</v>
      </c>
      <c r="E162" s="401" t="str">
        <f ca="1">IFERROR(_xlfn.XLOOKUP($B162,map_headernames!H:H,map_headernames!$Q:$Q),"")</f>
        <v/>
      </c>
      <c r="F162" s="7" t="str">
        <f ca="1">IFERROR(_xlfn.XLOOKUP($B162,map_headernames!G:G,map_headernames!$Q:$Q),"")</f>
        <v/>
      </c>
      <c r="G162" s="7" t="str">
        <f ca="1">IFERROR(_xlfn.XLOOKUP($B162,map_headernames!I:I,map_headernames!$Q:$Q),"")</f>
        <v/>
      </c>
      <c r="H162" s="7" t="str">
        <f ca="1">IFERROR(_xlfn.XLOOKUP($B162,map_headernames!J:J,map_headernames!$Q:$Q),"")</f>
        <v/>
      </c>
      <c r="I162" s="7" t="str">
        <f ca="1">IFERROR(_xlfn.XLOOKUP($B162,map_headernames!K:K,map_headernames!$Q:$Q),"")</f>
        <v/>
      </c>
      <c r="J162" s="7" t="str">
        <f ca="1">IFERROR(_xlfn.XLOOKUP($B162,map_headernames!L:L,map_headernames!$Q:$Q),"")</f>
        <v/>
      </c>
      <c r="K162" s="7" t="str">
        <f ca="1">IFERROR(_xlfn.XLOOKUP($B162,map_headernames!N:N,map_headernames!$Q:$Q),"")</f>
        <v/>
      </c>
      <c r="L162" s="7" t="str">
        <f ca="1">IFERROR(_xlfn.XLOOKUP($B162,map_headernames!O:O,map_headernames!$Q:$Q),"")</f>
        <v/>
      </c>
      <c r="M162" s="7" t="str">
        <f ca="1">IFERROR(_xlfn.XLOOKUP($B162,map_headernames!P:P,map_headernames!$Q:$Q),"")</f>
        <v/>
      </c>
    </row>
    <row r="163" spans="1:14">
      <c r="A163" s="7">
        <v>47</v>
      </c>
      <c r="B163" s="419" t="s">
        <v>1593</v>
      </c>
      <c r="C163" s="400" t="s">
        <v>1084</v>
      </c>
      <c r="D163" s="400" t="s">
        <v>1079</v>
      </c>
      <c r="E163" s="418" t="str">
        <f ca="1">IFERROR(_xlfn.XLOOKUP($B163,map_headernames!H:H,map_headernames!$Q:$Q),"")</f>
        <v/>
      </c>
      <c r="F163" s="7" t="str">
        <f ca="1">IFERROR(_xlfn.XLOOKUP($B163,map_headernames!G:G,map_headernames!$Q:$Q),"")</f>
        <v/>
      </c>
      <c r="G163" s="7" t="str">
        <f ca="1">IFERROR(_xlfn.XLOOKUP($B163,map_headernames!I:I,map_headernames!$Q:$Q),"")</f>
        <v/>
      </c>
      <c r="H163" s="7" t="str">
        <f ca="1">IFERROR(_xlfn.XLOOKUP($B163,map_headernames!J:J,map_headernames!$Q:$Q),"")</f>
        <v/>
      </c>
      <c r="I163" s="7" t="str">
        <f ca="1">IFERROR(_xlfn.XLOOKUP($B163,map_headernames!K:K,map_headernames!$Q:$Q),"")</f>
        <v/>
      </c>
      <c r="J163" s="7" t="str">
        <f ca="1">IFERROR(_xlfn.XLOOKUP($B163,map_headernames!L:L,map_headernames!$Q:$Q),"")</f>
        <v/>
      </c>
      <c r="K163" s="7" t="str">
        <f ca="1">IFERROR(_xlfn.XLOOKUP($B163,map_headernames!N:N,map_headernames!$Q:$Q),"")</f>
        <v/>
      </c>
      <c r="L163" s="7" t="str">
        <f ca="1">IFERROR(_xlfn.XLOOKUP($B163,map_headernames!O:O,map_headernames!$Q:$Q),"")</f>
        <v/>
      </c>
      <c r="M163" s="7" t="str">
        <f ca="1">IFERROR(_xlfn.XLOOKUP($B163,map_headernames!P:P,map_headernames!$Q:$Q),"")</f>
        <v/>
      </c>
    </row>
    <row r="164" spans="1:14">
      <c r="A164" s="7">
        <v>62</v>
      </c>
      <c r="B164" s="420" t="s">
        <v>5698</v>
      </c>
      <c r="C164" s="407" t="s">
        <v>5652</v>
      </c>
      <c r="D164" s="407" t="s">
        <v>1079</v>
      </c>
      <c r="E164" s="42" t="str">
        <f ca="1">IFERROR(_xlfn.XLOOKUP($B164,map_headernames!H:H,map_headernames!$Q:$Q),"")</f>
        <v/>
      </c>
      <c r="F164" s="42" t="str">
        <f ca="1">IFERROR(_xlfn.XLOOKUP($B164,map_headernames!G:G,map_headernames!$Q:$Q),"")</f>
        <v/>
      </c>
      <c r="G164" s="42" t="str">
        <f ca="1">IFERROR(_xlfn.XLOOKUP($B164,map_headernames!I:I,map_headernames!$Q:$Q),"")</f>
        <v/>
      </c>
      <c r="H164" s="7" t="str">
        <f ca="1">IFERROR(_xlfn.XLOOKUP($B164,map_headernames!J:J,map_headernames!$Q:$Q),"")</f>
        <v/>
      </c>
      <c r="I164" s="7" t="str">
        <f ca="1">IFERROR(_xlfn.XLOOKUP($B164,map_headernames!K:K,map_headernames!$Q:$Q),"")</f>
        <v/>
      </c>
      <c r="J164" s="7" t="str">
        <f ca="1">IFERROR(_xlfn.XLOOKUP($B164,map_headernames!L:L,map_headernames!$Q:$Q),"")</f>
        <v/>
      </c>
      <c r="K164" s="7" t="str">
        <f ca="1">IFERROR(_xlfn.XLOOKUP($B164,map_headernames!N:N,map_headernames!$Q:$Q),"")</f>
        <v/>
      </c>
      <c r="L164" s="7" t="str">
        <f ca="1">IFERROR(_xlfn.XLOOKUP($B164,map_headernames!O:O,map_headernames!$Q:$Q),"")</f>
        <v/>
      </c>
      <c r="M164" s="7" t="str">
        <f ca="1">IFERROR(_xlfn.XLOOKUP($B164,map_headernames!P:P,map_headernames!$Q:$Q),"")</f>
        <v/>
      </c>
      <c r="N164" s="440" t="s">
        <v>5719</v>
      </c>
    </row>
    <row r="165" spans="1:14">
      <c r="A165" s="7">
        <v>48</v>
      </c>
      <c r="B165" s="419" t="s">
        <v>1598</v>
      </c>
      <c r="C165" s="400" t="s">
        <v>1093</v>
      </c>
      <c r="D165" s="400" t="s">
        <v>1079</v>
      </c>
      <c r="E165" s="418" t="str">
        <f ca="1">IFERROR(_xlfn.XLOOKUP($B165,map_headernames!H:H,map_headernames!$Q:$Q),"")</f>
        <v/>
      </c>
      <c r="F165" s="7" t="str">
        <f ca="1">IFERROR(_xlfn.XLOOKUP($B165,map_headernames!G:G,map_headernames!$Q:$Q),"")</f>
        <v/>
      </c>
      <c r="G165" s="7" t="str">
        <f ca="1">IFERROR(_xlfn.XLOOKUP($B165,map_headernames!I:I,map_headernames!$Q:$Q),"")</f>
        <v/>
      </c>
      <c r="H165" s="7" t="str">
        <f ca="1">IFERROR(_xlfn.XLOOKUP($B165,map_headernames!J:J,map_headernames!$Q:$Q),"")</f>
        <v/>
      </c>
      <c r="I165" s="7" t="str">
        <f ca="1">IFERROR(_xlfn.XLOOKUP($B165,map_headernames!K:K,map_headernames!$Q:$Q),"")</f>
        <v/>
      </c>
      <c r="J165" s="7" t="str">
        <f ca="1">IFERROR(_xlfn.XLOOKUP($B165,map_headernames!L:L,map_headernames!$Q:$Q),"")</f>
        <v/>
      </c>
      <c r="K165" s="7" t="str">
        <f ca="1">IFERROR(_xlfn.XLOOKUP($B165,map_headernames!N:N,map_headernames!$Q:$Q),"")</f>
        <v/>
      </c>
      <c r="L165" s="7" t="str">
        <f ca="1">IFERROR(_xlfn.XLOOKUP($B165,map_headernames!O:O,map_headernames!$Q:$Q),"")</f>
        <v/>
      </c>
      <c r="M165" s="7" t="str">
        <f ca="1">IFERROR(_xlfn.XLOOKUP($B165,map_headernames!P:P,map_headernames!$Q:$Q),"")</f>
        <v/>
      </c>
    </row>
    <row r="166" spans="1:14">
      <c r="A166" s="7">
        <v>63</v>
      </c>
      <c r="B166" s="420" t="s">
        <v>5697</v>
      </c>
      <c r="C166" s="407" t="s">
        <v>5653</v>
      </c>
      <c r="D166" s="407" t="s">
        <v>1079</v>
      </c>
      <c r="E166" s="42" t="str">
        <f ca="1">IFERROR(_xlfn.XLOOKUP($B166,map_headernames!H:H,map_headernames!$Q:$Q),"")</f>
        <v/>
      </c>
      <c r="F166" s="42" t="str">
        <f ca="1">IFERROR(_xlfn.XLOOKUP($B166,map_headernames!G:G,map_headernames!$Q:$Q),"")</f>
        <v/>
      </c>
      <c r="G166" s="42" t="str">
        <f ca="1">IFERROR(_xlfn.XLOOKUP($B166,map_headernames!I:I,map_headernames!$Q:$Q),"")</f>
        <v/>
      </c>
      <c r="H166" s="7" t="str">
        <f ca="1">IFERROR(_xlfn.XLOOKUP($B166,map_headernames!J:J,map_headernames!$Q:$Q),"")</f>
        <v/>
      </c>
      <c r="I166" s="7" t="str">
        <f ca="1">IFERROR(_xlfn.XLOOKUP($B166,map_headernames!K:K,map_headernames!$Q:$Q),"")</f>
        <v/>
      </c>
      <c r="J166" s="7" t="str">
        <f ca="1">IFERROR(_xlfn.XLOOKUP($B166,map_headernames!L:L,map_headernames!$Q:$Q),"")</f>
        <v/>
      </c>
      <c r="K166" s="7" t="str">
        <f ca="1">IFERROR(_xlfn.XLOOKUP($B166,map_headernames!N:N,map_headernames!$Q:$Q),"")</f>
        <v/>
      </c>
      <c r="L166" s="7" t="str">
        <f ca="1">IFERROR(_xlfn.XLOOKUP($B166,map_headernames!O:O,map_headernames!$Q:$Q),"")</f>
        <v/>
      </c>
      <c r="M166" s="7" t="str">
        <f ca="1">IFERROR(_xlfn.XLOOKUP($B166,map_headernames!P:P,map_headernames!$Q:$Q),"")</f>
        <v/>
      </c>
      <c r="N166" s="440" t="s">
        <v>5719</v>
      </c>
    </row>
    <row r="167" spans="1:14">
      <c r="A167" s="7">
        <v>40</v>
      </c>
      <c r="B167" s="419" t="s">
        <v>1601</v>
      </c>
      <c r="C167" s="400" t="s">
        <v>1104</v>
      </c>
      <c r="D167" s="400" t="s">
        <v>1079</v>
      </c>
      <c r="E167" s="418" t="str">
        <f ca="1">IFERROR(_xlfn.XLOOKUP($B167,map_headernames!H:H,map_headernames!$Q:$Q),"")</f>
        <v/>
      </c>
      <c r="F167" s="7" t="str">
        <f ca="1">IFERROR(_xlfn.XLOOKUP($B167,map_headernames!G:G,map_headernames!$Q:$Q),"")</f>
        <v/>
      </c>
      <c r="G167" s="7" t="str">
        <f ca="1">IFERROR(_xlfn.XLOOKUP($B167,map_headernames!I:I,map_headernames!$Q:$Q),"")</f>
        <v/>
      </c>
      <c r="H167" s="7" t="str">
        <f ca="1">IFERROR(_xlfn.XLOOKUP($B167,map_headernames!J:J,map_headernames!$Q:$Q),"")</f>
        <v/>
      </c>
      <c r="I167" s="7" t="str">
        <f ca="1">IFERROR(_xlfn.XLOOKUP($B167,map_headernames!K:K,map_headernames!$Q:$Q),"")</f>
        <v/>
      </c>
      <c r="J167" s="7" t="str">
        <f ca="1">IFERROR(_xlfn.XLOOKUP($B167,map_headernames!L:L,map_headernames!$Q:$Q),"")</f>
        <v/>
      </c>
      <c r="K167" s="7" t="str">
        <f ca="1">IFERROR(_xlfn.XLOOKUP($B167,map_headernames!N:N,map_headernames!$Q:$Q),"")</f>
        <v/>
      </c>
      <c r="L167" s="7" t="str">
        <f ca="1">IFERROR(_xlfn.XLOOKUP($B167,map_headernames!O:O,map_headernames!$Q:$Q),"")</f>
        <v/>
      </c>
      <c r="M167" s="7" t="str">
        <f ca="1">IFERROR(_xlfn.XLOOKUP($B167,map_headernames!P:P,map_headernames!$Q:$Q),"")</f>
        <v/>
      </c>
      <c r="N167" s="7" t="s">
        <v>5721</v>
      </c>
    </row>
    <row r="168" spans="1:14">
      <c r="A168" s="7">
        <v>41</v>
      </c>
      <c r="B168" s="419" t="s">
        <v>1609</v>
      </c>
      <c r="C168" s="400" t="s">
        <v>1120</v>
      </c>
      <c r="D168" s="400" t="s">
        <v>1079</v>
      </c>
      <c r="E168" s="418" t="str">
        <f ca="1">IFERROR(_xlfn.XLOOKUP($B168,map_headernames!H:H,map_headernames!$Q:$Q),"")</f>
        <v/>
      </c>
      <c r="F168" s="7" t="str">
        <f ca="1">IFERROR(_xlfn.XLOOKUP($B168,map_headernames!G:G,map_headernames!$Q:$Q),"")</f>
        <v/>
      </c>
      <c r="G168" s="7" t="str">
        <f ca="1">IFERROR(_xlfn.XLOOKUP($B168,map_headernames!I:I,map_headernames!$Q:$Q),"")</f>
        <v/>
      </c>
      <c r="H168" s="7" t="str">
        <f ca="1">IFERROR(_xlfn.XLOOKUP($B168,map_headernames!J:J,map_headernames!$Q:$Q),"")</f>
        <v/>
      </c>
      <c r="I168" s="7" t="str">
        <f ca="1">IFERROR(_xlfn.XLOOKUP($B168,map_headernames!K:K,map_headernames!$Q:$Q),"")</f>
        <v/>
      </c>
      <c r="J168" s="7" t="str">
        <f ca="1">IFERROR(_xlfn.XLOOKUP($B168,map_headernames!L:L,map_headernames!$Q:$Q),"")</f>
        <v/>
      </c>
      <c r="K168" s="7" t="str">
        <f ca="1">IFERROR(_xlfn.XLOOKUP($B168,map_headernames!N:N,map_headernames!$Q:$Q),"")</f>
        <v/>
      </c>
      <c r="L168" s="7" t="str">
        <f ca="1">IFERROR(_xlfn.XLOOKUP($B168,map_headernames!O:O,map_headernames!$Q:$Q),"")</f>
        <v/>
      </c>
      <c r="M168" s="7" t="str">
        <f ca="1">IFERROR(_xlfn.XLOOKUP($B168,map_headernames!P:P,map_headernames!$Q:$Q),"")</f>
        <v/>
      </c>
      <c r="N168" s="7" t="s">
        <v>5721</v>
      </c>
    </row>
    <row r="169" spans="1:14">
      <c r="A169" s="7">
        <v>46</v>
      </c>
      <c r="B169" s="419" t="s">
        <v>1616</v>
      </c>
      <c r="C169" s="415" t="s">
        <v>1621</v>
      </c>
      <c r="D169" s="415" t="s">
        <v>1079</v>
      </c>
      <c r="E169" s="418" t="str">
        <f ca="1">IFERROR(_xlfn.XLOOKUP($B169,map_headernames!H:H,map_headernames!$Q:$Q),"")</f>
        <v/>
      </c>
      <c r="F169" s="416" t="str">
        <f ca="1">IFERROR(_xlfn.XLOOKUP($B169,map_headernames!G:G,map_headernames!$Q:$Q),"")</f>
        <v/>
      </c>
      <c r="G169" s="416" t="str">
        <f ca="1">IFERROR(_xlfn.XLOOKUP($B169,map_headernames!I:I,map_headernames!$Q:$Q),"")</f>
        <v/>
      </c>
      <c r="H169" s="422" t="str">
        <f ca="1">IFERROR(_xlfn.XLOOKUP($B169,map_headernames!J:J,map_headernames!$Q:$Q),"")</f>
        <v/>
      </c>
      <c r="I169" s="7" t="str">
        <f ca="1">IFERROR(_xlfn.XLOOKUP($B169,map_headernames!K:K,map_headernames!$Q:$Q),"")</f>
        <v/>
      </c>
      <c r="J169" s="7" t="str">
        <f ca="1">IFERROR(_xlfn.XLOOKUP($B169,map_headernames!L:L,map_headernames!$Q:$Q),"")</f>
        <v/>
      </c>
      <c r="K169" s="7" t="str">
        <f ca="1">IFERROR(_xlfn.XLOOKUP($B169,map_headernames!N:N,map_headernames!$Q:$Q),"")</f>
        <v/>
      </c>
      <c r="L169" s="7" t="str">
        <f ca="1">IFERROR(_xlfn.XLOOKUP($B169,map_headernames!O:O,map_headernames!$Q:$Q),"")</f>
        <v/>
      </c>
      <c r="M169" s="7" t="str">
        <f ca="1">IFERROR(_xlfn.XLOOKUP($B169,map_headernames!P:P,map_headernames!$Q:$Q),"")</f>
        <v/>
      </c>
      <c r="N169" s="7" t="s">
        <v>5721</v>
      </c>
    </row>
    <row r="170" spans="1:14">
      <c r="A170" s="7">
        <v>42</v>
      </c>
      <c r="B170" s="419" t="s">
        <v>1624</v>
      </c>
      <c r="C170" s="400" t="s">
        <v>1629</v>
      </c>
      <c r="D170" s="400" t="s">
        <v>1079</v>
      </c>
      <c r="E170" s="418" t="str">
        <f ca="1">IFERROR(_xlfn.XLOOKUP($B170,map_headernames!H:H,map_headernames!$Q:$Q),"")</f>
        <v/>
      </c>
      <c r="F170" s="7" t="str">
        <f ca="1">IFERROR(_xlfn.XLOOKUP($B170,map_headernames!G:G,map_headernames!$Q:$Q),"")</f>
        <v/>
      </c>
      <c r="G170" s="7" t="str">
        <f ca="1">IFERROR(_xlfn.XLOOKUP($B170,map_headernames!I:I,map_headernames!$Q:$Q),"")</f>
        <v/>
      </c>
      <c r="H170" s="7" t="str">
        <f ca="1">IFERROR(_xlfn.XLOOKUP($B170,map_headernames!J:J,map_headernames!$Q:$Q),"")</f>
        <v/>
      </c>
      <c r="I170" s="7" t="str">
        <f ca="1">IFERROR(_xlfn.XLOOKUP($B170,map_headernames!K:K,map_headernames!$Q:$Q),"")</f>
        <v/>
      </c>
      <c r="J170" s="7" t="str">
        <f ca="1">IFERROR(_xlfn.XLOOKUP($B170,map_headernames!L:L,map_headernames!$Q:$Q),"")</f>
        <v/>
      </c>
      <c r="K170" s="7" t="str">
        <f ca="1">IFERROR(_xlfn.XLOOKUP($B170,map_headernames!N:N,map_headernames!$Q:$Q),"")</f>
        <v/>
      </c>
      <c r="L170" s="7" t="str">
        <f ca="1">IFERROR(_xlfn.XLOOKUP($B170,map_headernames!O:O,map_headernames!$Q:$Q),"")</f>
        <v/>
      </c>
      <c r="M170" s="7" t="str">
        <f ca="1">IFERROR(_xlfn.XLOOKUP($B170,map_headernames!P:P,map_headernames!$Q:$Q),"")</f>
        <v/>
      </c>
      <c r="N170" s="7" t="s">
        <v>5721</v>
      </c>
    </row>
    <row r="171" spans="1:14">
      <c r="A171" s="7">
        <v>44</v>
      </c>
      <c r="B171" s="419" t="s">
        <v>1631</v>
      </c>
      <c r="C171" s="400" t="s">
        <v>1162</v>
      </c>
      <c r="D171" s="400" t="s">
        <v>1079</v>
      </c>
      <c r="E171" s="418" t="str">
        <f ca="1">IFERROR(_xlfn.XLOOKUP($B171,map_headernames!H:H,map_headernames!$Q:$Q),"")</f>
        <v/>
      </c>
      <c r="F171" s="404" t="str">
        <f ca="1">IFERROR(_xlfn.XLOOKUP($B171,map_headernames!G:G,map_headernames!$Q:$Q),"")</f>
        <v/>
      </c>
      <c r="G171" s="7" t="str">
        <f ca="1">IFERROR(_xlfn.XLOOKUP($B171,map_headernames!I:I,map_headernames!$Q:$Q),"")</f>
        <v/>
      </c>
      <c r="H171" s="7" t="str">
        <f ca="1">IFERROR(_xlfn.XLOOKUP($B171,map_headernames!J:J,map_headernames!$Q:$Q),"")</f>
        <v/>
      </c>
      <c r="I171" s="7" t="str">
        <f ca="1">IFERROR(_xlfn.XLOOKUP($B171,map_headernames!K:K,map_headernames!$Q:$Q),"")</f>
        <v/>
      </c>
      <c r="J171" s="7" t="str">
        <f ca="1">IFERROR(_xlfn.XLOOKUP($B171,map_headernames!L:L,map_headernames!$Q:$Q),"")</f>
        <v/>
      </c>
      <c r="K171" s="7" t="str">
        <f ca="1">IFERROR(_xlfn.XLOOKUP($B171,map_headernames!N:N,map_headernames!$Q:$Q),"")</f>
        <v/>
      </c>
      <c r="L171" s="7" t="str">
        <f ca="1">IFERROR(_xlfn.XLOOKUP($B171,map_headernames!O:O,map_headernames!$Q:$Q),"")</f>
        <v/>
      </c>
      <c r="M171" s="7" t="str">
        <f ca="1">IFERROR(_xlfn.XLOOKUP($B171,map_headernames!P:P,map_headernames!$Q:$Q),"")</f>
        <v/>
      </c>
      <c r="N171" s="7" t="s">
        <v>5721</v>
      </c>
    </row>
    <row r="172" spans="1:14">
      <c r="A172" s="7">
        <v>39</v>
      </c>
      <c r="B172" s="419" t="s">
        <v>1639</v>
      </c>
      <c r="C172" s="400" t="s">
        <v>1178</v>
      </c>
      <c r="D172" s="400" t="s">
        <v>1079</v>
      </c>
      <c r="E172" s="418" t="str">
        <f ca="1">IFERROR(_xlfn.XLOOKUP($B172,map_headernames!H:H,map_headernames!$Q:$Q),"")</f>
        <v/>
      </c>
      <c r="F172" s="7" t="str">
        <f ca="1">IFERROR(_xlfn.XLOOKUP($B172,map_headernames!G:G,map_headernames!$Q:$Q),"")</f>
        <v/>
      </c>
      <c r="G172" s="7" t="str">
        <f ca="1">IFERROR(_xlfn.XLOOKUP($B172,map_headernames!I:I,map_headernames!$Q:$Q),"")</f>
        <v/>
      </c>
      <c r="H172" s="7" t="str">
        <f ca="1">IFERROR(_xlfn.XLOOKUP($B172,map_headernames!J:J,map_headernames!$Q:$Q),"")</f>
        <v/>
      </c>
      <c r="I172" s="7" t="str">
        <f ca="1">IFERROR(_xlfn.XLOOKUP($B172,map_headernames!K:K,map_headernames!$Q:$Q),"")</f>
        <v/>
      </c>
      <c r="J172" s="7" t="str">
        <f ca="1">IFERROR(_xlfn.XLOOKUP($B172,map_headernames!L:L,map_headernames!$Q:$Q),"")</f>
        <v/>
      </c>
      <c r="K172" s="7" t="str">
        <f ca="1">IFERROR(_xlfn.XLOOKUP($B172,map_headernames!N:N,map_headernames!$Q:$Q),"")</f>
        <v/>
      </c>
      <c r="L172" s="7" t="str">
        <f ca="1">IFERROR(_xlfn.XLOOKUP($B172,map_headernames!O:O,map_headernames!$Q:$Q),"")</f>
        <v/>
      </c>
      <c r="M172" s="7" t="str">
        <f ca="1">IFERROR(_xlfn.XLOOKUP($B172,map_headernames!P:P,map_headernames!$Q:$Q),"")</f>
        <v/>
      </c>
      <c r="N172" s="7" t="s">
        <v>5721</v>
      </c>
    </row>
    <row r="173" spans="1:14">
      <c r="A173" s="7">
        <v>43</v>
      </c>
      <c r="B173" s="419" t="s">
        <v>1646</v>
      </c>
      <c r="C173" s="405" t="s">
        <v>1185</v>
      </c>
      <c r="D173" s="400" t="s">
        <v>1079</v>
      </c>
      <c r="E173" s="418" t="str">
        <f ca="1">IFERROR(_xlfn.XLOOKUP($B173,map_headernames!H:H,map_headernames!$Q:$Q),"")</f>
        <v/>
      </c>
      <c r="F173" s="7" t="str">
        <f ca="1">IFERROR(_xlfn.XLOOKUP($B173,map_headernames!G:G,map_headernames!$Q:$Q),"")</f>
        <v/>
      </c>
      <c r="G173" s="422" t="str">
        <f ca="1">IFERROR(_xlfn.XLOOKUP($B173,map_headernames!I:I,map_headernames!$Q:$Q),"")</f>
        <v/>
      </c>
      <c r="H173" s="7" t="str">
        <f ca="1">IFERROR(_xlfn.XLOOKUP($B173,map_headernames!J:J,map_headernames!$Q:$Q),"")</f>
        <v/>
      </c>
      <c r="I173" s="7" t="str">
        <f ca="1">IFERROR(_xlfn.XLOOKUP($B173,map_headernames!K:K,map_headernames!$Q:$Q),"")</f>
        <v/>
      </c>
      <c r="J173" s="7" t="str">
        <f ca="1">IFERROR(_xlfn.XLOOKUP($B173,map_headernames!L:L,map_headernames!$Q:$Q),"")</f>
        <v/>
      </c>
      <c r="K173" s="7" t="str">
        <f ca="1">IFERROR(_xlfn.XLOOKUP($B173,map_headernames!N:N,map_headernames!$Q:$Q),"")</f>
        <v/>
      </c>
      <c r="L173" s="7" t="str">
        <f ca="1">IFERROR(_xlfn.XLOOKUP($B173,map_headernames!O:O,map_headernames!$Q:$Q),"")</f>
        <v/>
      </c>
      <c r="M173" s="7" t="str">
        <f ca="1">IFERROR(_xlfn.XLOOKUP($B173,map_headernames!P:P,map_headernames!$Q:$Q),"")</f>
        <v/>
      </c>
      <c r="N173" s="7" t="s">
        <v>5721</v>
      </c>
    </row>
    <row r="174" spans="1:14">
      <c r="A174" s="7">
        <v>45</v>
      </c>
      <c r="B174" s="419" t="s">
        <v>1653</v>
      </c>
      <c r="C174" s="400" t="s">
        <v>1198</v>
      </c>
      <c r="D174" s="400" t="s">
        <v>1079</v>
      </c>
      <c r="E174" s="418" t="str">
        <f ca="1">IFERROR(_xlfn.XLOOKUP($B174,map_headernames!H:H,map_headernames!$Q:$Q),"")</f>
        <v/>
      </c>
      <c r="F174" s="7" t="str">
        <f ca="1">IFERROR(_xlfn.XLOOKUP($B174,map_headernames!G:G,map_headernames!$Q:$Q),"")</f>
        <v/>
      </c>
      <c r="G174" s="7" t="str">
        <f ca="1">IFERROR(_xlfn.XLOOKUP($B174,map_headernames!I:I,map_headernames!$Q:$Q),"")</f>
        <v/>
      </c>
      <c r="H174" s="7" t="str">
        <f ca="1">IFERROR(_xlfn.XLOOKUP($B174,map_headernames!J:J,map_headernames!$Q:$Q),"")</f>
        <v/>
      </c>
      <c r="I174" s="7" t="str">
        <f ca="1">IFERROR(_xlfn.XLOOKUP($B174,map_headernames!K:K,map_headernames!$Q:$Q),"")</f>
        <v/>
      </c>
      <c r="J174" s="7" t="str">
        <f ca="1">IFERROR(_xlfn.XLOOKUP($B174,map_headernames!L:L,map_headernames!$Q:$Q),"")</f>
        <v/>
      </c>
      <c r="K174" s="7" t="str">
        <f ca="1">IFERROR(_xlfn.XLOOKUP($B174,map_headernames!N:N,map_headernames!$Q:$Q),"")</f>
        <v/>
      </c>
      <c r="L174" s="7" t="str">
        <f ca="1">IFERROR(_xlfn.XLOOKUP($B174,map_headernames!O:O,map_headernames!$Q:$Q),"")</f>
        <v/>
      </c>
      <c r="M174" s="7" t="str">
        <f ca="1">IFERROR(_xlfn.XLOOKUP($B174,map_headernames!P:P,map_headernames!$Q:$Q),"")</f>
        <v/>
      </c>
      <c r="N174" s="7" t="s">
        <v>5721</v>
      </c>
    </row>
    <row r="175" spans="1:14">
      <c r="A175" s="416">
        <v>50</v>
      </c>
      <c r="B175" s="400" t="s">
        <v>1666</v>
      </c>
      <c r="C175" s="415" t="s">
        <v>1387</v>
      </c>
      <c r="D175" s="400" t="s">
        <v>5681</v>
      </c>
      <c r="E175" s="401" t="str">
        <f ca="1">IFERROR(_xlfn.XLOOKUP($B175,map_headernames!H:H,map_headernames!$Q:$Q),"")</f>
        <v/>
      </c>
      <c r="F175" s="7" t="str">
        <f ca="1">IFERROR(_xlfn.XLOOKUP($B175,map_headernames!G:G,map_headernames!$Q:$Q),"")</f>
        <v/>
      </c>
      <c r="G175" s="416" t="str">
        <f ca="1">IFERROR(_xlfn.XLOOKUP($B175,map_headernames!I:I,map_headernames!$Q:$Q),"")</f>
        <v/>
      </c>
      <c r="H175" s="7" t="str">
        <f ca="1">IFERROR(_xlfn.XLOOKUP($B175,map_headernames!J:J,map_headernames!$Q:$Q),"")</f>
        <v/>
      </c>
      <c r="I175" s="7" t="str">
        <f ca="1">IFERROR(_xlfn.XLOOKUP($B175,map_headernames!K:K,map_headernames!$Q:$Q),"")</f>
        <v/>
      </c>
      <c r="J175" s="7" t="str">
        <f ca="1">IFERROR(_xlfn.XLOOKUP($B175,map_headernames!L:L,map_headernames!$Q:$Q),"")</f>
        <v/>
      </c>
      <c r="K175" s="7" t="str">
        <f ca="1">IFERROR(_xlfn.XLOOKUP($B175,map_headernames!N:N,map_headernames!$Q:$Q),"")</f>
        <v/>
      </c>
      <c r="L175" s="7" t="str">
        <f ca="1">IFERROR(_xlfn.XLOOKUP($B175,map_headernames!O:O,map_headernames!$Q:$Q),"")</f>
        <v/>
      </c>
      <c r="M175" s="7" t="str">
        <f ca="1">IFERROR(_xlfn.XLOOKUP($B175,map_headernames!P:P,map_headernames!$Q:$Q),"")</f>
        <v/>
      </c>
    </row>
    <row r="176" spans="1:14">
      <c r="A176" s="416">
        <v>52</v>
      </c>
      <c r="B176" s="421" t="s">
        <v>5699</v>
      </c>
      <c r="C176" s="415" t="s">
        <v>5649</v>
      </c>
      <c r="D176" s="408" t="s">
        <v>5681</v>
      </c>
      <c r="E176" s="409" t="str">
        <f ca="1">IFERROR(_xlfn.XLOOKUP($B176,map_headernames!H:H,map_headernames!$Q:$Q),"")</f>
        <v/>
      </c>
      <c r="F176" s="409" t="str">
        <f ca="1">IFERROR(_xlfn.XLOOKUP($B176,map_headernames!G:G,map_headernames!$Q:$Q),"")</f>
        <v/>
      </c>
      <c r="G176" s="409" t="str">
        <f ca="1">IFERROR(_xlfn.XLOOKUP($B176,map_headernames!I:I,map_headernames!$Q:$Q),"")</f>
        <v/>
      </c>
      <c r="H176" s="7" t="str">
        <f ca="1">IFERROR(_xlfn.XLOOKUP($B176,map_headernames!J:J,map_headernames!$Q:$Q),"")</f>
        <v/>
      </c>
      <c r="I176" s="7" t="str">
        <f ca="1">IFERROR(_xlfn.XLOOKUP($B176,map_headernames!K:K,map_headernames!$Q:$Q),"")</f>
        <v/>
      </c>
      <c r="J176" s="7" t="str">
        <f ca="1">IFERROR(_xlfn.XLOOKUP($B176,map_headernames!L:L,map_headernames!$Q:$Q),"")</f>
        <v/>
      </c>
      <c r="K176" s="7" t="str">
        <f ca="1">IFERROR(_xlfn.XLOOKUP($B176,map_headernames!N:N,map_headernames!$Q:$Q),"")</f>
        <v/>
      </c>
      <c r="L176" s="7" t="str">
        <f ca="1">IFERROR(_xlfn.XLOOKUP($B176,map_headernames!O:O,map_headernames!$Q:$Q),"")</f>
        <v/>
      </c>
      <c r="M176" s="7" t="str">
        <f ca="1">IFERROR(_xlfn.XLOOKUP($B176,map_headernames!P:P,map_headernames!$Q:$Q),"")</f>
        <v/>
      </c>
      <c r="N176" s="434" t="s">
        <v>5718</v>
      </c>
    </row>
    <row r="177" spans="1:13">
      <c r="A177" s="416">
        <v>49</v>
      </c>
      <c r="B177" s="400" t="s">
        <v>1672</v>
      </c>
      <c r="C177" s="415" t="s">
        <v>1396</v>
      </c>
      <c r="D177" s="400" t="s">
        <v>5681</v>
      </c>
      <c r="E177" s="401" t="str">
        <f ca="1">IFERROR(_xlfn.XLOOKUP($B177,map_headernames!H:H,map_headernames!$Q:$Q),"")</f>
        <v/>
      </c>
      <c r="F177" s="7" t="str">
        <f ca="1">IFERROR(_xlfn.XLOOKUP($B177,map_headernames!G:G,map_headernames!$Q:$Q),"")</f>
        <v/>
      </c>
      <c r="G177" s="416" t="str">
        <f ca="1">IFERROR(_xlfn.XLOOKUP($B177,map_headernames!I:I,map_headernames!$Q:$Q),"")</f>
        <v/>
      </c>
      <c r="H177" s="7" t="str">
        <f ca="1">IFERROR(_xlfn.XLOOKUP($B177,map_headernames!J:J,map_headernames!$Q:$Q),"")</f>
        <v/>
      </c>
      <c r="I177" s="7" t="str">
        <f ca="1">IFERROR(_xlfn.XLOOKUP($B177,map_headernames!K:K,map_headernames!$Q:$Q),"")</f>
        <v/>
      </c>
      <c r="J177" s="7" t="str">
        <f ca="1">IFERROR(_xlfn.XLOOKUP($B177,map_headernames!L:L,map_headernames!$Q:$Q),"")</f>
        <v/>
      </c>
      <c r="K177" s="7" t="str">
        <f ca="1">IFERROR(_xlfn.XLOOKUP($B177,map_headernames!N:N,map_headernames!$Q:$Q),"")</f>
        <v/>
      </c>
      <c r="L177" s="7" t="str">
        <f ca="1">IFERROR(_xlfn.XLOOKUP($B177,map_headernames!O:O,map_headernames!$Q:$Q),"")</f>
        <v/>
      </c>
      <c r="M177" s="7" t="str">
        <f ca="1">IFERROR(_xlfn.XLOOKUP($B177,map_headernames!P:P,map_headernames!$Q:$Q),"")</f>
        <v/>
      </c>
    </row>
    <row r="178" spans="1:13">
      <c r="A178" s="416">
        <v>51</v>
      </c>
      <c r="B178" s="400" t="s">
        <v>5540</v>
      </c>
      <c r="C178" s="415" t="s">
        <v>5700</v>
      </c>
      <c r="D178" s="400" t="s">
        <v>5681</v>
      </c>
      <c r="E178" s="412" t="str">
        <f ca="1">IFERROR(_xlfn.XLOOKUP($B178,map_headernames!H:H,map_headernames!$Q:$Q),"")</f>
        <v/>
      </c>
      <c r="F178" s="7" t="str">
        <f ca="1">IFERROR(_xlfn.XLOOKUP($B178,map_headernames!G:G,map_headernames!$Q:$Q),"")</f>
        <v/>
      </c>
      <c r="G178" s="416" t="str">
        <f ca="1">IFERROR(_xlfn.XLOOKUP($B178,map_headernames!I:I,map_headernames!$Q:$Q),"")</f>
        <v/>
      </c>
      <c r="H178" s="7" t="str">
        <f ca="1">IFERROR(_xlfn.XLOOKUP($B178,map_headernames!J:J,map_headernames!$Q:$Q),"")</f>
        <v/>
      </c>
      <c r="I178" s="7" t="str">
        <f ca="1">IFERROR(_xlfn.XLOOKUP($B178,map_headernames!K:K,map_headernames!$Q:$Q),"")</f>
        <v/>
      </c>
      <c r="J178" s="7" t="str">
        <f ca="1">IFERROR(_xlfn.XLOOKUP($B178,map_headernames!L:L,map_headernames!$Q:$Q),"")</f>
        <v/>
      </c>
      <c r="K178" s="7" t="str">
        <f ca="1">IFERROR(_xlfn.XLOOKUP($B178,map_headernames!N:N,map_headernames!$Q:$Q),"")</f>
        <v/>
      </c>
      <c r="L178" s="7" t="str">
        <f ca="1">IFERROR(_xlfn.XLOOKUP($B178,map_headernames!O:O,map_headernames!$Q:$Q),"")</f>
        <v/>
      </c>
      <c r="M178" s="7" t="str">
        <f ca="1">IFERROR(_xlfn.XLOOKUP($B178,map_headernames!P:P,map_headernames!$Q:$Q),"")</f>
        <v/>
      </c>
    </row>
    <row r="179" spans="1:13">
      <c r="A179" s="416">
        <v>54</v>
      </c>
      <c r="B179" s="400" t="s">
        <v>1677</v>
      </c>
      <c r="C179" s="415" t="s">
        <v>1406</v>
      </c>
      <c r="D179" s="400" t="s">
        <v>5681</v>
      </c>
      <c r="E179" s="401" t="str">
        <f ca="1">IFERROR(_xlfn.XLOOKUP($B179,map_headernames!H:H,map_headernames!$Q:$Q),"")</f>
        <v/>
      </c>
      <c r="F179" s="7" t="str">
        <f ca="1">IFERROR(_xlfn.XLOOKUP($B179,map_headernames!G:G,map_headernames!$Q:$Q),"")</f>
        <v/>
      </c>
      <c r="G179" s="416" t="str">
        <f ca="1">IFERROR(_xlfn.XLOOKUP($B179,map_headernames!I:I,map_headernames!$Q:$Q),"")</f>
        <v/>
      </c>
      <c r="H179" s="7" t="str">
        <f ca="1">IFERROR(_xlfn.XLOOKUP($B179,map_headernames!J:J,map_headernames!$Q:$Q),"")</f>
        <v/>
      </c>
      <c r="I179" s="7" t="str">
        <f ca="1">IFERROR(_xlfn.XLOOKUP($B179,map_headernames!K:K,map_headernames!$Q:$Q),"")</f>
        <v/>
      </c>
      <c r="J179" s="7" t="str">
        <f ca="1">IFERROR(_xlfn.XLOOKUP($B179,map_headernames!L:L,map_headernames!$Q:$Q),"")</f>
        <v/>
      </c>
      <c r="K179" s="7" t="str">
        <f ca="1">IFERROR(_xlfn.XLOOKUP($B179,map_headernames!N:N,map_headernames!$Q:$Q),"")</f>
        <v/>
      </c>
      <c r="L179" s="7" t="str">
        <f ca="1">IFERROR(_xlfn.XLOOKUP($B179,map_headernames!O:O,map_headernames!$Q:$Q),"")</f>
        <v/>
      </c>
      <c r="M179" s="7" t="str">
        <f ca="1">IFERROR(_xlfn.XLOOKUP($B179,map_headernames!P:P,map_headernames!$Q:$Q),"")</f>
        <v/>
      </c>
    </row>
    <row r="180" spans="1:13">
      <c r="A180" s="416">
        <v>55</v>
      </c>
      <c r="B180" s="400" t="s">
        <v>1683</v>
      </c>
      <c r="C180" s="415" t="s">
        <v>1415</v>
      </c>
      <c r="D180" s="400" t="s">
        <v>5681</v>
      </c>
      <c r="E180" s="401" t="str">
        <f ca="1">IFERROR(_xlfn.XLOOKUP($B180,map_headernames!H:H,map_headernames!$Q:$Q),"")</f>
        <v/>
      </c>
      <c r="F180" s="7" t="str">
        <f ca="1">IFERROR(_xlfn.XLOOKUP($B180,map_headernames!G:G,map_headernames!$Q:$Q),"")</f>
        <v/>
      </c>
      <c r="G180" s="416" t="str">
        <f ca="1">IFERROR(_xlfn.XLOOKUP($B180,map_headernames!I:I,map_headernames!$Q:$Q),"")</f>
        <v/>
      </c>
      <c r="H180" s="7" t="str">
        <f ca="1">IFERROR(_xlfn.XLOOKUP($B180,map_headernames!J:J,map_headernames!$Q:$Q),"")</f>
        <v/>
      </c>
      <c r="I180" s="7" t="str">
        <f ca="1">IFERROR(_xlfn.XLOOKUP($B180,map_headernames!K:K,map_headernames!$Q:$Q),"")</f>
        <v/>
      </c>
      <c r="J180" s="7" t="str">
        <f ca="1">IFERROR(_xlfn.XLOOKUP($B180,map_headernames!L:L,map_headernames!$Q:$Q),"")</f>
        <v/>
      </c>
      <c r="K180" s="7" t="str">
        <f ca="1">IFERROR(_xlfn.XLOOKUP($B180,map_headernames!N:N,map_headernames!$Q:$Q),"")</f>
        <v/>
      </c>
      <c r="L180" s="7" t="str">
        <f ca="1">IFERROR(_xlfn.XLOOKUP($B180,map_headernames!O:O,map_headernames!$Q:$Q),"")</f>
        <v/>
      </c>
      <c r="M180" s="7" t="str">
        <f ca="1">IFERROR(_xlfn.XLOOKUP($B180,map_headernames!P:P,map_headernames!$Q:$Q),"")</f>
        <v/>
      </c>
    </row>
    <row r="181" spans="1:13">
      <c r="A181" s="416">
        <v>58</v>
      </c>
      <c r="B181" s="400" t="s">
        <v>1689</v>
      </c>
      <c r="C181" s="415" t="s">
        <v>1424</v>
      </c>
      <c r="D181" s="400" t="s">
        <v>5681</v>
      </c>
      <c r="E181" s="401" t="str">
        <f ca="1">IFERROR(_xlfn.XLOOKUP($B181,map_headernames!H:H,map_headernames!$Q:$Q),"")</f>
        <v/>
      </c>
      <c r="F181" s="7" t="str">
        <f ca="1">IFERROR(_xlfn.XLOOKUP($B181,map_headernames!G:G,map_headernames!$Q:$Q),"")</f>
        <v/>
      </c>
      <c r="G181" s="416" t="str">
        <f ca="1">IFERROR(_xlfn.XLOOKUP($B181,map_headernames!I:I,map_headernames!$Q:$Q),"")</f>
        <v/>
      </c>
      <c r="H181" s="7" t="str">
        <f ca="1">IFERROR(_xlfn.XLOOKUP($B181,map_headernames!J:J,map_headernames!$Q:$Q),"")</f>
        <v/>
      </c>
      <c r="I181" s="7" t="str">
        <f ca="1">IFERROR(_xlfn.XLOOKUP($B181,map_headernames!K:K,map_headernames!$Q:$Q),"")</f>
        <v/>
      </c>
      <c r="J181" s="7" t="str">
        <f ca="1">IFERROR(_xlfn.XLOOKUP($B181,map_headernames!L:L,map_headernames!$Q:$Q),"")</f>
        <v/>
      </c>
      <c r="K181" s="7" t="str">
        <f ca="1">IFERROR(_xlfn.XLOOKUP($B181,map_headernames!N:N,map_headernames!$Q:$Q),"")</f>
        <v/>
      </c>
      <c r="L181" s="7" t="str">
        <f ca="1">IFERROR(_xlfn.XLOOKUP($B181,map_headernames!O:O,map_headernames!$Q:$Q),"")</f>
        <v/>
      </c>
      <c r="M181" s="7" t="str">
        <f ca="1">IFERROR(_xlfn.XLOOKUP($B181,map_headernames!P:P,map_headernames!$Q:$Q),"")</f>
        <v/>
      </c>
    </row>
    <row r="182" spans="1:13">
      <c r="A182" s="416">
        <v>59</v>
      </c>
      <c r="B182" s="400" t="s">
        <v>1695</v>
      </c>
      <c r="C182" s="415" t="s">
        <v>1433</v>
      </c>
      <c r="D182" s="400" t="s">
        <v>5681</v>
      </c>
      <c r="E182" s="401" t="str">
        <f ca="1">IFERROR(_xlfn.XLOOKUP($B182,map_headernames!H:H,map_headernames!$Q:$Q),"")</f>
        <v/>
      </c>
      <c r="F182" s="7" t="str">
        <f ca="1">IFERROR(_xlfn.XLOOKUP($B182,map_headernames!G:G,map_headernames!$Q:$Q),"")</f>
        <v/>
      </c>
      <c r="G182" s="416" t="str">
        <f ca="1">IFERROR(_xlfn.XLOOKUP($B182,map_headernames!I:I,map_headernames!$Q:$Q),"")</f>
        <v/>
      </c>
      <c r="H182" s="7" t="str">
        <f ca="1">IFERROR(_xlfn.XLOOKUP($B182,map_headernames!J:J,map_headernames!$Q:$Q),"")</f>
        <v/>
      </c>
      <c r="I182" s="7" t="str">
        <f ca="1">IFERROR(_xlfn.XLOOKUP($B182,map_headernames!K:K,map_headernames!$Q:$Q),"")</f>
        <v/>
      </c>
      <c r="J182" s="7" t="str">
        <f ca="1">IFERROR(_xlfn.XLOOKUP($B182,map_headernames!L:L,map_headernames!$Q:$Q),"")</f>
        <v/>
      </c>
      <c r="K182" s="7" t="str">
        <f ca="1">IFERROR(_xlfn.XLOOKUP($B182,map_headernames!N:N,map_headernames!$Q:$Q),"")</f>
        <v/>
      </c>
      <c r="L182" s="7" t="str">
        <f ca="1">IFERROR(_xlfn.XLOOKUP($B182,map_headernames!O:O,map_headernames!$Q:$Q),"")</f>
        <v/>
      </c>
      <c r="M182" s="7" t="str">
        <f ca="1">IFERROR(_xlfn.XLOOKUP($B182,map_headernames!P:P,map_headernames!$Q:$Q),"")</f>
        <v/>
      </c>
    </row>
    <row r="183" spans="1:13">
      <c r="A183" s="416">
        <v>56</v>
      </c>
      <c r="B183" s="400" t="s">
        <v>1710</v>
      </c>
      <c r="C183" s="415" t="s">
        <v>1450</v>
      </c>
      <c r="D183" s="400" t="s">
        <v>5681</v>
      </c>
      <c r="E183" s="401" t="str">
        <f ca="1">IFERROR(_xlfn.XLOOKUP($B183,map_headernames!H:H,map_headernames!$Q:$Q),"")</f>
        <v/>
      </c>
      <c r="F183" s="7" t="str">
        <f ca="1">IFERROR(_xlfn.XLOOKUP($B183,map_headernames!G:G,map_headernames!$Q:$Q),"")</f>
        <v/>
      </c>
      <c r="G183" s="416" t="str">
        <f ca="1">IFERROR(_xlfn.XLOOKUP($B183,map_headernames!I:I,map_headernames!$Q:$Q),"")</f>
        <v/>
      </c>
      <c r="H183" s="7" t="str">
        <f ca="1">IFERROR(_xlfn.XLOOKUP($B183,map_headernames!J:J,map_headernames!$Q:$Q),"")</f>
        <v/>
      </c>
      <c r="I183" s="7" t="str">
        <f ca="1">IFERROR(_xlfn.XLOOKUP($B183,map_headernames!K:K,map_headernames!$Q:$Q),"")</f>
        <v/>
      </c>
      <c r="J183" s="7" t="str">
        <f ca="1">IFERROR(_xlfn.XLOOKUP($B183,map_headernames!L:L,map_headernames!$Q:$Q),"")</f>
        <v/>
      </c>
      <c r="K183" s="7" t="str">
        <f ca="1">IFERROR(_xlfn.XLOOKUP($B183,map_headernames!N:N,map_headernames!$Q:$Q),"")</f>
        <v/>
      </c>
      <c r="L183" s="7" t="str">
        <f ca="1">IFERROR(_xlfn.XLOOKUP($B183,map_headernames!O:O,map_headernames!$Q:$Q),"")</f>
        <v/>
      </c>
      <c r="M183" s="7" t="str">
        <f ca="1">IFERROR(_xlfn.XLOOKUP($B183,map_headernames!P:P,map_headernames!$Q:$Q),"")</f>
        <v/>
      </c>
    </row>
    <row r="184" spans="1:13">
      <c r="A184" s="416">
        <v>61</v>
      </c>
      <c r="B184" s="400" t="s">
        <v>1717</v>
      </c>
      <c r="C184" s="415" t="s">
        <v>1324</v>
      </c>
      <c r="D184" s="400" t="s">
        <v>5681</v>
      </c>
      <c r="E184" s="401" t="str">
        <f ca="1">IFERROR(_xlfn.XLOOKUP($B184,map_headernames!H:H,map_headernames!$Q:$Q),"")</f>
        <v/>
      </c>
      <c r="F184" s="7" t="str">
        <f ca="1">IFERROR(_xlfn.XLOOKUP($B184,map_headernames!G:G,map_headernames!$Q:$Q),"")</f>
        <v/>
      </c>
      <c r="G184" s="416" t="str">
        <f ca="1">IFERROR(_xlfn.XLOOKUP($B184,map_headernames!I:I,map_headernames!$Q:$Q),"")</f>
        <v/>
      </c>
      <c r="H184" s="7" t="str">
        <f ca="1">IFERROR(_xlfn.XLOOKUP($B184,map_headernames!J:J,map_headernames!$Q:$Q),"")</f>
        <v/>
      </c>
      <c r="I184" s="7" t="str">
        <f ca="1">IFERROR(_xlfn.XLOOKUP($B184,map_headernames!K:K,map_headernames!$Q:$Q),"")</f>
        <v/>
      </c>
      <c r="J184" s="7" t="str">
        <f ca="1">IFERROR(_xlfn.XLOOKUP($B184,map_headernames!L:L,map_headernames!$Q:$Q),"")</f>
        <v/>
      </c>
      <c r="K184" s="7" t="str">
        <f ca="1">IFERROR(_xlfn.XLOOKUP($B184,map_headernames!N:N,map_headernames!$Q:$Q),"")</f>
        <v/>
      </c>
      <c r="L184" s="7" t="str">
        <f ca="1">IFERROR(_xlfn.XLOOKUP($B184,map_headernames!O:O,map_headernames!$Q:$Q),"")</f>
        <v/>
      </c>
      <c r="M184" s="7" t="str">
        <f ca="1">IFERROR(_xlfn.XLOOKUP($B184,map_headernames!P:P,map_headernames!$Q:$Q),"")</f>
        <v/>
      </c>
    </row>
    <row r="185" spans="1:13">
      <c r="A185" s="416">
        <v>53</v>
      </c>
      <c r="B185" s="400" t="s">
        <v>1721</v>
      </c>
      <c r="C185" s="415" t="s">
        <v>1467</v>
      </c>
      <c r="D185" s="400" t="s">
        <v>5681</v>
      </c>
      <c r="E185" s="401" t="str">
        <f ca="1">IFERROR(_xlfn.XLOOKUP($B185,map_headernames!H:H,map_headernames!$Q:$Q),"")</f>
        <v/>
      </c>
      <c r="F185" s="7" t="str">
        <f ca="1">IFERROR(_xlfn.XLOOKUP($B185,map_headernames!G:G,map_headernames!$Q:$Q),"")</f>
        <v/>
      </c>
      <c r="G185" s="416" t="str">
        <f ca="1">IFERROR(_xlfn.XLOOKUP($B185,map_headernames!I:I,map_headernames!$Q:$Q),"")</f>
        <v/>
      </c>
      <c r="H185" s="7" t="str">
        <f ca="1">IFERROR(_xlfn.XLOOKUP($B185,map_headernames!J:J,map_headernames!$Q:$Q),"")</f>
        <v/>
      </c>
      <c r="I185" s="7" t="str">
        <f ca="1">IFERROR(_xlfn.XLOOKUP($B185,map_headernames!K:K,map_headernames!$Q:$Q),"")</f>
        <v/>
      </c>
      <c r="J185" s="7" t="str">
        <f ca="1">IFERROR(_xlfn.XLOOKUP($B185,map_headernames!L:L,map_headernames!$Q:$Q),"")</f>
        <v/>
      </c>
      <c r="K185" s="7" t="str">
        <f ca="1">IFERROR(_xlfn.XLOOKUP($B185,map_headernames!N:N,map_headernames!$Q:$Q),"")</f>
        <v/>
      </c>
      <c r="L185" s="7" t="str">
        <f ca="1">IFERROR(_xlfn.XLOOKUP($B185,map_headernames!O:O,map_headernames!$Q:$Q),"")</f>
        <v/>
      </c>
      <c r="M185" s="7" t="str">
        <f ca="1">IFERROR(_xlfn.XLOOKUP($B185,map_headernames!P:P,map_headernames!$Q:$Q),"")</f>
        <v/>
      </c>
    </row>
    <row r="186" spans="1:13">
      <c r="A186" s="416">
        <v>57</v>
      </c>
      <c r="B186" s="400" t="s">
        <v>1727</v>
      </c>
      <c r="C186" s="415" t="s">
        <v>1477</v>
      </c>
      <c r="D186" s="400" t="s">
        <v>5681</v>
      </c>
      <c r="E186" s="401" t="str">
        <f ca="1">IFERROR(_xlfn.XLOOKUP($B186,map_headernames!H:H,map_headernames!$Q:$Q),"")</f>
        <v/>
      </c>
      <c r="F186" s="7" t="str">
        <f ca="1">IFERROR(_xlfn.XLOOKUP($B186,map_headernames!G:G,map_headernames!$Q:$Q),"")</f>
        <v/>
      </c>
      <c r="G186" s="416" t="str">
        <f ca="1">IFERROR(_xlfn.XLOOKUP($B186,map_headernames!I:I,map_headernames!$Q:$Q),"")</f>
        <v/>
      </c>
      <c r="H186" s="7" t="str">
        <f ca="1">IFERROR(_xlfn.XLOOKUP($B186,map_headernames!J:J,map_headernames!$Q:$Q),"")</f>
        <v/>
      </c>
      <c r="I186" s="7" t="str">
        <f ca="1">IFERROR(_xlfn.XLOOKUP($B186,map_headernames!K:K,map_headernames!$Q:$Q),"")</f>
        <v/>
      </c>
      <c r="J186" s="7" t="str">
        <f ca="1">IFERROR(_xlfn.XLOOKUP($B186,map_headernames!L:L,map_headernames!$Q:$Q),"")</f>
        <v/>
      </c>
      <c r="K186" s="7" t="str">
        <f ca="1">IFERROR(_xlfn.XLOOKUP($B186,map_headernames!N:N,map_headernames!$Q:$Q),"")</f>
        <v/>
      </c>
      <c r="L186" s="7" t="str">
        <f ca="1">IFERROR(_xlfn.XLOOKUP($B186,map_headernames!O:O,map_headernames!$Q:$Q),"")</f>
        <v/>
      </c>
      <c r="M186" s="7" t="str">
        <f ca="1">IFERROR(_xlfn.XLOOKUP($B186,map_headernames!P:P,map_headernames!$Q:$Q),"")</f>
        <v/>
      </c>
    </row>
    <row r="187" spans="1:13">
      <c r="A187" s="416">
        <v>60</v>
      </c>
      <c r="B187" s="400" t="s">
        <v>1733</v>
      </c>
      <c r="C187" s="415" t="s">
        <v>1486</v>
      </c>
      <c r="D187" s="400" t="s">
        <v>5681</v>
      </c>
      <c r="E187" s="401" t="str">
        <f ca="1">IFERROR(_xlfn.XLOOKUP($B187,map_headernames!H:H,map_headernames!$Q:$Q),"")</f>
        <v/>
      </c>
      <c r="F187" s="7" t="str">
        <f ca="1">IFERROR(_xlfn.XLOOKUP($B187,map_headernames!G:G,map_headernames!$Q:$Q),"")</f>
        <v/>
      </c>
      <c r="G187" s="416" t="str">
        <f ca="1">IFERROR(_xlfn.XLOOKUP($B187,map_headernames!I:I,map_headernames!$Q:$Q),"")</f>
        <v/>
      </c>
      <c r="H187" s="7" t="str">
        <f ca="1">IFERROR(_xlfn.XLOOKUP($B187,map_headernames!J:J,map_headernames!$Q:$Q),"")</f>
        <v/>
      </c>
      <c r="I187" s="7" t="str">
        <f ca="1">IFERROR(_xlfn.XLOOKUP($B187,map_headernames!K:K,map_headernames!$Q:$Q),"")</f>
        <v/>
      </c>
      <c r="J187" s="7" t="str">
        <f ca="1">IFERROR(_xlfn.XLOOKUP($B187,map_headernames!L:L,map_headernames!$Q:$Q),"")</f>
        <v/>
      </c>
      <c r="K187" s="7" t="str">
        <f ca="1">IFERROR(_xlfn.XLOOKUP($B187,map_headernames!N:N,map_headernames!$Q:$Q),"")</f>
        <v/>
      </c>
      <c r="L187" s="7" t="str">
        <f ca="1">IFERROR(_xlfn.XLOOKUP($B187,map_headernames!O:O,map_headernames!$Q:$Q),"")</f>
        <v/>
      </c>
      <c r="M187" s="7" t="str">
        <f ca="1">IFERROR(_xlfn.XLOOKUP($B187,map_headernames!P:P,map_headernames!$Q:$Q),"")</f>
        <v/>
      </c>
    </row>
    <row r="188" spans="1:13">
      <c r="A188" s="7">
        <v>245</v>
      </c>
      <c r="B188" s="400" t="s">
        <v>2565</v>
      </c>
      <c r="C188" s="400" t="s">
        <v>2557</v>
      </c>
      <c r="D188" s="400" t="s">
        <v>2181</v>
      </c>
      <c r="E188" s="401" t="str">
        <f ca="1">IFERROR(_xlfn.XLOOKUP($B188,map_headernames!H:H,map_headernames!$Q:$Q),"")</f>
        <v/>
      </c>
      <c r="F188" s="7" t="str">
        <f ca="1">IFERROR(_xlfn.XLOOKUP($B188,map_headernames!G:G,map_headernames!$Q:$Q),"")</f>
        <v/>
      </c>
      <c r="G188" s="7" t="str">
        <f ca="1">IFERROR(_xlfn.XLOOKUP($B188,map_headernames!I:I,map_headernames!$Q:$Q),"")</f>
        <v/>
      </c>
      <c r="H188" s="7" t="str">
        <f ca="1">IFERROR(_xlfn.XLOOKUP($B188,map_headernames!J:J,map_headernames!$Q:$Q),"")</f>
        <v/>
      </c>
      <c r="I188" s="7" t="str">
        <f ca="1">IFERROR(_xlfn.XLOOKUP($B188,map_headernames!K:K,map_headernames!$Q:$Q),"")</f>
        <v/>
      </c>
      <c r="J188" s="7" t="str">
        <f ca="1">IFERROR(_xlfn.XLOOKUP($B188,map_headernames!L:L,map_headernames!$Q:$Q),"")</f>
        <v/>
      </c>
      <c r="K188" s="7" t="str">
        <f ca="1">IFERROR(_xlfn.XLOOKUP($B188,map_headernames!N:N,map_headernames!$Q:$Q),"")</f>
        <v/>
      </c>
      <c r="L188" s="7" t="str">
        <f ca="1">IFERROR(_xlfn.XLOOKUP($B188,map_headernames!O:O,map_headernames!$Q:$Q),"")</f>
        <v/>
      </c>
      <c r="M188" s="7" t="str">
        <f ca="1">IFERROR(_xlfn.XLOOKUP($B188,map_headernames!P:P,map_headernames!$Q:$Q),"")</f>
        <v/>
      </c>
    </row>
    <row r="189" spans="1:13">
      <c r="A189" s="7">
        <v>246</v>
      </c>
      <c r="B189" s="400" t="s">
        <v>2571</v>
      </c>
      <c r="C189" s="400" t="s">
        <v>2563</v>
      </c>
      <c r="D189" s="400" t="s">
        <v>2181</v>
      </c>
      <c r="E189" s="401" t="str">
        <f ca="1">IFERROR(_xlfn.XLOOKUP($B189,map_headernames!H:H,map_headernames!$Q:$Q),"")</f>
        <v/>
      </c>
      <c r="F189" s="7" t="str">
        <f ca="1">IFERROR(_xlfn.XLOOKUP($B189,map_headernames!G:G,map_headernames!$Q:$Q),"")</f>
        <v/>
      </c>
      <c r="G189" s="7" t="str">
        <f ca="1">IFERROR(_xlfn.XLOOKUP($B189,map_headernames!I:I,map_headernames!$Q:$Q),"")</f>
        <v/>
      </c>
      <c r="H189" s="7" t="str">
        <f ca="1">IFERROR(_xlfn.XLOOKUP($B189,map_headernames!J:J,map_headernames!$Q:$Q),"")</f>
        <v/>
      </c>
      <c r="I189" s="7" t="str">
        <f ca="1">IFERROR(_xlfn.XLOOKUP($B189,map_headernames!K:K,map_headernames!$Q:$Q),"")</f>
        <v/>
      </c>
      <c r="J189" s="7" t="str">
        <f ca="1">IFERROR(_xlfn.XLOOKUP($B189,map_headernames!L:L,map_headernames!$Q:$Q),"")</f>
        <v/>
      </c>
      <c r="K189" s="7" t="str">
        <f ca="1">IFERROR(_xlfn.XLOOKUP($B189,map_headernames!N:N,map_headernames!$Q:$Q),"")</f>
        <v/>
      </c>
      <c r="L189" s="7" t="str">
        <f ca="1">IFERROR(_xlfn.XLOOKUP($B189,map_headernames!O:O,map_headernames!$Q:$Q),"")</f>
        <v/>
      </c>
      <c r="M189" s="7" t="str">
        <f ca="1">IFERROR(_xlfn.XLOOKUP($B189,map_headernames!P:P,map_headernames!$Q:$Q),"")</f>
        <v/>
      </c>
    </row>
    <row r="190" spans="1:13">
      <c r="A190" s="7">
        <v>247</v>
      </c>
      <c r="B190" s="441" t="s">
        <v>2573</v>
      </c>
      <c r="C190" s="400" t="s">
        <v>2569</v>
      </c>
      <c r="D190" s="400" t="s">
        <v>2181</v>
      </c>
      <c r="E190" s="401" t="str">
        <f ca="1">IFERROR(_xlfn.XLOOKUP($B190,map_headernames!H:H,map_headernames!$Q:$Q),"")</f>
        <v/>
      </c>
      <c r="F190" s="7" t="str">
        <f ca="1">IFERROR(_xlfn.XLOOKUP($B190,map_headernames!G:G,map_headernames!$Q:$Q),"")</f>
        <v/>
      </c>
      <c r="G190" s="7" t="str">
        <f ca="1">IFERROR(_xlfn.XLOOKUP($B190,map_headernames!I:I,map_headernames!$Q:$Q),"")</f>
        <v/>
      </c>
      <c r="H190" s="7" t="str">
        <f ca="1">IFERROR(_xlfn.XLOOKUP($B190,map_headernames!J:J,map_headernames!$Q:$Q),"")</f>
        <v/>
      </c>
      <c r="I190" s="7" t="str">
        <f ca="1">IFERROR(_xlfn.XLOOKUP($B190,map_headernames!K:K,map_headernames!$Q:$Q),"")</f>
        <v/>
      </c>
      <c r="J190" s="7" t="str">
        <f ca="1">IFERROR(_xlfn.XLOOKUP($B190,map_headernames!L:L,map_headernames!$Q:$Q),"")</f>
        <v/>
      </c>
      <c r="K190" s="7" t="str">
        <f ca="1">IFERROR(_xlfn.XLOOKUP($B190,map_headernames!N:N,map_headernames!$Q:$Q),"")</f>
        <v/>
      </c>
      <c r="L190" s="7" t="str">
        <f ca="1">IFERROR(_xlfn.XLOOKUP($B190,map_headernames!O:O,map_headernames!$Q:$Q),"")</f>
        <v/>
      </c>
      <c r="M190" s="7" t="str">
        <f ca="1">IFERROR(_xlfn.XLOOKUP($B190,map_headernames!P:P,map_headernames!$Q:$Q),"")</f>
        <v/>
      </c>
    </row>
    <row r="191" spans="1:13">
      <c r="A191" s="7">
        <v>244</v>
      </c>
      <c r="B191" s="400" t="s">
        <v>2559</v>
      </c>
      <c r="C191" s="400" t="s">
        <v>2560</v>
      </c>
      <c r="D191" s="400" t="s">
        <v>2181</v>
      </c>
      <c r="E191" s="401" t="str">
        <f ca="1">IFERROR(_xlfn.XLOOKUP($B191,map_headernames!H:H,map_headernames!$Q:$Q),"")</f>
        <v/>
      </c>
      <c r="F191" s="7" t="str">
        <f ca="1">IFERROR(_xlfn.XLOOKUP($B191,map_headernames!G:G,map_headernames!$Q:$Q),"")</f>
        <v/>
      </c>
      <c r="G191" s="7" t="str">
        <f ca="1">IFERROR(_xlfn.XLOOKUP($B191,map_headernames!I:I,map_headernames!$Q:$Q),"")</f>
        <v/>
      </c>
      <c r="H191" s="7" t="str">
        <f ca="1">IFERROR(_xlfn.XLOOKUP($B191,map_headernames!J:J,map_headernames!$Q:$Q),"")</f>
        <v/>
      </c>
      <c r="I191" s="7" t="str">
        <f ca="1">IFERROR(_xlfn.XLOOKUP($B191,map_headernames!K:K,map_headernames!$Q:$Q),"")</f>
        <v/>
      </c>
      <c r="J191" s="7" t="str">
        <f ca="1">IFERROR(_xlfn.XLOOKUP($B191,map_headernames!L:L,map_headernames!$Q:$Q),"")</f>
        <v/>
      </c>
      <c r="K191" s="7" t="str">
        <f ca="1">IFERROR(_xlfn.XLOOKUP($B191,map_headernames!N:N,map_headernames!$Q:$Q),"")</f>
        <v/>
      </c>
      <c r="L191" s="7" t="str">
        <f ca="1">IFERROR(_xlfn.XLOOKUP($B191,map_headernames!O:O,map_headernames!$Q:$Q),"")</f>
        <v/>
      </c>
      <c r="M191" s="7" t="str">
        <f ca="1">IFERROR(_xlfn.XLOOKUP($B191,map_headernames!P:P,map_headernames!$Q:$Q),"")</f>
        <v/>
      </c>
    </row>
    <row r="192" spans="1:13">
      <c r="A192" s="7">
        <v>242</v>
      </c>
      <c r="B192" s="400" t="s">
        <v>2684</v>
      </c>
      <c r="C192" s="400" t="s">
        <v>1140</v>
      </c>
      <c r="D192" s="400" t="s">
        <v>2181</v>
      </c>
      <c r="E192" s="401" t="str">
        <f ca="1">IFERROR(_xlfn.XLOOKUP($B192,map_headernames!H:H,map_headernames!$Q:$Q),"")</f>
        <v/>
      </c>
      <c r="F192" s="7" t="str">
        <f ca="1">IFERROR(_xlfn.XLOOKUP($B192,map_headernames!G:G,map_headernames!$Q:$Q),"")</f>
        <v/>
      </c>
      <c r="G192" s="7" t="str">
        <f ca="1">IFERROR(_xlfn.XLOOKUP($B192,map_headernames!I:I,map_headernames!$Q:$Q),"")</f>
        <v/>
      </c>
      <c r="H192" s="7" t="str">
        <f ca="1">IFERROR(_xlfn.XLOOKUP($B192,map_headernames!J:J,map_headernames!$Q:$Q),"")</f>
        <v/>
      </c>
      <c r="I192" s="7" t="str">
        <f ca="1">IFERROR(_xlfn.XLOOKUP($B192,map_headernames!K:K,map_headernames!$Q:$Q),"")</f>
        <v/>
      </c>
      <c r="J192" s="7" t="str">
        <f ca="1">IFERROR(_xlfn.XLOOKUP($B192,map_headernames!L:L,map_headernames!$Q:$Q),"")</f>
        <v/>
      </c>
      <c r="K192" s="7" t="str">
        <f ca="1">IFERROR(_xlfn.XLOOKUP($B192,map_headernames!N:N,map_headernames!$Q:$Q),"")</f>
        <v/>
      </c>
      <c r="L192" s="7" t="str">
        <f ca="1">IFERROR(_xlfn.XLOOKUP($B192,map_headernames!O:O,map_headernames!$Q:$Q),"")</f>
        <v/>
      </c>
      <c r="M192" s="7" t="str">
        <f ca="1">IFERROR(_xlfn.XLOOKUP($B192,map_headernames!P:P,map_headernames!$Q:$Q),"")</f>
        <v/>
      </c>
    </row>
    <row r="193" spans="1:14">
      <c r="A193" s="7">
        <v>243</v>
      </c>
      <c r="B193" s="413" t="s">
        <v>1617</v>
      </c>
      <c r="C193" s="413" t="s">
        <v>5674</v>
      </c>
      <c r="D193" s="413" t="s">
        <v>2181</v>
      </c>
      <c r="E193" s="412" t="str">
        <f ca="1">IFERROR(_xlfn.XLOOKUP($B193,map_headernames!H:H,map_headernames!$Q:$Q),"")</f>
        <v/>
      </c>
      <c r="F193" s="412" t="str">
        <f ca="1">IFERROR(_xlfn.XLOOKUP($B193,map_headernames!G:G,map_headernames!$Q:$Q),"")</f>
        <v/>
      </c>
      <c r="G193" s="412" t="str">
        <f ca="1">IFERROR(_xlfn.XLOOKUP($B193,map_headernames!I:I,map_headernames!$Q:$Q),"")</f>
        <v/>
      </c>
      <c r="H193" s="412" t="str">
        <f ca="1">IFERROR(_xlfn.XLOOKUP($B193,map_headernames!J:J,map_headernames!$Q:$Q),"")</f>
        <v/>
      </c>
      <c r="I193" s="412" t="str">
        <f ca="1">IFERROR(_xlfn.XLOOKUP($B193,map_headernames!K:K,map_headernames!$Q:$Q),"")</f>
        <v/>
      </c>
      <c r="J193" s="7" t="str">
        <f ca="1">IFERROR(_xlfn.XLOOKUP($B193,map_headernames!L:L,map_headernames!$Q:$Q),"")</f>
        <v/>
      </c>
      <c r="K193" s="7" t="str">
        <f ca="1">IFERROR(_xlfn.XLOOKUP($B193,map_headernames!N:N,map_headernames!$Q:$Q),"")</f>
        <v/>
      </c>
      <c r="L193" s="7" t="str">
        <f ca="1">IFERROR(_xlfn.XLOOKUP($B193,map_headernames!O:O,map_headernames!$Q:$Q),"")</f>
        <v/>
      </c>
      <c r="M193" s="7" t="str">
        <f ca="1">IFERROR(_xlfn.XLOOKUP($B193,map_headernames!P:P,map_headernames!$Q:$Q),"")</f>
        <v/>
      </c>
      <c r="N193" s="7" t="s">
        <v>5725</v>
      </c>
    </row>
    <row r="194" spans="1:14">
      <c r="A194" s="437">
        <v>260</v>
      </c>
      <c r="B194" s="400" t="s">
        <v>2635</v>
      </c>
      <c r="C194" s="400" t="s">
        <v>2636</v>
      </c>
      <c r="D194" s="400" t="s">
        <v>2629</v>
      </c>
      <c r="E194" s="401" t="str">
        <f ca="1">IFERROR(_xlfn.XLOOKUP($B194,map_headernames!H:H,map_headernames!$Q:$Q),"")</f>
        <v/>
      </c>
      <c r="F194" s="7" t="str">
        <f ca="1">IFERROR(_xlfn.XLOOKUP($B194,map_headernames!G:G,map_headernames!$Q:$Q),"")</f>
        <v/>
      </c>
      <c r="G194" s="7" t="str">
        <f ca="1">IFERROR(_xlfn.XLOOKUP($B194,map_headernames!I:I,map_headernames!$Q:$Q),"")</f>
        <v/>
      </c>
      <c r="H194" s="7" t="str">
        <f ca="1">IFERROR(_xlfn.XLOOKUP($B194,map_headernames!J:J,map_headernames!$Q:$Q),"")</f>
        <v/>
      </c>
      <c r="I194" s="7" t="str">
        <f ca="1">IFERROR(_xlfn.XLOOKUP($B194,map_headernames!K:K,map_headernames!$Q:$Q),"")</f>
        <v/>
      </c>
      <c r="J194" s="7" t="str">
        <f ca="1">IFERROR(_xlfn.XLOOKUP($B194,map_headernames!L:L,map_headernames!$Q:$Q),"")</f>
        <v/>
      </c>
      <c r="K194" s="7" t="str">
        <f ca="1">IFERROR(_xlfn.XLOOKUP($B194,map_headernames!N:N,map_headernames!$Q:$Q),"")</f>
        <v/>
      </c>
      <c r="L194" s="7" t="str">
        <f ca="1">IFERROR(_xlfn.XLOOKUP($B194,map_headernames!O:O,map_headernames!$Q:$Q),"")</f>
        <v/>
      </c>
      <c r="M194" s="7" t="str">
        <f ca="1">IFERROR(_xlfn.XLOOKUP($B194,map_headernames!P:P,map_headernames!$Q:$Q),"")</f>
        <v/>
      </c>
    </row>
    <row r="195" spans="1:14">
      <c r="A195" s="7">
        <v>272</v>
      </c>
      <c r="B195" s="400" t="s">
        <v>2640</v>
      </c>
      <c r="C195" s="400" t="s">
        <v>2641</v>
      </c>
      <c r="D195" s="400" t="s">
        <v>2629</v>
      </c>
      <c r="E195" s="401" t="str">
        <f ca="1">IFERROR(_xlfn.XLOOKUP($B195,map_headernames!H:H,map_headernames!$Q:$Q),"")</f>
        <v/>
      </c>
      <c r="F195" s="7" t="str">
        <f ca="1">IFERROR(_xlfn.XLOOKUP($B195,map_headernames!G:G,map_headernames!$Q:$Q),"")</f>
        <v/>
      </c>
      <c r="G195" s="7" t="str">
        <f ca="1">IFERROR(_xlfn.XLOOKUP($B195,map_headernames!I:I,map_headernames!$Q:$Q),"")</f>
        <v/>
      </c>
      <c r="H195" s="7" t="str">
        <f ca="1">IFERROR(_xlfn.XLOOKUP($B195,map_headernames!J:J,map_headernames!$Q:$Q),"")</f>
        <v/>
      </c>
      <c r="I195" s="7" t="str">
        <f ca="1">IFERROR(_xlfn.XLOOKUP($B195,map_headernames!K:K,map_headernames!$Q:$Q),"")</f>
        <v/>
      </c>
      <c r="J195" s="7" t="str">
        <f ca="1">IFERROR(_xlfn.XLOOKUP($B195,map_headernames!L:L,map_headernames!$Q:$Q),"")</f>
        <v/>
      </c>
      <c r="K195" s="7" t="str">
        <f ca="1">IFERROR(_xlfn.XLOOKUP($B195,map_headernames!N:N,map_headernames!$Q:$Q),"")</f>
        <v/>
      </c>
      <c r="L195" s="7" t="str">
        <f ca="1">IFERROR(_xlfn.XLOOKUP($B195,map_headernames!O:O,map_headernames!$Q:$Q),"")</f>
        <v/>
      </c>
      <c r="M195" s="7" t="str">
        <f ca="1">IFERROR(_xlfn.XLOOKUP($B195,map_headernames!P:P,map_headernames!$Q:$Q),"")</f>
        <v/>
      </c>
    </row>
    <row r="196" spans="1:14">
      <c r="A196" s="437">
        <v>261</v>
      </c>
      <c r="B196" s="400" t="s">
        <v>2637</v>
      </c>
      <c r="C196" s="400" t="s">
        <v>2638</v>
      </c>
      <c r="D196" s="400" t="s">
        <v>2629</v>
      </c>
      <c r="E196" s="401" t="str">
        <f ca="1">IFERROR(_xlfn.XLOOKUP($B196,map_headernames!H:H,map_headernames!$Q:$Q),"")</f>
        <v/>
      </c>
      <c r="F196" s="7" t="str">
        <f ca="1">IFERROR(_xlfn.XLOOKUP($B196,map_headernames!G:G,map_headernames!$Q:$Q),"")</f>
        <v/>
      </c>
      <c r="G196" s="7" t="str">
        <f ca="1">IFERROR(_xlfn.XLOOKUP($B196,map_headernames!I:I,map_headernames!$Q:$Q),"")</f>
        <v/>
      </c>
      <c r="H196" s="7" t="str">
        <f ca="1">IFERROR(_xlfn.XLOOKUP($B196,map_headernames!J:J,map_headernames!$Q:$Q),"")</f>
        <v/>
      </c>
      <c r="I196" s="7" t="str">
        <f ca="1">IFERROR(_xlfn.XLOOKUP($B196,map_headernames!K:K,map_headernames!$Q:$Q),"")</f>
        <v/>
      </c>
      <c r="J196" s="7" t="str">
        <f ca="1">IFERROR(_xlfn.XLOOKUP($B196,map_headernames!L:L,map_headernames!$Q:$Q),"")</f>
        <v/>
      </c>
      <c r="K196" s="7" t="str">
        <f ca="1">IFERROR(_xlfn.XLOOKUP($B196,map_headernames!N:N,map_headernames!$Q:$Q),"")</f>
        <v/>
      </c>
      <c r="L196" s="7" t="str">
        <f ca="1">IFERROR(_xlfn.XLOOKUP($B196,map_headernames!O:O,map_headernames!$Q:$Q),"")</f>
        <v/>
      </c>
      <c r="M196" s="7" t="str">
        <f ca="1">IFERROR(_xlfn.XLOOKUP($B196,map_headernames!P:P,map_headernames!$Q:$Q),"")</f>
        <v/>
      </c>
    </row>
    <row r="197" spans="1:14">
      <c r="A197" s="7">
        <v>273</v>
      </c>
      <c r="B197" s="400" t="s">
        <v>2642</v>
      </c>
      <c r="C197" s="400" t="s">
        <v>2643</v>
      </c>
      <c r="D197" s="400" t="s">
        <v>2629</v>
      </c>
      <c r="E197" s="401" t="str">
        <f ca="1">IFERROR(_xlfn.XLOOKUP($B197,map_headernames!H:H,map_headernames!$Q:$Q),"")</f>
        <v/>
      </c>
      <c r="F197" s="7" t="str">
        <f ca="1">IFERROR(_xlfn.XLOOKUP($B197,map_headernames!G:G,map_headernames!$Q:$Q),"")</f>
        <v/>
      </c>
      <c r="G197" s="7" t="str">
        <f ca="1">IFERROR(_xlfn.XLOOKUP($B197,map_headernames!I:I,map_headernames!$Q:$Q),"")</f>
        <v/>
      </c>
      <c r="H197" s="7" t="str">
        <f ca="1">IFERROR(_xlfn.XLOOKUP($B197,map_headernames!J:J,map_headernames!$Q:$Q),"")</f>
        <v/>
      </c>
      <c r="I197" s="7" t="str">
        <f ca="1">IFERROR(_xlfn.XLOOKUP($B197,map_headernames!K:K,map_headernames!$Q:$Q),"")</f>
        <v/>
      </c>
      <c r="J197" s="7" t="str">
        <f ca="1">IFERROR(_xlfn.XLOOKUP($B197,map_headernames!L:L,map_headernames!$Q:$Q),"")</f>
        <v/>
      </c>
      <c r="K197" s="7" t="str">
        <f ca="1">IFERROR(_xlfn.XLOOKUP($B197,map_headernames!N:N,map_headernames!$Q:$Q),"")</f>
        <v/>
      </c>
      <c r="L197" s="7" t="str">
        <f ca="1">IFERROR(_xlfn.XLOOKUP($B197,map_headernames!O:O,map_headernames!$Q:$Q),"")</f>
        <v/>
      </c>
      <c r="M197" s="7" t="str">
        <f ca="1">IFERROR(_xlfn.XLOOKUP($B197,map_headernames!P:P,map_headernames!$Q:$Q),"")</f>
        <v/>
      </c>
    </row>
    <row r="198" spans="1:14">
      <c r="A198" s="437">
        <v>264</v>
      </c>
      <c r="B198" s="400" t="s">
        <v>2612</v>
      </c>
      <c r="C198" s="400" t="s">
        <v>2613</v>
      </c>
      <c r="D198" s="400" t="s">
        <v>2601</v>
      </c>
      <c r="E198" s="401" t="str">
        <f ca="1">IFERROR(_xlfn.XLOOKUP($B198,map_headernames!H:H,map_headernames!$Q:$Q),"")</f>
        <v/>
      </c>
      <c r="F198" s="7" t="str">
        <f ca="1">IFERROR(_xlfn.XLOOKUP($B198,map_headernames!G:G,map_headernames!$Q:$Q),"")</f>
        <v/>
      </c>
      <c r="G198" s="7" t="str">
        <f ca="1">IFERROR(_xlfn.XLOOKUP($B198,map_headernames!I:I,map_headernames!$Q:$Q),"")</f>
        <v/>
      </c>
      <c r="H198" s="7" t="str">
        <f ca="1">IFERROR(_xlfn.XLOOKUP($B198,map_headernames!J:J,map_headernames!$Q:$Q),"")</f>
        <v/>
      </c>
      <c r="I198" s="7" t="str">
        <f ca="1">IFERROR(_xlfn.XLOOKUP($B198,map_headernames!K:K,map_headernames!$Q:$Q),"")</f>
        <v/>
      </c>
      <c r="J198" s="7" t="str">
        <f ca="1">IFERROR(_xlfn.XLOOKUP($B198,map_headernames!L:L,map_headernames!$Q:$Q),"")</f>
        <v/>
      </c>
      <c r="K198" s="7" t="str">
        <f ca="1">IFERROR(_xlfn.XLOOKUP($B198,map_headernames!N:N,map_headernames!$Q:$Q),"")</f>
        <v/>
      </c>
      <c r="L198" s="7" t="str">
        <f ca="1">IFERROR(_xlfn.XLOOKUP($B198,map_headernames!O:O,map_headernames!$Q:$Q),"")</f>
        <v/>
      </c>
      <c r="M198" s="7" t="str">
        <f ca="1">IFERROR(_xlfn.XLOOKUP($B198,map_headernames!P:P,map_headernames!$Q:$Q),"")</f>
        <v/>
      </c>
    </row>
    <row r="199" spans="1:14">
      <c r="A199" s="7">
        <v>276</v>
      </c>
      <c r="B199" s="400" t="s">
        <v>2617</v>
      </c>
      <c r="C199" s="400" t="s">
        <v>2618</v>
      </c>
      <c r="D199" s="400" t="s">
        <v>2601</v>
      </c>
      <c r="E199" s="401" t="str">
        <f ca="1">IFERROR(_xlfn.XLOOKUP($B199,map_headernames!H:H,map_headernames!$Q:$Q),"")</f>
        <v/>
      </c>
      <c r="F199" s="7" t="str">
        <f ca="1">IFERROR(_xlfn.XLOOKUP($B199,map_headernames!G:G,map_headernames!$Q:$Q),"")</f>
        <v/>
      </c>
      <c r="G199" s="7" t="str">
        <f ca="1">IFERROR(_xlfn.XLOOKUP($B199,map_headernames!I:I,map_headernames!$Q:$Q),"")</f>
        <v/>
      </c>
      <c r="H199" s="7" t="str">
        <f ca="1">IFERROR(_xlfn.XLOOKUP($B199,map_headernames!J:J,map_headernames!$Q:$Q),"")</f>
        <v/>
      </c>
      <c r="I199" s="7" t="str">
        <f ca="1">IFERROR(_xlfn.XLOOKUP($B199,map_headernames!K:K,map_headernames!$Q:$Q),"")</f>
        <v/>
      </c>
      <c r="J199" s="7" t="str">
        <f ca="1">IFERROR(_xlfn.XLOOKUP($B199,map_headernames!L:L,map_headernames!$Q:$Q),"")</f>
        <v/>
      </c>
      <c r="K199" s="7" t="str">
        <f ca="1">IFERROR(_xlfn.XLOOKUP($B199,map_headernames!N:N,map_headernames!$Q:$Q),"")</f>
        <v/>
      </c>
      <c r="L199" s="7" t="str">
        <f ca="1">IFERROR(_xlfn.XLOOKUP($B199,map_headernames!O:O,map_headernames!$Q:$Q),"")</f>
        <v/>
      </c>
      <c r="M199" s="7" t="str">
        <f ca="1">IFERROR(_xlfn.XLOOKUP($B199,map_headernames!P:P,map_headernames!$Q:$Q),"")</f>
        <v/>
      </c>
    </row>
    <row r="200" spans="1:14">
      <c r="A200" s="437">
        <v>265</v>
      </c>
      <c r="B200" s="400" t="s">
        <v>2674</v>
      </c>
      <c r="C200" s="400" t="s">
        <v>2675</v>
      </c>
      <c r="D200" s="400" t="s">
        <v>2601</v>
      </c>
      <c r="E200" s="401" t="str">
        <f ca="1">IFERROR(_xlfn.XLOOKUP($B200,map_headernames!H:H,map_headernames!$Q:$Q),"")</f>
        <v/>
      </c>
      <c r="F200" s="7" t="str">
        <f ca="1">IFERROR(_xlfn.XLOOKUP($B200,map_headernames!G:G,map_headernames!$Q:$Q),"")</f>
        <v/>
      </c>
      <c r="G200" s="7" t="str">
        <f ca="1">IFERROR(_xlfn.XLOOKUP($B200,map_headernames!I:I,map_headernames!$Q:$Q),"")</f>
        <v/>
      </c>
      <c r="H200" s="7" t="str">
        <f ca="1">IFERROR(_xlfn.XLOOKUP($B200,map_headernames!J:J,map_headernames!$Q:$Q),"")</f>
        <v/>
      </c>
      <c r="I200" s="7" t="str">
        <f ca="1">IFERROR(_xlfn.XLOOKUP($B200,map_headernames!K:K,map_headernames!$Q:$Q),"")</f>
        <v/>
      </c>
      <c r="J200" s="7" t="str">
        <f ca="1">IFERROR(_xlfn.XLOOKUP($B200,map_headernames!L:L,map_headernames!$Q:$Q),"")</f>
        <v/>
      </c>
      <c r="K200" s="7" t="str">
        <f ca="1">IFERROR(_xlfn.XLOOKUP($B200,map_headernames!N:N,map_headernames!$Q:$Q),"")</f>
        <v/>
      </c>
      <c r="L200" s="7" t="str">
        <f ca="1">IFERROR(_xlfn.XLOOKUP($B200,map_headernames!O:O,map_headernames!$Q:$Q),"")</f>
        <v/>
      </c>
      <c r="M200" s="7" t="str">
        <f ca="1">IFERROR(_xlfn.XLOOKUP($B200,map_headernames!P:P,map_headernames!$Q:$Q),"")</f>
        <v/>
      </c>
    </row>
    <row r="201" spans="1:14">
      <c r="A201" s="7">
        <v>277</v>
      </c>
      <c r="B201" s="400" t="s">
        <v>2668</v>
      </c>
      <c r="C201" s="400" t="s">
        <v>2669</v>
      </c>
      <c r="D201" s="400" t="s">
        <v>2601</v>
      </c>
      <c r="E201" s="401" t="str">
        <f ca="1">IFERROR(_xlfn.XLOOKUP($B201,map_headernames!H:H,map_headernames!$Q:$Q),"")</f>
        <v/>
      </c>
      <c r="F201" s="7" t="str">
        <f ca="1">IFERROR(_xlfn.XLOOKUP($B201,map_headernames!G:G,map_headernames!$Q:$Q),"")</f>
        <v/>
      </c>
      <c r="G201" s="7" t="str">
        <f ca="1">IFERROR(_xlfn.XLOOKUP($B201,map_headernames!I:I,map_headernames!$Q:$Q),"")</f>
        <v/>
      </c>
      <c r="H201" s="7" t="str">
        <f ca="1">IFERROR(_xlfn.XLOOKUP($B201,map_headernames!J:J,map_headernames!$Q:$Q),"")</f>
        <v/>
      </c>
      <c r="I201" s="7" t="str">
        <f ca="1">IFERROR(_xlfn.XLOOKUP($B201,map_headernames!K:K,map_headernames!$Q:$Q),"")</f>
        <v/>
      </c>
      <c r="J201" s="7" t="str">
        <f ca="1">IFERROR(_xlfn.XLOOKUP($B201,map_headernames!L:L,map_headernames!$Q:$Q),"")</f>
        <v/>
      </c>
      <c r="K201" s="7" t="str">
        <f ca="1">IFERROR(_xlfn.XLOOKUP($B201,map_headernames!N:N,map_headernames!$Q:$Q),"")</f>
        <v/>
      </c>
      <c r="L201" s="7" t="str">
        <f ca="1">IFERROR(_xlfn.XLOOKUP($B201,map_headernames!O:O,map_headernames!$Q:$Q),"")</f>
        <v/>
      </c>
      <c r="M201" s="7" t="str">
        <f ca="1">IFERROR(_xlfn.XLOOKUP($B201,map_headernames!P:P,map_headernames!$Q:$Q),"")</f>
        <v/>
      </c>
    </row>
    <row r="202" spans="1:14">
      <c r="A202" s="437">
        <v>262</v>
      </c>
      <c r="B202" s="400" t="s">
        <v>2609</v>
      </c>
      <c r="C202" s="400" t="s">
        <v>2610</v>
      </c>
      <c r="D202" s="400" t="s">
        <v>2601</v>
      </c>
      <c r="E202" s="401" t="str">
        <f ca="1">IFERROR(_xlfn.XLOOKUP($B202,map_headernames!H:H,map_headernames!$Q:$Q),"")</f>
        <v/>
      </c>
      <c r="F202" s="7" t="str">
        <f ca="1">IFERROR(_xlfn.XLOOKUP($B202,map_headernames!G:G,map_headernames!$Q:$Q),"")</f>
        <v/>
      </c>
      <c r="G202" s="7" t="str">
        <f ca="1">IFERROR(_xlfn.XLOOKUP($B202,map_headernames!I:I,map_headernames!$Q:$Q),"")</f>
        <v/>
      </c>
      <c r="H202" s="7" t="str">
        <f ca="1">IFERROR(_xlfn.XLOOKUP($B202,map_headernames!J:J,map_headernames!$Q:$Q),"")</f>
        <v/>
      </c>
      <c r="I202" s="7" t="str">
        <f ca="1">IFERROR(_xlfn.XLOOKUP($B202,map_headernames!K:K,map_headernames!$Q:$Q),"")</f>
        <v/>
      </c>
      <c r="J202" s="7" t="str">
        <f ca="1">IFERROR(_xlfn.XLOOKUP($B202,map_headernames!L:L,map_headernames!$Q:$Q),"")</f>
        <v/>
      </c>
      <c r="K202" s="7" t="str">
        <f ca="1">IFERROR(_xlfn.XLOOKUP($B202,map_headernames!N:N,map_headernames!$Q:$Q),"")</f>
        <v/>
      </c>
      <c r="L202" s="7" t="str">
        <f ca="1">IFERROR(_xlfn.XLOOKUP($B202,map_headernames!O:O,map_headernames!$Q:$Q),"")</f>
        <v/>
      </c>
      <c r="M202" s="7" t="str">
        <f ca="1">IFERROR(_xlfn.XLOOKUP($B202,map_headernames!P:P,map_headernames!$Q:$Q),"")</f>
        <v/>
      </c>
    </row>
    <row r="203" spans="1:14">
      <c r="A203" s="7">
        <v>274</v>
      </c>
      <c r="B203" s="400" t="s">
        <v>2615</v>
      </c>
      <c r="C203" s="400" t="s">
        <v>2616</v>
      </c>
      <c r="D203" s="400" t="s">
        <v>2601</v>
      </c>
      <c r="E203" s="401" t="str">
        <f ca="1">IFERROR(_xlfn.XLOOKUP($B203,map_headernames!H:H,map_headernames!$Q:$Q),"")</f>
        <v/>
      </c>
      <c r="F203" s="7" t="str">
        <f ca="1">IFERROR(_xlfn.XLOOKUP($B203,map_headernames!G:G,map_headernames!$Q:$Q),"")</f>
        <v/>
      </c>
      <c r="G203" s="7" t="str">
        <f ca="1">IFERROR(_xlfn.XLOOKUP($B203,map_headernames!I:I,map_headernames!$Q:$Q),"")</f>
        <v/>
      </c>
      <c r="H203" s="7" t="str">
        <f ca="1">IFERROR(_xlfn.XLOOKUP($B203,map_headernames!J:J,map_headernames!$Q:$Q),"")</f>
        <v/>
      </c>
      <c r="I203" s="7" t="str">
        <f ca="1">IFERROR(_xlfn.XLOOKUP($B203,map_headernames!K:K,map_headernames!$Q:$Q),"")</f>
        <v/>
      </c>
      <c r="J203" s="7" t="str">
        <f ca="1">IFERROR(_xlfn.XLOOKUP($B203,map_headernames!L:L,map_headernames!$Q:$Q),"")</f>
        <v/>
      </c>
      <c r="K203" s="7" t="str">
        <f ca="1">IFERROR(_xlfn.XLOOKUP($B203,map_headernames!N:N,map_headernames!$Q:$Q),"")</f>
        <v/>
      </c>
      <c r="L203" s="7" t="str">
        <f ca="1">IFERROR(_xlfn.XLOOKUP($B203,map_headernames!O:O,map_headernames!$Q:$Q),"")</f>
        <v/>
      </c>
      <c r="M203" s="7" t="str">
        <f ca="1">IFERROR(_xlfn.XLOOKUP($B203,map_headernames!P:P,map_headernames!$Q:$Q),"")</f>
        <v/>
      </c>
    </row>
    <row r="204" spans="1:14">
      <c r="A204" s="437">
        <v>263</v>
      </c>
      <c r="B204" s="400" t="s">
        <v>2690</v>
      </c>
      <c r="C204" s="400" t="s">
        <v>2691</v>
      </c>
      <c r="D204" s="400" t="s">
        <v>2601</v>
      </c>
      <c r="E204" s="401" t="str">
        <f ca="1">IFERROR(_xlfn.XLOOKUP($B204,map_headernames!H:H,map_headernames!$Q:$Q),"")</f>
        <v/>
      </c>
      <c r="F204" s="7" t="str">
        <f ca="1">IFERROR(_xlfn.XLOOKUP($B204,map_headernames!G:G,map_headernames!$Q:$Q),"")</f>
        <v/>
      </c>
      <c r="G204" s="7" t="str">
        <f ca="1">IFERROR(_xlfn.XLOOKUP($B204,map_headernames!I:I,map_headernames!$Q:$Q),"")</f>
        <v/>
      </c>
      <c r="H204" s="7" t="str">
        <f ca="1">IFERROR(_xlfn.XLOOKUP($B204,map_headernames!J:J,map_headernames!$Q:$Q),"")</f>
        <v/>
      </c>
      <c r="I204" s="7" t="str">
        <f ca="1">IFERROR(_xlfn.XLOOKUP($B204,map_headernames!K:K,map_headernames!$Q:$Q),"")</f>
        <v/>
      </c>
      <c r="J204" s="7" t="str">
        <f ca="1">IFERROR(_xlfn.XLOOKUP($B204,map_headernames!L:L,map_headernames!$Q:$Q),"")</f>
        <v/>
      </c>
      <c r="K204" s="7" t="str">
        <f ca="1">IFERROR(_xlfn.XLOOKUP($B204,map_headernames!N:N,map_headernames!$Q:$Q),"")</f>
        <v/>
      </c>
      <c r="L204" s="7" t="str">
        <f ca="1">IFERROR(_xlfn.XLOOKUP($B204,map_headernames!O:O,map_headernames!$Q:$Q),"")</f>
        <v/>
      </c>
      <c r="M204" s="7" t="str">
        <f ca="1">IFERROR(_xlfn.XLOOKUP($B204,map_headernames!P:P,map_headernames!$Q:$Q),"")</f>
        <v/>
      </c>
    </row>
    <row r="205" spans="1:14">
      <c r="A205" s="7">
        <v>275</v>
      </c>
      <c r="B205" s="400" t="s">
        <v>2694</v>
      </c>
      <c r="C205" s="400" t="s">
        <v>2695</v>
      </c>
      <c r="D205" s="400" t="s">
        <v>2601</v>
      </c>
      <c r="E205" s="401" t="str">
        <f ca="1">IFERROR(_xlfn.XLOOKUP($B205,map_headernames!H:H,map_headernames!$Q:$Q),"")</f>
        <v/>
      </c>
      <c r="F205" s="7" t="str">
        <f ca="1">IFERROR(_xlfn.XLOOKUP($B205,map_headernames!G:G,map_headernames!$Q:$Q),"")</f>
        <v/>
      </c>
      <c r="G205" s="7" t="str">
        <f ca="1">IFERROR(_xlfn.XLOOKUP($B205,map_headernames!I:I,map_headernames!$Q:$Q),"")</f>
        <v/>
      </c>
      <c r="H205" s="7" t="str">
        <f ca="1">IFERROR(_xlfn.XLOOKUP($B205,map_headernames!J:J,map_headernames!$Q:$Q),"")</f>
        <v/>
      </c>
      <c r="I205" s="7" t="str">
        <f ca="1">IFERROR(_xlfn.XLOOKUP($B205,map_headernames!K:K,map_headernames!$Q:$Q),"")</f>
        <v/>
      </c>
      <c r="J205" s="7" t="str">
        <f ca="1">IFERROR(_xlfn.XLOOKUP($B205,map_headernames!L:L,map_headernames!$Q:$Q),"")</f>
        <v/>
      </c>
      <c r="K205" s="7" t="str">
        <f ca="1">IFERROR(_xlfn.XLOOKUP($B205,map_headernames!N:N,map_headernames!$Q:$Q),"")</f>
        <v/>
      </c>
      <c r="L205" s="7" t="str">
        <f ca="1">IFERROR(_xlfn.XLOOKUP($B205,map_headernames!O:O,map_headernames!$Q:$Q),"")</f>
        <v/>
      </c>
      <c r="M205" s="7" t="str">
        <f ca="1">IFERROR(_xlfn.XLOOKUP($B205,map_headernames!P:P,map_headernames!$Q:$Q),"")</f>
        <v/>
      </c>
    </row>
    <row r="206" spans="1:14">
      <c r="A206" s="7">
        <v>72</v>
      </c>
      <c r="B206" s="407" t="s">
        <v>5669</v>
      </c>
      <c r="C206" s="407" t="s">
        <v>2165</v>
      </c>
      <c r="D206" s="407" t="s">
        <v>1079</v>
      </c>
      <c r="E206" s="42" t="str">
        <f ca="1">IFERROR(_xlfn.XLOOKUP($B206,map_headernames!H:H,map_headernames!$Q:$Q),"")</f>
        <v/>
      </c>
      <c r="F206" s="42" t="str">
        <f ca="1">IFERROR(_xlfn.XLOOKUP($B206,map_headernames!G:G,map_headernames!$Q:$Q),"")</f>
        <v/>
      </c>
      <c r="G206" s="42" t="str">
        <f ca="1">IFERROR(_xlfn.XLOOKUP($B206,map_headernames!I:I,map_headernames!$Q:$Q),"")</f>
        <v/>
      </c>
      <c r="H206" s="7" t="str">
        <f ca="1">IFERROR(_xlfn.XLOOKUP($B206,map_headernames!J:J,map_headernames!$Q:$Q),"")</f>
        <v/>
      </c>
      <c r="I206" s="7" t="str">
        <f ca="1">IFERROR(_xlfn.XLOOKUP($B206,map_headernames!K:K,map_headernames!$Q:$Q),"")</f>
        <v/>
      </c>
      <c r="J206" s="7" t="str">
        <f ca="1">IFERROR(_xlfn.XLOOKUP($B206,map_headernames!L:L,map_headernames!$Q:$Q),"")</f>
        <v/>
      </c>
      <c r="K206" s="7" t="str">
        <f ca="1">IFERROR(_xlfn.XLOOKUP($B206,map_headernames!N:N,map_headernames!$Q:$Q),"")</f>
        <v/>
      </c>
      <c r="L206" s="7" t="str">
        <f ca="1">IFERROR(_xlfn.XLOOKUP($B206,map_headernames!O:O,map_headernames!$Q:$Q),"")</f>
        <v/>
      </c>
      <c r="M206" s="7" t="str">
        <f ca="1">IFERROR(_xlfn.XLOOKUP($B206,map_headernames!P:P,map_headernames!$Q:$Q),"")</f>
        <v/>
      </c>
      <c r="N206" s="440" t="s">
        <v>5719</v>
      </c>
    </row>
    <row r="207" spans="1:14">
      <c r="A207" s="437">
        <v>94</v>
      </c>
      <c r="B207" s="407" t="s">
        <v>5693</v>
      </c>
      <c r="C207" s="407" t="s">
        <v>1741</v>
      </c>
      <c r="D207" s="407" t="s">
        <v>1079</v>
      </c>
      <c r="E207" s="42" t="str">
        <f ca="1">IFERROR(_xlfn.XLOOKUP($B207,map_headernames!H:H,map_headernames!$Q:$Q),"")</f>
        <v/>
      </c>
      <c r="F207" s="42" t="str">
        <f ca="1">IFERROR(_xlfn.XLOOKUP($B207,map_headernames!G:G,map_headernames!$Q:$Q),"")</f>
        <v/>
      </c>
      <c r="G207" s="42" t="str">
        <f ca="1">IFERROR(_xlfn.XLOOKUP($B207,map_headernames!I:I,map_headernames!$Q:$Q),"")</f>
        <v/>
      </c>
      <c r="H207" s="7" t="str">
        <f ca="1">IFERROR(_xlfn.XLOOKUP($B207,map_headernames!J:J,map_headernames!$Q:$Q),"")</f>
        <v/>
      </c>
      <c r="I207" s="7" t="str">
        <f ca="1">IFERROR(_xlfn.XLOOKUP($B207,map_headernames!K:K,map_headernames!$Q:$Q),"")</f>
        <v/>
      </c>
      <c r="J207" s="7" t="str">
        <f ca="1">IFERROR(_xlfn.XLOOKUP($B207,map_headernames!L:L,map_headernames!$Q:$Q),"")</f>
        <v/>
      </c>
      <c r="K207" s="7" t="str">
        <f ca="1">IFERROR(_xlfn.XLOOKUP($B207,map_headernames!N:N,map_headernames!$Q:$Q),"")</f>
        <v/>
      </c>
      <c r="L207" s="7" t="str">
        <f ca="1">IFERROR(_xlfn.XLOOKUP($B207,map_headernames!O:O,map_headernames!$Q:$Q),"")</f>
        <v/>
      </c>
      <c r="M207" s="7" t="str">
        <f ca="1">IFERROR(_xlfn.XLOOKUP($B207,map_headernames!P:P,map_headernames!$Q:$Q),"")</f>
        <v/>
      </c>
      <c r="N207" s="440" t="s">
        <v>5719</v>
      </c>
    </row>
    <row r="208" spans="1:14">
      <c r="A208" s="7">
        <v>73</v>
      </c>
      <c r="B208" s="407" t="s">
        <v>5667</v>
      </c>
      <c r="C208" s="407" t="s">
        <v>2167</v>
      </c>
      <c r="D208" s="407" t="s">
        <v>1079</v>
      </c>
      <c r="E208" s="42" t="str">
        <f ca="1">IFERROR(_xlfn.XLOOKUP($B208,map_headernames!H:H,map_headernames!$Q:$Q),"")</f>
        <v/>
      </c>
      <c r="F208" s="42" t="str">
        <f ca="1">IFERROR(_xlfn.XLOOKUP($B208,map_headernames!G:G,map_headernames!$Q:$Q),"")</f>
        <v/>
      </c>
      <c r="G208" s="42" t="str">
        <f ca="1">IFERROR(_xlfn.XLOOKUP($B208,map_headernames!I:I,map_headernames!$Q:$Q),"")</f>
        <v/>
      </c>
      <c r="H208" s="7" t="str">
        <f ca="1">IFERROR(_xlfn.XLOOKUP($B208,map_headernames!J:J,map_headernames!$Q:$Q),"")</f>
        <v/>
      </c>
      <c r="I208" s="7" t="str">
        <f ca="1">IFERROR(_xlfn.XLOOKUP($B208,map_headernames!K:K,map_headernames!$Q:$Q),"")</f>
        <v/>
      </c>
      <c r="J208" s="7" t="str">
        <f ca="1">IFERROR(_xlfn.XLOOKUP($B208,map_headernames!L:L,map_headernames!$Q:$Q),"")</f>
        <v/>
      </c>
      <c r="K208" s="7" t="str">
        <f ca="1">IFERROR(_xlfn.XLOOKUP($B208,map_headernames!N:N,map_headernames!$Q:$Q),"")</f>
        <v/>
      </c>
      <c r="L208" s="7" t="str">
        <f ca="1">IFERROR(_xlfn.XLOOKUP($B208,map_headernames!O:O,map_headernames!$Q:$Q),"")</f>
        <v/>
      </c>
      <c r="M208" s="7" t="str">
        <f ca="1">IFERROR(_xlfn.XLOOKUP($B208,map_headernames!P:P,map_headernames!$Q:$Q),"")</f>
        <v/>
      </c>
      <c r="N208" s="440" t="s">
        <v>5719</v>
      </c>
    </row>
    <row r="209" spans="1:14">
      <c r="A209" s="437">
        <v>95</v>
      </c>
      <c r="B209" s="407" t="s">
        <v>5692</v>
      </c>
      <c r="C209" s="407" t="s">
        <v>1747</v>
      </c>
      <c r="D209" s="407" t="s">
        <v>1079</v>
      </c>
      <c r="E209" s="42" t="str">
        <f ca="1">IFERROR(_xlfn.XLOOKUP($B209,map_headernames!H:H,map_headernames!$Q:$Q),"")</f>
        <v/>
      </c>
      <c r="F209" s="42" t="str">
        <f ca="1">IFERROR(_xlfn.XLOOKUP($B209,map_headernames!G:G,map_headernames!$Q:$Q),"")</f>
        <v/>
      </c>
      <c r="G209" s="42" t="str">
        <f ca="1">IFERROR(_xlfn.XLOOKUP($B209,map_headernames!I:I,map_headernames!$Q:$Q),"")</f>
        <v/>
      </c>
      <c r="H209" s="7" t="str">
        <f ca="1">IFERROR(_xlfn.XLOOKUP($B209,map_headernames!J:J,map_headernames!$Q:$Q),"")</f>
        <v/>
      </c>
      <c r="I209" s="7" t="str">
        <f ca="1">IFERROR(_xlfn.XLOOKUP($B209,map_headernames!K:K,map_headernames!$Q:$Q),"")</f>
        <v/>
      </c>
      <c r="J209" s="7" t="str">
        <f ca="1">IFERROR(_xlfn.XLOOKUP($B209,map_headernames!L:L,map_headernames!$Q:$Q),"")</f>
        <v/>
      </c>
      <c r="K209" s="7" t="str">
        <f ca="1">IFERROR(_xlfn.XLOOKUP($B209,map_headernames!N:N,map_headernames!$Q:$Q),"")</f>
        <v/>
      </c>
      <c r="L209" s="7" t="str">
        <f ca="1">IFERROR(_xlfn.XLOOKUP($B209,map_headernames!O:O,map_headernames!$Q:$Q),"")</f>
        <v/>
      </c>
      <c r="M209" s="7" t="str">
        <f ca="1">IFERROR(_xlfn.XLOOKUP($B209,map_headernames!P:P,map_headernames!$Q:$Q),"")</f>
        <v/>
      </c>
      <c r="N209" s="440" t="s">
        <v>5719</v>
      </c>
    </row>
    <row r="210" spans="1:14">
      <c r="A210" s="7">
        <v>65</v>
      </c>
      <c r="B210" s="438" t="s">
        <v>1749</v>
      </c>
      <c r="C210" s="400" t="s">
        <v>1753</v>
      </c>
      <c r="D210" s="400" t="s">
        <v>1079</v>
      </c>
      <c r="E210" s="401" t="str">
        <f ca="1">IFERROR(_xlfn.XLOOKUP($B210,map_headernames!H:H,map_headernames!$Q:$Q),"")</f>
        <v/>
      </c>
      <c r="F210" s="7" t="str">
        <f ca="1">IFERROR(_xlfn.XLOOKUP($B210,map_headernames!G:G,map_headernames!$Q:$Q),"")</f>
        <v/>
      </c>
      <c r="G210" s="7" t="str">
        <f ca="1">IFERROR(_xlfn.XLOOKUP($B210,map_headernames!I:I,map_headernames!$Q:$Q),"")</f>
        <v/>
      </c>
      <c r="H210" s="7" t="str">
        <f ca="1">IFERROR(_xlfn.XLOOKUP($B210,map_headernames!J:J,map_headernames!$Q:$Q),"")</f>
        <v/>
      </c>
      <c r="I210" s="7" t="str">
        <f ca="1">IFERROR(_xlfn.XLOOKUP($B210,map_headernames!K:K,map_headernames!$Q:$Q),"")</f>
        <v/>
      </c>
      <c r="J210" s="7" t="str">
        <f ca="1">IFERROR(_xlfn.XLOOKUP($B210,map_headernames!L:L,map_headernames!$Q:$Q),"")</f>
        <v/>
      </c>
      <c r="K210" s="7" t="str">
        <f ca="1">IFERROR(_xlfn.XLOOKUP($B210,map_headernames!N:N,map_headernames!$Q:$Q),"")</f>
        <v/>
      </c>
      <c r="L210" s="7" t="str">
        <f ca="1">IFERROR(_xlfn.XLOOKUP($B210,map_headernames!O:O,map_headernames!$Q:$Q),"")</f>
        <v/>
      </c>
      <c r="M210" s="7" t="str">
        <f ca="1">IFERROR(_xlfn.XLOOKUP($B210,map_headernames!P:P,map_headernames!$Q:$Q),"")</f>
        <v/>
      </c>
    </row>
    <row r="211" spans="1:14">
      <c r="A211" s="437">
        <v>88</v>
      </c>
      <c r="B211" s="438" t="s">
        <v>1757</v>
      </c>
      <c r="C211" s="400" t="s">
        <v>1760</v>
      </c>
      <c r="D211" s="400" t="s">
        <v>1079</v>
      </c>
      <c r="E211" s="401" t="str">
        <f ca="1">IFERROR(_xlfn.XLOOKUP($B211,map_headernames!H:H,map_headernames!$Q:$Q),"")</f>
        <v/>
      </c>
      <c r="F211" s="7" t="str">
        <f ca="1">IFERROR(_xlfn.XLOOKUP($B211,map_headernames!G:G,map_headernames!$Q:$Q),"")</f>
        <v/>
      </c>
      <c r="G211" s="7" t="str">
        <f ca="1">IFERROR(_xlfn.XLOOKUP($B211,map_headernames!I:I,map_headernames!$Q:$Q),"")</f>
        <v/>
      </c>
      <c r="H211" s="7" t="str">
        <f ca="1">IFERROR(_xlfn.XLOOKUP($B211,map_headernames!J:J,map_headernames!$Q:$Q),"")</f>
        <v/>
      </c>
      <c r="I211" s="7" t="str">
        <f ca="1">IFERROR(_xlfn.XLOOKUP($B211,map_headernames!K:K,map_headernames!$Q:$Q),"")</f>
        <v/>
      </c>
      <c r="J211" s="7" t="str">
        <f ca="1">IFERROR(_xlfn.XLOOKUP($B211,map_headernames!L:L,map_headernames!$Q:$Q),"")</f>
        <v/>
      </c>
      <c r="K211" s="7" t="str">
        <f ca="1">IFERROR(_xlfn.XLOOKUP($B211,map_headernames!N:N,map_headernames!$Q:$Q),"")</f>
        <v/>
      </c>
      <c r="L211" s="7" t="str">
        <f ca="1">IFERROR(_xlfn.XLOOKUP($B211,map_headernames!O:O,map_headernames!$Q:$Q),"")</f>
        <v/>
      </c>
      <c r="M211" s="7" t="str">
        <f ca="1">IFERROR(_xlfn.XLOOKUP($B211,map_headernames!P:P,map_headernames!$Q:$Q),"")</f>
        <v/>
      </c>
    </row>
    <row r="212" spans="1:14">
      <c r="A212" s="7">
        <v>66</v>
      </c>
      <c r="B212" s="438" t="s">
        <v>1762</v>
      </c>
      <c r="C212" s="400" t="s">
        <v>1764</v>
      </c>
      <c r="D212" s="400" t="s">
        <v>1079</v>
      </c>
      <c r="E212" s="401" t="str">
        <f ca="1">IFERROR(_xlfn.XLOOKUP($B212,map_headernames!H:H,map_headernames!$Q:$Q),"")</f>
        <v/>
      </c>
      <c r="F212" s="7" t="str">
        <f ca="1">IFERROR(_xlfn.XLOOKUP($B212,map_headernames!G:G,map_headernames!$Q:$Q),"")</f>
        <v/>
      </c>
      <c r="G212" s="7" t="str">
        <f ca="1">IFERROR(_xlfn.XLOOKUP($B212,map_headernames!I:I,map_headernames!$Q:$Q),"")</f>
        <v/>
      </c>
      <c r="H212" s="7" t="str">
        <f ca="1">IFERROR(_xlfn.XLOOKUP($B212,map_headernames!J:J,map_headernames!$Q:$Q),"")</f>
        <v/>
      </c>
      <c r="I212" s="7" t="str">
        <f ca="1">IFERROR(_xlfn.XLOOKUP($B212,map_headernames!K:K,map_headernames!$Q:$Q),"")</f>
        <v/>
      </c>
      <c r="J212" s="7" t="str">
        <f ca="1">IFERROR(_xlfn.XLOOKUP($B212,map_headernames!L:L,map_headernames!$Q:$Q),"")</f>
        <v/>
      </c>
      <c r="K212" s="7" t="str">
        <f ca="1">IFERROR(_xlfn.XLOOKUP($B212,map_headernames!N:N,map_headernames!$Q:$Q),"")</f>
        <v/>
      </c>
      <c r="L212" s="7" t="str">
        <f ca="1">IFERROR(_xlfn.XLOOKUP($B212,map_headernames!O:O,map_headernames!$Q:$Q),"")</f>
        <v/>
      </c>
      <c r="M212" s="7" t="str">
        <f ca="1">IFERROR(_xlfn.XLOOKUP($B212,map_headernames!P:P,map_headernames!$Q:$Q),"")</f>
        <v/>
      </c>
    </row>
    <row r="213" spans="1:14">
      <c r="A213" s="437">
        <v>89</v>
      </c>
      <c r="B213" s="438" t="s">
        <v>1766</v>
      </c>
      <c r="C213" s="400" t="s">
        <v>1769</v>
      </c>
      <c r="D213" s="400" t="s">
        <v>1079</v>
      </c>
      <c r="E213" s="401" t="str">
        <f ca="1">IFERROR(_xlfn.XLOOKUP($B213,map_headernames!H:H,map_headernames!$Q:$Q),"")</f>
        <v/>
      </c>
      <c r="F213" s="7" t="str">
        <f ca="1">IFERROR(_xlfn.XLOOKUP($B213,map_headernames!G:G,map_headernames!$Q:$Q),"")</f>
        <v/>
      </c>
      <c r="G213" s="7" t="str">
        <f ca="1">IFERROR(_xlfn.XLOOKUP($B213,map_headernames!I:I,map_headernames!$Q:$Q),"")</f>
        <v/>
      </c>
      <c r="H213" s="7" t="str">
        <f ca="1">IFERROR(_xlfn.XLOOKUP($B213,map_headernames!J:J,map_headernames!$Q:$Q),"")</f>
        <v/>
      </c>
      <c r="I213" s="7" t="str">
        <f ca="1">IFERROR(_xlfn.XLOOKUP($B213,map_headernames!K:K,map_headernames!$Q:$Q),"")</f>
        <v/>
      </c>
      <c r="J213" s="7" t="str">
        <f ca="1">IFERROR(_xlfn.XLOOKUP($B213,map_headernames!L:L,map_headernames!$Q:$Q),"")</f>
        <v/>
      </c>
      <c r="K213" s="7" t="str">
        <f ca="1">IFERROR(_xlfn.XLOOKUP($B213,map_headernames!N:N,map_headernames!$Q:$Q),"")</f>
        <v/>
      </c>
      <c r="L213" s="7" t="str">
        <f ca="1">IFERROR(_xlfn.XLOOKUP($B213,map_headernames!O:O,map_headernames!$Q:$Q),"")</f>
        <v/>
      </c>
      <c r="M213" s="7" t="str">
        <f ca="1">IFERROR(_xlfn.XLOOKUP($B213,map_headernames!P:P,map_headernames!$Q:$Q),"")</f>
        <v/>
      </c>
    </row>
    <row r="214" spans="1:14">
      <c r="A214" s="7">
        <v>71</v>
      </c>
      <c r="B214" s="438" t="s">
        <v>2238</v>
      </c>
      <c r="C214" s="415" t="s">
        <v>2241</v>
      </c>
      <c r="D214" s="400" t="s">
        <v>1079</v>
      </c>
      <c r="E214" s="401" t="str">
        <f ca="1">IFERROR(_xlfn.XLOOKUP($B214,map_headernames!H:H,map_headernames!$Q:$Q),"")</f>
        <v/>
      </c>
      <c r="F214" s="7" t="str">
        <f ca="1">IFERROR(_xlfn.XLOOKUP($B214,map_headernames!G:G,map_headernames!$Q:$Q),"")</f>
        <v/>
      </c>
      <c r="G214" s="416" t="str">
        <f ca="1">IFERROR(_xlfn.XLOOKUP($B214,map_headernames!I:I,map_headernames!$Q:$Q),"")</f>
        <v/>
      </c>
      <c r="H214" s="7" t="str">
        <f ca="1">IFERROR(_xlfn.XLOOKUP($B214,map_headernames!J:J,map_headernames!$Q:$Q),"")</f>
        <v/>
      </c>
      <c r="I214" s="7" t="str">
        <f ca="1">IFERROR(_xlfn.XLOOKUP($B214,map_headernames!K:K,map_headernames!$Q:$Q),"")</f>
        <v/>
      </c>
      <c r="J214" s="7" t="str">
        <f ca="1">IFERROR(_xlfn.XLOOKUP($B214,map_headernames!L:L,map_headernames!$Q:$Q),"")</f>
        <v/>
      </c>
      <c r="K214" s="7" t="str">
        <f ca="1">IFERROR(_xlfn.XLOOKUP($B214,map_headernames!N:N,map_headernames!$Q:$Q),"")</f>
        <v/>
      </c>
      <c r="L214" s="7" t="str">
        <f ca="1">IFERROR(_xlfn.XLOOKUP($B214,map_headernames!O:O,map_headernames!$Q:$Q),"")</f>
        <v/>
      </c>
      <c r="M214" s="7" t="str">
        <f ca="1">IFERROR(_xlfn.XLOOKUP($B214,map_headernames!P:P,map_headernames!$Q:$Q),"")</f>
        <v/>
      </c>
      <c r="N214" s="7" t="s">
        <v>5721</v>
      </c>
    </row>
    <row r="215" spans="1:14">
      <c r="A215" s="447"/>
      <c r="B215" s="459" t="s">
        <v>1771</v>
      </c>
      <c r="C215" s="448" t="s">
        <v>1775</v>
      </c>
      <c r="D215" s="448" t="s">
        <v>1079</v>
      </c>
      <c r="E215" s="395" t="str">
        <f ca="1">IFERROR(_xlfn.XLOOKUP($B215,map_headernames!H:H,map_headernames!$Q:$Q),"")</f>
        <v/>
      </c>
      <c r="F215" s="395" t="str">
        <f ca="1">IFERROR(_xlfn.XLOOKUP($B215,map_headernames!G:G,map_headernames!$Q:$Q),"")</f>
        <v/>
      </c>
      <c r="G215" s="395" t="str">
        <f ca="1">IFERROR(_xlfn.XLOOKUP($B215,map_headernames!I:I,map_headernames!$Q:$Q),"")</f>
        <v/>
      </c>
      <c r="H215" s="395" t="str">
        <f ca="1">IFERROR(_xlfn.XLOOKUP($B215,map_headernames!J:J,map_headernames!$Q:$Q),"")</f>
        <v/>
      </c>
      <c r="I215" s="395" t="str">
        <f ca="1">IFERROR(_xlfn.XLOOKUP($B215,map_headernames!K:K,map_headernames!$Q:$Q),"")</f>
        <v/>
      </c>
      <c r="J215" s="395" t="str">
        <f ca="1">IFERROR(_xlfn.XLOOKUP($B215,map_headernames!L:L,map_headernames!$Q:$Q),"")</f>
        <v/>
      </c>
      <c r="K215" s="395" t="str">
        <f ca="1">IFERROR(_xlfn.XLOOKUP($B215,map_headernames!N:N,map_headernames!$Q:$Q),"")</f>
        <v/>
      </c>
      <c r="L215" s="395" t="str">
        <f ca="1">IFERROR(_xlfn.XLOOKUP($B215,map_headernames!O:O,map_headernames!$Q:$Q),"")</f>
        <v/>
      </c>
      <c r="M215" s="395" t="str">
        <f ca="1">IFERROR(_xlfn.XLOOKUP($B215,map_headernames!P:P,map_headernames!$Q:$Q),"")</f>
        <v/>
      </c>
      <c r="N215" s="449" t="s">
        <v>5721</v>
      </c>
    </row>
    <row r="216" spans="1:14">
      <c r="A216" s="7">
        <v>67</v>
      </c>
      <c r="B216" s="438" t="s">
        <v>1777</v>
      </c>
      <c r="C216" s="400" t="s">
        <v>1779</v>
      </c>
      <c r="D216" s="400" t="s">
        <v>1079</v>
      </c>
      <c r="E216" s="401" t="str">
        <f ca="1">IFERROR(_xlfn.XLOOKUP($B216,map_headernames!H:H,map_headernames!$Q:$Q),"")</f>
        <v/>
      </c>
      <c r="F216" s="7" t="str">
        <f ca="1">IFERROR(_xlfn.XLOOKUP($B216,map_headernames!G:G,map_headernames!$Q:$Q),"")</f>
        <v/>
      </c>
      <c r="G216" s="7" t="str">
        <f ca="1">IFERROR(_xlfn.XLOOKUP($B216,map_headernames!I:I,map_headernames!$Q:$Q),"")</f>
        <v/>
      </c>
      <c r="H216" s="7" t="str">
        <f ca="1">IFERROR(_xlfn.XLOOKUP($B216,map_headernames!J:J,map_headernames!$Q:$Q),"")</f>
        <v/>
      </c>
      <c r="I216" s="7" t="str">
        <f ca="1">IFERROR(_xlfn.XLOOKUP($B216,map_headernames!K:K,map_headernames!$Q:$Q),"")</f>
        <v/>
      </c>
      <c r="J216" s="7" t="str">
        <f ca="1">IFERROR(_xlfn.XLOOKUP($B216,map_headernames!L:L,map_headernames!$Q:$Q),"")</f>
        <v/>
      </c>
      <c r="K216" s="7" t="str">
        <f ca="1">IFERROR(_xlfn.XLOOKUP($B216,map_headernames!N:N,map_headernames!$Q:$Q),"")</f>
        <v/>
      </c>
      <c r="L216" s="7" t="str">
        <f ca="1">IFERROR(_xlfn.XLOOKUP($B216,map_headernames!O:O,map_headernames!$Q:$Q),"")</f>
        <v/>
      </c>
      <c r="M216" s="7" t="str">
        <f ca="1">IFERROR(_xlfn.XLOOKUP($B216,map_headernames!P:P,map_headernames!$Q:$Q),"")</f>
        <v/>
      </c>
    </row>
    <row r="217" spans="1:14">
      <c r="A217" s="437">
        <v>90</v>
      </c>
      <c r="B217" s="438" t="s">
        <v>1782</v>
      </c>
      <c r="C217" s="400" t="s">
        <v>1785</v>
      </c>
      <c r="D217" s="400" t="s">
        <v>1079</v>
      </c>
      <c r="E217" s="401" t="str">
        <f ca="1">IFERROR(_xlfn.XLOOKUP($B217,map_headernames!H:H,map_headernames!$Q:$Q),"")</f>
        <v/>
      </c>
      <c r="F217" s="7" t="str">
        <f ca="1">IFERROR(_xlfn.XLOOKUP($B217,map_headernames!G:G,map_headernames!$Q:$Q),"")</f>
        <v/>
      </c>
      <c r="G217" s="7" t="str">
        <f ca="1">IFERROR(_xlfn.XLOOKUP($B217,map_headernames!I:I,map_headernames!$Q:$Q),"")</f>
        <v/>
      </c>
      <c r="H217" s="7" t="str">
        <f ca="1">IFERROR(_xlfn.XLOOKUP($B217,map_headernames!J:J,map_headernames!$Q:$Q),"")</f>
        <v/>
      </c>
      <c r="I217" s="7" t="str">
        <f ca="1">IFERROR(_xlfn.XLOOKUP($B217,map_headernames!K:K,map_headernames!$Q:$Q),"")</f>
        <v/>
      </c>
      <c r="J217" s="7" t="str">
        <f ca="1">IFERROR(_xlfn.XLOOKUP($B217,map_headernames!L:L,map_headernames!$Q:$Q),"")</f>
        <v/>
      </c>
      <c r="K217" s="7" t="str">
        <f ca="1">IFERROR(_xlfn.XLOOKUP($B217,map_headernames!N:N,map_headernames!$Q:$Q),"")</f>
        <v/>
      </c>
      <c r="L217" s="7" t="str">
        <f ca="1">IFERROR(_xlfn.XLOOKUP($B217,map_headernames!O:O,map_headernames!$Q:$Q),"")</f>
        <v/>
      </c>
      <c r="M217" s="7" t="str">
        <f ca="1">IFERROR(_xlfn.XLOOKUP($B217,map_headernames!P:P,map_headernames!$Q:$Q),"")</f>
        <v/>
      </c>
    </row>
    <row r="218" spans="1:14">
      <c r="A218" s="7">
        <v>69</v>
      </c>
      <c r="B218" s="438" t="s">
        <v>1787</v>
      </c>
      <c r="C218" s="400" t="s">
        <v>1789</v>
      </c>
      <c r="D218" s="400" t="s">
        <v>1079</v>
      </c>
      <c r="E218" s="401" t="str">
        <f ca="1">IFERROR(_xlfn.XLOOKUP($B218,map_headernames!H:H,map_headernames!$Q:$Q),"")</f>
        <v/>
      </c>
      <c r="F218" s="7" t="str">
        <f ca="1">IFERROR(_xlfn.XLOOKUP($B218,map_headernames!G:G,map_headernames!$Q:$Q),"")</f>
        <v/>
      </c>
      <c r="G218" s="7" t="str">
        <f ca="1">IFERROR(_xlfn.XLOOKUP($B218,map_headernames!I:I,map_headernames!$Q:$Q),"")</f>
        <v/>
      </c>
      <c r="H218" s="7" t="str">
        <f ca="1">IFERROR(_xlfn.XLOOKUP($B218,map_headernames!J:J,map_headernames!$Q:$Q),"")</f>
        <v/>
      </c>
      <c r="I218" s="7" t="str">
        <f ca="1">IFERROR(_xlfn.XLOOKUP($B218,map_headernames!K:K,map_headernames!$Q:$Q),"")</f>
        <v/>
      </c>
      <c r="J218" s="7" t="str">
        <f ca="1">IFERROR(_xlfn.XLOOKUP($B218,map_headernames!L:L,map_headernames!$Q:$Q),"")</f>
        <v/>
      </c>
      <c r="K218" s="7" t="str">
        <f ca="1">IFERROR(_xlfn.XLOOKUP($B218,map_headernames!N:N,map_headernames!$Q:$Q),"")</f>
        <v/>
      </c>
      <c r="L218" s="7" t="str">
        <f ca="1">IFERROR(_xlfn.XLOOKUP($B218,map_headernames!O:O,map_headernames!$Q:$Q),"")</f>
        <v/>
      </c>
      <c r="M218" s="7" t="str">
        <f ca="1">IFERROR(_xlfn.XLOOKUP($B218,map_headernames!P:P,map_headernames!$Q:$Q),"")</f>
        <v/>
      </c>
    </row>
    <row r="219" spans="1:14">
      <c r="A219" s="437">
        <v>92</v>
      </c>
      <c r="B219" s="438" t="s">
        <v>1791</v>
      </c>
      <c r="C219" s="400" t="s">
        <v>1794</v>
      </c>
      <c r="D219" s="400" t="s">
        <v>1079</v>
      </c>
      <c r="E219" s="401" t="str">
        <f ca="1">IFERROR(_xlfn.XLOOKUP($B219,map_headernames!H:H,map_headernames!$Q:$Q),"")</f>
        <v/>
      </c>
      <c r="F219" s="7" t="str">
        <f ca="1">IFERROR(_xlfn.XLOOKUP($B219,map_headernames!G:G,map_headernames!$Q:$Q),"")</f>
        <v/>
      </c>
      <c r="G219" s="7" t="str">
        <f ca="1">IFERROR(_xlfn.XLOOKUP($B219,map_headernames!I:I,map_headernames!$Q:$Q),"")</f>
        <v/>
      </c>
      <c r="H219" s="7" t="str">
        <f ca="1">IFERROR(_xlfn.XLOOKUP($B219,map_headernames!J:J,map_headernames!$Q:$Q),"")</f>
        <v/>
      </c>
      <c r="I219" s="7" t="str">
        <f ca="1">IFERROR(_xlfn.XLOOKUP($B219,map_headernames!K:K,map_headernames!$Q:$Q),"")</f>
        <v/>
      </c>
      <c r="J219" s="7" t="str">
        <f ca="1">IFERROR(_xlfn.XLOOKUP($B219,map_headernames!L:L,map_headernames!$Q:$Q),"")</f>
        <v/>
      </c>
      <c r="K219" s="7" t="str">
        <f ca="1">IFERROR(_xlfn.XLOOKUP($B219,map_headernames!N:N,map_headernames!$Q:$Q),"")</f>
        <v/>
      </c>
      <c r="L219" s="7" t="str">
        <f ca="1">IFERROR(_xlfn.XLOOKUP($B219,map_headernames!O:O,map_headernames!$Q:$Q),"")</f>
        <v/>
      </c>
      <c r="M219" s="7" t="str">
        <f ca="1">IFERROR(_xlfn.XLOOKUP($B219,map_headernames!P:P,map_headernames!$Q:$Q),"")</f>
        <v/>
      </c>
    </row>
    <row r="220" spans="1:14">
      <c r="A220" s="7">
        <v>64</v>
      </c>
      <c r="B220" s="438" t="s">
        <v>2244</v>
      </c>
      <c r="C220" s="400" t="s">
        <v>2246</v>
      </c>
      <c r="D220" s="400" t="s">
        <v>1079</v>
      </c>
      <c r="E220" s="401" t="str">
        <f ca="1">IFERROR(_xlfn.XLOOKUP($B220,map_headernames!H:H,map_headernames!$Q:$Q),"")</f>
        <v/>
      </c>
      <c r="F220" s="7" t="str">
        <f ca="1">IFERROR(_xlfn.XLOOKUP($B220,map_headernames!G:G,map_headernames!$Q:$Q),"")</f>
        <v/>
      </c>
      <c r="G220" s="7" t="str">
        <f ca="1">IFERROR(_xlfn.XLOOKUP($B220,map_headernames!I:I,map_headernames!$Q:$Q),"")</f>
        <v/>
      </c>
      <c r="H220" s="7" t="str">
        <f ca="1">IFERROR(_xlfn.XLOOKUP($B220,map_headernames!J:J,map_headernames!$Q:$Q),"")</f>
        <v/>
      </c>
      <c r="I220" s="7" t="str">
        <f ca="1">IFERROR(_xlfn.XLOOKUP($B220,map_headernames!K:K,map_headernames!$Q:$Q),"")</f>
        <v/>
      </c>
      <c r="J220" s="7" t="str">
        <f ca="1">IFERROR(_xlfn.XLOOKUP($B220,map_headernames!L:L,map_headernames!$Q:$Q),"")</f>
        <v/>
      </c>
      <c r="K220" s="7" t="str">
        <f ca="1">IFERROR(_xlfn.XLOOKUP($B220,map_headernames!N:N,map_headernames!$Q:$Q),"")</f>
        <v/>
      </c>
      <c r="L220" s="7" t="str">
        <f ca="1">IFERROR(_xlfn.XLOOKUP($B220,map_headernames!O:O,map_headernames!$Q:$Q),"")</f>
        <v/>
      </c>
      <c r="M220" s="7" t="str">
        <f ca="1">IFERROR(_xlfn.XLOOKUP($B220,map_headernames!P:P,map_headernames!$Q:$Q),"")</f>
        <v/>
      </c>
    </row>
    <row r="221" spans="1:14">
      <c r="A221" s="437">
        <v>87</v>
      </c>
      <c r="B221" s="438" t="s">
        <v>1796</v>
      </c>
      <c r="C221" s="400" t="s">
        <v>1799</v>
      </c>
      <c r="D221" s="400" t="s">
        <v>1079</v>
      </c>
      <c r="E221" s="401" t="str">
        <f ca="1">IFERROR(_xlfn.XLOOKUP($B221,map_headernames!H:H,map_headernames!$Q:$Q),"")</f>
        <v/>
      </c>
      <c r="F221" s="7" t="str">
        <f ca="1">IFERROR(_xlfn.XLOOKUP($B221,map_headernames!G:G,map_headernames!$Q:$Q),"")</f>
        <v/>
      </c>
      <c r="G221" s="7" t="str">
        <f ca="1">IFERROR(_xlfn.XLOOKUP($B221,map_headernames!I:I,map_headernames!$Q:$Q),"")</f>
        <v/>
      </c>
      <c r="H221" s="7" t="str">
        <f ca="1">IFERROR(_xlfn.XLOOKUP($B221,map_headernames!J:J,map_headernames!$Q:$Q),"")</f>
        <v/>
      </c>
      <c r="I221" s="7" t="str">
        <f ca="1">IFERROR(_xlfn.XLOOKUP($B221,map_headernames!K:K,map_headernames!$Q:$Q),"")</f>
        <v/>
      </c>
      <c r="J221" s="7" t="str">
        <f ca="1">IFERROR(_xlfn.XLOOKUP($B221,map_headernames!L:L,map_headernames!$Q:$Q),"")</f>
        <v/>
      </c>
      <c r="K221" s="7" t="str">
        <f ca="1">IFERROR(_xlfn.XLOOKUP($B221,map_headernames!N:N,map_headernames!$Q:$Q),"")</f>
        <v/>
      </c>
      <c r="L221" s="7" t="str">
        <f ca="1">IFERROR(_xlfn.XLOOKUP($B221,map_headernames!O:O,map_headernames!$Q:$Q),"")</f>
        <v/>
      </c>
      <c r="M221" s="7" t="str">
        <f ca="1">IFERROR(_xlfn.XLOOKUP($B221,map_headernames!P:P,map_headernames!$Q:$Q),"")</f>
        <v/>
      </c>
    </row>
    <row r="222" spans="1:14">
      <c r="A222" s="7">
        <v>68</v>
      </c>
      <c r="B222" s="438" t="s">
        <v>1801</v>
      </c>
      <c r="C222" s="400" t="s">
        <v>1803</v>
      </c>
      <c r="D222" s="400" t="s">
        <v>1079</v>
      </c>
      <c r="E222" s="401" t="str">
        <f ca="1">IFERROR(_xlfn.XLOOKUP($B222,map_headernames!H:H,map_headernames!$Q:$Q),"")</f>
        <v/>
      </c>
      <c r="F222" s="7" t="str">
        <f ca="1">IFERROR(_xlfn.XLOOKUP($B222,map_headernames!G:G,map_headernames!$Q:$Q),"")</f>
        <v/>
      </c>
      <c r="G222" s="7" t="str">
        <f ca="1">IFERROR(_xlfn.XLOOKUP($B222,map_headernames!I:I,map_headernames!$Q:$Q),"")</f>
        <v/>
      </c>
      <c r="H222" s="7" t="str">
        <f ca="1">IFERROR(_xlfn.XLOOKUP($B222,map_headernames!J:J,map_headernames!$Q:$Q),"")</f>
        <v/>
      </c>
      <c r="I222" s="7" t="str">
        <f ca="1">IFERROR(_xlfn.XLOOKUP($B222,map_headernames!K:K,map_headernames!$Q:$Q),"")</f>
        <v/>
      </c>
      <c r="J222" s="7" t="str">
        <f ca="1">IFERROR(_xlfn.XLOOKUP($B222,map_headernames!L:L,map_headernames!$Q:$Q),"")</f>
        <v/>
      </c>
      <c r="K222" s="7" t="str">
        <f ca="1">IFERROR(_xlfn.XLOOKUP($B222,map_headernames!N:N,map_headernames!$Q:$Q),"")</f>
        <v/>
      </c>
      <c r="L222" s="7" t="str">
        <f ca="1">IFERROR(_xlfn.XLOOKUP($B222,map_headernames!O:O,map_headernames!$Q:$Q),"")</f>
        <v/>
      </c>
      <c r="M222" s="7" t="str">
        <f ca="1">IFERROR(_xlfn.XLOOKUP($B222,map_headernames!P:P,map_headernames!$Q:$Q),"")</f>
        <v/>
      </c>
    </row>
    <row r="223" spans="1:14">
      <c r="A223" s="437">
        <v>91</v>
      </c>
      <c r="B223" s="438" t="s">
        <v>1806</v>
      </c>
      <c r="C223" s="400" t="s">
        <v>1809</v>
      </c>
      <c r="D223" s="400" t="s">
        <v>1079</v>
      </c>
      <c r="E223" s="401" t="str">
        <f ca="1">IFERROR(_xlfn.XLOOKUP($B223,map_headernames!H:H,map_headernames!$Q:$Q),"")</f>
        <v/>
      </c>
      <c r="F223" s="7" t="str">
        <f ca="1">IFERROR(_xlfn.XLOOKUP($B223,map_headernames!G:G,map_headernames!$Q:$Q),"")</f>
        <v/>
      </c>
      <c r="G223" s="7" t="str">
        <f ca="1">IFERROR(_xlfn.XLOOKUP($B223,map_headernames!I:I,map_headernames!$Q:$Q),"")</f>
        <v/>
      </c>
      <c r="H223" s="7" t="str">
        <f ca="1">IFERROR(_xlfn.XLOOKUP($B223,map_headernames!J:J,map_headernames!$Q:$Q),"")</f>
        <v/>
      </c>
      <c r="I223" s="7" t="str">
        <f ca="1">IFERROR(_xlfn.XLOOKUP($B223,map_headernames!K:K,map_headernames!$Q:$Q),"")</f>
        <v/>
      </c>
      <c r="J223" s="7" t="str">
        <f ca="1">IFERROR(_xlfn.XLOOKUP($B223,map_headernames!L:L,map_headernames!$Q:$Q),"")</f>
        <v/>
      </c>
      <c r="K223" s="7" t="str">
        <f ca="1">IFERROR(_xlfn.XLOOKUP($B223,map_headernames!N:N,map_headernames!$Q:$Q),"")</f>
        <v/>
      </c>
      <c r="L223" s="7" t="str">
        <f ca="1">IFERROR(_xlfn.XLOOKUP($B223,map_headernames!O:O,map_headernames!$Q:$Q),"")</f>
        <v/>
      </c>
      <c r="M223" s="7" t="str">
        <f ca="1">IFERROR(_xlfn.XLOOKUP($B223,map_headernames!P:P,map_headernames!$Q:$Q),"")</f>
        <v/>
      </c>
    </row>
    <row r="224" spans="1:14">
      <c r="A224" s="7">
        <v>70</v>
      </c>
      <c r="B224" s="438" t="s">
        <v>1811</v>
      </c>
      <c r="C224" s="400" t="s">
        <v>1813</v>
      </c>
      <c r="D224" s="400" t="s">
        <v>1079</v>
      </c>
      <c r="E224" s="401" t="str">
        <f ca="1">IFERROR(_xlfn.XLOOKUP($B224,map_headernames!H:H,map_headernames!$Q:$Q),"")</f>
        <v/>
      </c>
      <c r="F224" s="7" t="str">
        <f ca="1">IFERROR(_xlfn.XLOOKUP($B224,map_headernames!G:G,map_headernames!$Q:$Q),"")</f>
        <v/>
      </c>
      <c r="G224" s="7" t="str">
        <f ca="1">IFERROR(_xlfn.XLOOKUP($B224,map_headernames!I:I,map_headernames!$Q:$Q),"")</f>
        <v/>
      </c>
      <c r="H224" s="7" t="str">
        <f ca="1">IFERROR(_xlfn.XLOOKUP($B224,map_headernames!J:J,map_headernames!$Q:$Q),"")</f>
        <v/>
      </c>
      <c r="I224" s="7" t="str">
        <f ca="1">IFERROR(_xlfn.XLOOKUP($B224,map_headernames!K:K,map_headernames!$Q:$Q),"")</f>
        <v/>
      </c>
      <c r="J224" s="7" t="str">
        <f ca="1">IFERROR(_xlfn.XLOOKUP($B224,map_headernames!L:L,map_headernames!$Q:$Q),"")</f>
        <v/>
      </c>
      <c r="K224" s="7" t="str">
        <f ca="1">IFERROR(_xlfn.XLOOKUP($B224,map_headernames!N:N,map_headernames!$Q:$Q),"")</f>
        <v/>
      </c>
      <c r="L224" s="7" t="str">
        <f ca="1">IFERROR(_xlfn.XLOOKUP($B224,map_headernames!O:O,map_headernames!$Q:$Q),"")</f>
        <v/>
      </c>
      <c r="M224" s="7" t="str">
        <f ca="1">IFERROR(_xlfn.XLOOKUP($B224,map_headernames!P:P,map_headernames!$Q:$Q),"")</f>
        <v/>
      </c>
    </row>
    <row r="225" spans="1:14">
      <c r="A225" s="437">
        <v>93</v>
      </c>
      <c r="B225" s="438" t="s">
        <v>1815</v>
      </c>
      <c r="C225" s="400" t="s">
        <v>1818</v>
      </c>
      <c r="D225" s="400" t="s">
        <v>1079</v>
      </c>
      <c r="E225" s="401" t="str">
        <f ca="1">IFERROR(_xlfn.XLOOKUP($B225,map_headernames!H:H,map_headernames!$Q:$Q),"")</f>
        <v/>
      </c>
      <c r="F225" s="7" t="str">
        <f ca="1">IFERROR(_xlfn.XLOOKUP($B225,map_headernames!G:G,map_headernames!$Q:$Q),"")</f>
        <v/>
      </c>
      <c r="G225" s="7" t="str">
        <f ca="1">IFERROR(_xlfn.XLOOKUP($B225,map_headernames!I:I,map_headernames!$Q:$Q),"")</f>
        <v/>
      </c>
      <c r="H225" s="7" t="str">
        <f ca="1">IFERROR(_xlfn.XLOOKUP($B225,map_headernames!J:J,map_headernames!$Q:$Q),"")</f>
        <v/>
      </c>
      <c r="I225" s="7" t="str">
        <f ca="1">IFERROR(_xlfn.XLOOKUP($B225,map_headernames!K:K,map_headernames!$Q:$Q),"")</f>
        <v/>
      </c>
      <c r="J225" s="7" t="str">
        <f ca="1">IFERROR(_xlfn.XLOOKUP($B225,map_headernames!L:L,map_headernames!$Q:$Q),"")</f>
        <v/>
      </c>
      <c r="K225" s="7" t="str">
        <f ca="1">IFERROR(_xlfn.XLOOKUP($B225,map_headernames!N:N,map_headernames!$Q:$Q),"")</f>
        <v/>
      </c>
      <c r="L225" s="7" t="str">
        <f ca="1">IFERROR(_xlfn.XLOOKUP($B225,map_headernames!O:O,map_headernames!$Q:$Q),"")</f>
        <v/>
      </c>
      <c r="M225" s="7" t="str">
        <f ca="1">IFERROR(_xlfn.XLOOKUP($B225,map_headernames!P:P,map_headernames!$Q:$Q),"")</f>
        <v/>
      </c>
    </row>
    <row r="226" spans="1:14">
      <c r="A226" s="437">
        <v>98</v>
      </c>
      <c r="B226" s="400" t="s">
        <v>1824</v>
      </c>
      <c r="C226" s="400" t="s">
        <v>1828</v>
      </c>
      <c r="D226" s="400" t="s">
        <v>5681</v>
      </c>
      <c r="E226" s="401" t="str">
        <f ca="1">IFERROR(_xlfn.XLOOKUP($B226,map_headernames!H:H,map_headernames!$Q:$Q),"")</f>
        <v/>
      </c>
      <c r="F226" s="7" t="str">
        <f ca="1">IFERROR(_xlfn.XLOOKUP($B226,map_headernames!G:G,map_headernames!$Q:$Q),"")</f>
        <v/>
      </c>
      <c r="G226" s="7" t="str">
        <f ca="1">IFERROR(_xlfn.XLOOKUP($B226,map_headernames!I:I,map_headernames!$Q:$Q),"")</f>
        <v/>
      </c>
      <c r="H226" s="7" t="str">
        <f ca="1">IFERROR(_xlfn.XLOOKUP($B226,map_headernames!J:J,map_headernames!$Q:$Q),"")</f>
        <v/>
      </c>
      <c r="I226" s="7" t="str">
        <f ca="1">IFERROR(_xlfn.XLOOKUP($B226,map_headernames!K:K,map_headernames!$Q:$Q),"")</f>
        <v/>
      </c>
      <c r="J226" s="7" t="str">
        <f ca="1">IFERROR(_xlfn.XLOOKUP($B226,map_headernames!L:L,map_headernames!$Q:$Q),"")</f>
        <v/>
      </c>
      <c r="K226" s="7" t="str">
        <f ca="1">IFERROR(_xlfn.XLOOKUP($B226,map_headernames!N:N,map_headernames!$Q:$Q),"")</f>
        <v/>
      </c>
      <c r="L226" s="7" t="str">
        <f ca="1">IFERROR(_xlfn.XLOOKUP($B226,map_headernames!O:O,map_headernames!$Q:$Q),"")</f>
        <v/>
      </c>
      <c r="M226" s="7" t="str">
        <f ca="1">IFERROR(_xlfn.XLOOKUP($B226,map_headernames!P:P,map_headernames!$Q:$Q),"")</f>
        <v/>
      </c>
    </row>
    <row r="227" spans="1:14">
      <c r="A227" s="7">
        <v>75</v>
      </c>
      <c r="B227" s="400" t="s">
        <v>1830</v>
      </c>
      <c r="C227" s="400" t="s">
        <v>1832</v>
      </c>
      <c r="D227" s="400" t="s">
        <v>5681</v>
      </c>
      <c r="E227" s="401" t="str">
        <f ca="1">IFERROR(_xlfn.XLOOKUP($B227,map_headernames!H:H,map_headernames!$Q:$Q),"")</f>
        <v/>
      </c>
      <c r="F227" s="7" t="str">
        <f ca="1">IFERROR(_xlfn.XLOOKUP($B227,map_headernames!G:G,map_headernames!$Q:$Q),"")</f>
        <v/>
      </c>
      <c r="G227" s="7" t="str">
        <f ca="1">IFERROR(_xlfn.XLOOKUP($B227,map_headernames!I:I,map_headernames!$Q:$Q),"")</f>
        <v/>
      </c>
      <c r="H227" s="7" t="str">
        <f ca="1">IFERROR(_xlfn.XLOOKUP($B227,map_headernames!J:J,map_headernames!$Q:$Q),"")</f>
        <v/>
      </c>
      <c r="I227" s="7" t="str">
        <f ca="1">IFERROR(_xlfn.XLOOKUP($B227,map_headernames!K:K,map_headernames!$Q:$Q),"")</f>
        <v/>
      </c>
      <c r="J227" s="7" t="str">
        <f ca="1">IFERROR(_xlfn.XLOOKUP($B227,map_headernames!L:L,map_headernames!$Q:$Q),"")</f>
        <v/>
      </c>
      <c r="K227" s="7" t="str">
        <f ca="1">IFERROR(_xlfn.XLOOKUP($B227,map_headernames!N:N,map_headernames!$Q:$Q),"")</f>
        <v/>
      </c>
      <c r="L227" s="7" t="str">
        <f ca="1">IFERROR(_xlfn.XLOOKUP($B227,map_headernames!O:O,map_headernames!$Q:$Q),"")</f>
        <v/>
      </c>
      <c r="M227" s="7" t="str">
        <f ca="1">IFERROR(_xlfn.XLOOKUP($B227,map_headernames!P:P,map_headernames!$Q:$Q),"")</f>
        <v/>
      </c>
    </row>
    <row r="228" spans="1:14">
      <c r="A228" s="437">
        <v>97</v>
      </c>
      <c r="B228" s="400" t="s">
        <v>1835</v>
      </c>
      <c r="C228" s="400" t="s">
        <v>1838</v>
      </c>
      <c r="D228" s="400" t="s">
        <v>5681</v>
      </c>
      <c r="E228" s="401" t="str">
        <f ca="1">IFERROR(_xlfn.XLOOKUP($B228,map_headernames!H:H,map_headernames!$Q:$Q),"")</f>
        <v/>
      </c>
      <c r="F228" s="7" t="str">
        <f ca="1">IFERROR(_xlfn.XLOOKUP($B228,map_headernames!G:G,map_headernames!$Q:$Q),"")</f>
        <v/>
      </c>
      <c r="G228" s="7" t="str">
        <f ca="1">IFERROR(_xlfn.XLOOKUP($B228,map_headernames!I:I,map_headernames!$Q:$Q),"")</f>
        <v/>
      </c>
      <c r="H228" s="7" t="str">
        <f ca="1">IFERROR(_xlfn.XLOOKUP($B228,map_headernames!J:J,map_headernames!$Q:$Q),"")</f>
        <v/>
      </c>
      <c r="I228" s="7" t="str">
        <f ca="1">IFERROR(_xlfn.XLOOKUP($B228,map_headernames!K:K,map_headernames!$Q:$Q),"")</f>
        <v/>
      </c>
      <c r="J228" s="7" t="str">
        <f ca="1">IFERROR(_xlfn.XLOOKUP($B228,map_headernames!L:L,map_headernames!$Q:$Q),"")</f>
        <v/>
      </c>
      <c r="K228" s="7" t="str">
        <f ca="1">IFERROR(_xlfn.XLOOKUP($B228,map_headernames!N:N,map_headernames!$Q:$Q),"")</f>
        <v/>
      </c>
      <c r="L228" s="7" t="str">
        <f ca="1">IFERROR(_xlfn.XLOOKUP($B228,map_headernames!O:O,map_headernames!$Q:$Q),"")</f>
        <v/>
      </c>
      <c r="M228" s="7" t="str">
        <f ca="1">IFERROR(_xlfn.XLOOKUP($B228,map_headernames!P:P,map_headernames!$Q:$Q),"")</f>
        <v/>
      </c>
    </row>
    <row r="229" spans="1:14">
      <c r="A229" s="7">
        <v>77</v>
      </c>
      <c r="B229" s="411" t="s">
        <v>5695</v>
      </c>
      <c r="C229" s="411" t="s">
        <v>5694</v>
      </c>
      <c r="D229" s="408" t="s">
        <v>5681</v>
      </c>
      <c r="E229" s="395" t="str">
        <f ca="1">IFERROR(_xlfn.XLOOKUP($B229,map_headernames!H:H,map_headernames!$Q:$Q),"")</f>
        <v/>
      </c>
      <c r="F229" s="395" t="str">
        <f ca="1">IFERROR(_xlfn.XLOOKUP($B229,map_headernames!G:G,map_headernames!$Q:$Q),"")</f>
        <v/>
      </c>
      <c r="G229" s="395" t="str">
        <f ca="1">IFERROR(_xlfn.XLOOKUP($B229,map_headernames!I:I,map_headernames!$Q:$Q),"")</f>
        <v/>
      </c>
      <c r="H229" s="395" t="str">
        <f ca="1">IFERROR(_xlfn.XLOOKUP($B229,map_headernames!J:J,map_headernames!$Q:$Q),"")</f>
        <v/>
      </c>
      <c r="I229" s="395" t="str">
        <f ca="1">IFERROR(_xlfn.XLOOKUP($B229,map_headernames!K:K,map_headernames!$Q:$Q),"")</f>
        <v/>
      </c>
      <c r="J229" s="395" t="str">
        <f ca="1">IFERROR(_xlfn.XLOOKUP($B229,map_headernames!L:L,map_headernames!$Q:$Q),"")</f>
        <v/>
      </c>
      <c r="K229" s="395" t="str">
        <f ca="1">IFERROR(_xlfn.XLOOKUP($B229,map_headernames!N:N,map_headernames!$Q:$Q),"")</f>
        <v/>
      </c>
      <c r="L229" s="395" t="str">
        <f ca="1">IFERROR(_xlfn.XLOOKUP($B229,map_headernames!O:O,map_headernames!$Q:$Q),"")</f>
        <v/>
      </c>
      <c r="M229" s="395" t="str">
        <f ca="1">IFERROR(_xlfn.XLOOKUP($B229,map_headernames!P:P,map_headernames!$Q:$Q),"")</f>
        <v/>
      </c>
      <c r="N229" s="434" t="s">
        <v>5718</v>
      </c>
    </row>
    <row r="230" spans="1:14">
      <c r="A230" s="447"/>
      <c r="B230" s="459" t="s">
        <v>5728</v>
      </c>
      <c r="C230" s="448" t="s">
        <v>5729</v>
      </c>
      <c r="D230" s="448" t="s">
        <v>5681</v>
      </c>
      <c r="E230" s="395" t="str">
        <f ca="1">IFERROR(_xlfn.XLOOKUP($B230,map_headernames!H:H,map_headernames!$Q:$Q),"")</f>
        <v/>
      </c>
      <c r="F230" s="395" t="str">
        <f ca="1">IFERROR(_xlfn.XLOOKUP($B230,map_headernames!G:G,map_headernames!$Q:$Q),"")</f>
        <v/>
      </c>
      <c r="G230" s="395" t="str">
        <f ca="1">IFERROR(_xlfn.XLOOKUP($B230,map_headernames!I:I,map_headernames!$Q:$Q),"")</f>
        <v/>
      </c>
      <c r="H230" s="395" t="str">
        <f ca="1">IFERROR(_xlfn.XLOOKUP($B230,map_headernames!J:J,map_headernames!$Q:$Q),"")</f>
        <v/>
      </c>
      <c r="I230" s="395" t="str">
        <f ca="1">IFERROR(_xlfn.XLOOKUP($B230,map_headernames!K:K,map_headernames!$Q:$Q),"")</f>
        <v/>
      </c>
      <c r="J230" s="395" t="str">
        <f ca="1">IFERROR(_xlfn.XLOOKUP($B230,map_headernames!L:L,map_headernames!$Q:$Q),"")</f>
        <v/>
      </c>
      <c r="K230" s="395" t="str">
        <f ca="1">IFERROR(_xlfn.XLOOKUP($B230,map_headernames!N:N,map_headernames!$Q:$Q),"")</f>
        <v/>
      </c>
      <c r="L230" s="395" t="str">
        <f ca="1">IFERROR(_xlfn.XLOOKUP($B230,map_headernames!O:O,map_headernames!$Q:$Q),"")</f>
        <v/>
      </c>
      <c r="M230" s="395" t="str">
        <f ca="1">IFERROR(_xlfn.XLOOKUP($B230,map_headernames!P:P,map_headernames!$Q:$Q),"")</f>
        <v/>
      </c>
      <c r="N230" s="450"/>
    </row>
    <row r="231" spans="1:14">
      <c r="A231" s="7">
        <v>74</v>
      </c>
      <c r="B231" s="400" t="s">
        <v>1840</v>
      </c>
      <c r="C231" s="400" t="s">
        <v>1842</v>
      </c>
      <c r="D231" s="400" t="s">
        <v>5681</v>
      </c>
      <c r="E231" s="401" t="str">
        <f ca="1">IFERROR(_xlfn.XLOOKUP($B231,map_headernames!H:H,map_headernames!$Q:$Q),"")</f>
        <v/>
      </c>
      <c r="F231" s="7" t="str">
        <f ca="1">IFERROR(_xlfn.XLOOKUP($B231,map_headernames!G:G,map_headernames!$Q:$Q),"")</f>
        <v/>
      </c>
      <c r="G231" s="7" t="str">
        <f ca="1">IFERROR(_xlfn.XLOOKUP($B231,map_headernames!I:I,map_headernames!$Q:$Q),"")</f>
        <v/>
      </c>
      <c r="H231" s="7" t="str">
        <f ca="1">IFERROR(_xlfn.XLOOKUP($B231,map_headernames!J:J,map_headernames!$Q:$Q),"")</f>
        <v/>
      </c>
      <c r="I231" s="7" t="str">
        <f ca="1">IFERROR(_xlfn.XLOOKUP($B231,map_headernames!K:K,map_headernames!$Q:$Q),"")</f>
        <v/>
      </c>
      <c r="J231" s="7" t="str">
        <f ca="1">IFERROR(_xlfn.XLOOKUP($B231,map_headernames!L:L,map_headernames!$Q:$Q),"")</f>
        <v/>
      </c>
      <c r="K231" s="7" t="str">
        <f ca="1">IFERROR(_xlfn.XLOOKUP($B231,map_headernames!N:N,map_headernames!$Q:$Q),"")</f>
        <v/>
      </c>
      <c r="L231" s="7" t="str">
        <f ca="1">IFERROR(_xlfn.XLOOKUP($B231,map_headernames!O:O,map_headernames!$Q:$Q),"")</f>
        <v/>
      </c>
      <c r="M231" s="7" t="str">
        <f ca="1">IFERROR(_xlfn.XLOOKUP($B231,map_headernames!P:P,map_headernames!$Q:$Q),"")</f>
        <v/>
      </c>
    </row>
    <row r="232" spans="1:14">
      <c r="A232" s="437">
        <v>96</v>
      </c>
      <c r="B232" s="400" t="s">
        <v>1845</v>
      </c>
      <c r="C232" s="400" t="s">
        <v>1848</v>
      </c>
      <c r="D232" s="400" t="s">
        <v>5681</v>
      </c>
      <c r="E232" s="401" t="str">
        <f ca="1">IFERROR(_xlfn.XLOOKUP($B232,map_headernames!H:H,map_headernames!$Q:$Q),"")</f>
        <v/>
      </c>
      <c r="F232" s="7" t="str">
        <f ca="1">IFERROR(_xlfn.XLOOKUP($B232,map_headernames!G:G,map_headernames!$Q:$Q),"")</f>
        <v/>
      </c>
      <c r="G232" s="7" t="str">
        <f ca="1">IFERROR(_xlfn.XLOOKUP($B232,map_headernames!I:I,map_headernames!$Q:$Q),"")</f>
        <v/>
      </c>
      <c r="H232" s="7" t="str">
        <f ca="1">IFERROR(_xlfn.XLOOKUP($B232,map_headernames!J:J,map_headernames!$Q:$Q),"")</f>
        <v/>
      </c>
      <c r="I232" s="7" t="str">
        <f ca="1">IFERROR(_xlfn.XLOOKUP($B232,map_headernames!K:K,map_headernames!$Q:$Q),"")</f>
        <v/>
      </c>
      <c r="J232" s="7" t="str">
        <f ca="1">IFERROR(_xlfn.XLOOKUP($B232,map_headernames!L:L,map_headernames!$Q:$Q),"")</f>
        <v/>
      </c>
      <c r="K232" s="7" t="str">
        <f ca="1">IFERROR(_xlfn.XLOOKUP($B232,map_headernames!N:N,map_headernames!$Q:$Q),"")</f>
        <v/>
      </c>
      <c r="L232" s="7" t="str">
        <f ca="1">IFERROR(_xlfn.XLOOKUP($B232,map_headernames!O:O,map_headernames!$Q:$Q),"")</f>
        <v/>
      </c>
      <c r="M232" s="7" t="str">
        <f ca="1">IFERROR(_xlfn.XLOOKUP($B232,map_headernames!P:P,map_headernames!$Q:$Q),"")</f>
        <v/>
      </c>
    </row>
    <row r="233" spans="1:14">
      <c r="A233" s="7">
        <v>76</v>
      </c>
      <c r="B233" s="400" t="s">
        <v>5561</v>
      </c>
      <c r="C233" s="400" t="s">
        <v>5696</v>
      </c>
      <c r="D233" s="400" t="s">
        <v>5681</v>
      </c>
      <c r="E233" s="401" t="str">
        <f ca="1">IFERROR(_xlfn.XLOOKUP($B233,map_headernames!H:H,map_headernames!$Q:$Q),"")</f>
        <v/>
      </c>
      <c r="F233" s="7" t="str">
        <f ca="1">IFERROR(_xlfn.XLOOKUP($B233,map_headernames!G:G,map_headernames!$Q:$Q),"")</f>
        <v/>
      </c>
      <c r="G233" s="7" t="str">
        <f ca="1">IFERROR(_xlfn.XLOOKUP($B233,map_headernames!I:I,map_headernames!$Q:$Q),"")</f>
        <v/>
      </c>
      <c r="H233" s="7" t="str">
        <f ca="1">IFERROR(_xlfn.XLOOKUP($B233,map_headernames!J:J,map_headernames!$Q:$Q),"")</f>
        <v/>
      </c>
      <c r="I233" s="7" t="str">
        <f ca="1">IFERROR(_xlfn.XLOOKUP($B233,map_headernames!K:K,map_headernames!$Q:$Q),"")</f>
        <v/>
      </c>
      <c r="J233" s="7" t="str">
        <f ca="1">IFERROR(_xlfn.XLOOKUP($B233,map_headernames!L:L,map_headernames!$Q:$Q),"")</f>
        <v/>
      </c>
      <c r="K233" s="7" t="str">
        <f ca="1">IFERROR(_xlfn.XLOOKUP($B233,map_headernames!N:N,map_headernames!$Q:$Q),"")</f>
        <v/>
      </c>
      <c r="L233" s="7" t="str">
        <f ca="1">IFERROR(_xlfn.XLOOKUP($B233,map_headernames!O:O,map_headernames!$Q:$Q),"")</f>
        <v/>
      </c>
      <c r="M233" s="7" t="str">
        <f ca="1">IFERROR(_xlfn.XLOOKUP($B233,map_headernames!P:P,map_headernames!$Q:$Q),"")</f>
        <v/>
      </c>
    </row>
    <row r="234" spans="1:14">
      <c r="B234" s="445" t="s">
        <v>5552</v>
      </c>
      <c r="C234" s="445" t="s">
        <v>5742</v>
      </c>
      <c r="D234" s="400" t="s">
        <v>5681</v>
      </c>
      <c r="E234" s="395" t="str">
        <f ca="1">IFERROR(_xlfn.XLOOKUP($B234,map_headernames!H:H,map_headernames!$Q:$Q),"")</f>
        <v/>
      </c>
      <c r="F234" s="395" t="str">
        <f ca="1">IFERROR(_xlfn.XLOOKUP($B234,map_headernames!G:G,map_headernames!$Q:$Q),"")</f>
        <v/>
      </c>
      <c r="G234" s="395" t="str">
        <f ca="1">IFERROR(_xlfn.XLOOKUP($B234,map_headernames!I:I,map_headernames!$Q:$Q),"")</f>
        <v/>
      </c>
      <c r="H234" s="395" t="str">
        <f ca="1">IFERROR(_xlfn.XLOOKUP($B234,map_headernames!J:J,map_headernames!$Q:$Q),"")</f>
        <v/>
      </c>
      <c r="I234" s="395" t="str">
        <f ca="1">IFERROR(_xlfn.XLOOKUP($B234,map_headernames!K:K,map_headernames!$Q:$Q),"")</f>
        <v/>
      </c>
      <c r="J234" s="395" t="str">
        <f ca="1">IFERROR(_xlfn.XLOOKUP($B234,map_headernames!L:L,map_headernames!$Q:$Q),"")</f>
        <v/>
      </c>
      <c r="K234" s="395" t="str">
        <f ca="1">IFERROR(_xlfn.XLOOKUP($B234,map_headernames!N:N,map_headernames!$Q:$Q),"")</f>
        <v/>
      </c>
      <c r="L234" s="395" t="str">
        <f ca="1">IFERROR(_xlfn.XLOOKUP($B234,map_headernames!O:O,map_headernames!$Q:$Q),"")</f>
        <v/>
      </c>
      <c r="M234" s="395" t="str">
        <f ca="1">IFERROR(_xlfn.XLOOKUP($B234,map_headernames!P:P,map_headernames!$Q:$Q),"")</f>
        <v/>
      </c>
    </row>
    <row r="235" spans="1:14">
      <c r="A235" s="7">
        <v>79</v>
      </c>
      <c r="B235" s="400" t="s">
        <v>1850</v>
      </c>
      <c r="C235" s="400" t="s">
        <v>1853</v>
      </c>
      <c r="D235" s="400" t="s">
        <v>5681</v>
      </c>
      <c r="E235" s="401" t="str">
        <f ca="1">IFERROR(_xlfn.XLOOKUP($B235,map_headernames!H:H,map_headernames!$Q:$Q),"")</f>
        <v/>
      </c>
      <c r="F235" s="7" t="str">
        <f ca="1">IFERROR(_xlfn.XLOOKUP($B235,map_headernames!G:G,map_headernames!$Q:$Q),"")</f>
        <v/>
      </c>
      <c r="G235" s="7" t="str">
        <f ca="1">IFERROR(_xlfn.XLOOKUP($B235,map_headernames!I:I,map_headernames!$Q:$Q),"")</f>
        <v/>
      </c>
      <c r="H235" s="7" t="str">
        <f ca="1">IFERROR(_xlfn.XLOOKUP($B235,map_headernames!J:J,map_headernames!$Q:$Q),"")</f>
        <v/>
      </c>
      <c r="I235" s="7" t="str">
        <f ca="1">IFERROR(_xlfn.XLOOKUP($B235,map_headernames!K:K,map_headernames!$Q:$Q),"")</f>
        <v/>
      </c>
      <c r="J235" s="7" t="str">
        <f ca="1">IFERROR(_xlfn.XLOOKUP($B235,map_headernames!L:L,map_headernames!$Q:$Q),"")</f>
        <v/>
      </c>
      <c r="K235" s="7" t="str">
        <f ca="1">IFERROR(_xlfn.XLOOKUP($B235,map_headernames!N:N,map_headernames!$Q:$Q),"")</f>
        <v/>
      </c>
      <c r="L235" s="7" t="str">
        <f ca="1">IFERROR(_xlfn.XLOOKUP($B235,map_headernames!O:O,map_headernames!$Q:$Q),"")</f>
        <v/>
      </c>
      <c r="M235" s="7" t="str">
        <f ca="1">IFERROR(_xlfn.XLOOKUP($B235,map_headernames!P:P,map_headernames!$Q:$Q),"")</f>
        <v/>
      </c>
    </row>
    <row r="236" spans="1:14">
      <c r="A236" s="437">
        <v>101</v>
      </c>
      <c r="B236" s="400" t="s">
        <v>1856</v>
      </c>
      <c r="C236" s="400" t="s">
        <v>1860</v>
      </c>
      <c r="D236" s="400" t="s">
        <v>5681</v>
      </c>
      <c r="E236" s="401" t="str">
        <f ca="1">IFERROR(_xlfn.XLOOKUP($B236,map_headernames!H:H,map_headernames!$Q:$Q),"")</f>
        <v/>
      </c>
      <c r="F236" s="7" t="str">
        <f ca="1">IFERROR(_xlfn.XLOOKUP($B236,map_headernames!G:G,map_headernames!$Q:$Q),"")</f>
        <v/>
      </c>
      <c r="G236" s="7" t="str">
        <f ca="1">IFERROR(_xlfn.XLOOKUP($B236,map_headernames!I:I,map_headernames!$Q:$Q),"")</f>
        <v/>
      </c>
      <c r="H236" s="7" t="str">
        <f ca="1">IFERROR(_xlfn.XLOOKUP($B236,map_headernames!J:J,map_headernames!$Q:$Q),"")</f>
        <v/>
      </c>
      <c r="I236" s="7" t="str">
        <f ca="1">IFERROR(_xlfn.XLOOKUP($B236,map_headernames!K:K,map_headernames!$Q:$Q),"")</f>
        <v/>
      </c>
      <c r="J236" s="7" t="str">
        <f ca="1">IFERROR(_xlfn.XLOOKUP($B236,map_headernames!L:L,map_headernames!$Q:$Q),"")</f>
        <v/>
      </c>
      <c r="K236" s="7" t="str">
        <f ca="1">IFERROR(_xlfn.XLOOKUP($B236,map_headernames!N:N,map_headernames!$Q:$Q),"")</f>
        <v/>
      </c>
      <c r="L236" s="7" t="str">
        <f ca="1">IFERROR(_xlfn.XLOOKUP($B236,map_headernames!O:O,map_headernames!$Q:$Q),"")</f>
        <v/>
      </c>
      <c r="M236" s="7" t="str">
        <f ca="1">IFERROR(_xlfn.XLOOKUP($B236,map_headernames!P:P,map_headernames!$Q:$Q),"")</f>
        <v/>
      </c>
    </row>
    <row r="237" spans="1:14">
      <c r="A237" s="7">
        <v>80</v>
      </c>
      <c r="B237" s="400" t="s">
        <v>1862</v>
      </c>
      <c r="C237" s="400" t="s">
        <v>1865</v>
      </c>
      <c r="D237" s="400" t="s">
        <v>5681</v>
      </c>
      <c r="E237" s="401" t="str">
        <f ca="1">IFERROR(_xlfn.XLOOKUP($B237,map_headernames!H:H,map_headernames!$Q:$Q),"")</f>
        <v/>
      </c>
      <c r="F237" s="7" t="str">
        <f ca="1">IFERROR(_xlfn.XLOOKUP($B237,map_headernames!G:G,map_headernames!$Q:$Q),"")</f>
        <v/>
      </c>
      <c r="G237" s="7" t="str">
        <f ca="1">IFERROR(_xlfn.XLOOKUP($B237,map_headernames!I:I,map_headernames!$Q:$Q),"")</f>
        <v/>
      </c>
      <c r="H237" s="7" t="str">
        <f ca="1">IFERROR(_xlfn.XLOOKUP($B237,map_headernames!J:J,map_headernames!$Q:$Q),"")</f>
        <v/>
      </c>
      <c r="I237" s="7" t="str">
        <f ca="1">IFERROR(_xlfn.XLOOKUP($B237,map_headernames!K:K,map_headernames!$Q:$Q),"")</f>
        <v/>
      </c>
      <c r="J237" s="7" t="str">
        <f ca="1">IFERROR(_xlfn.XLOOKUP($B237,map_headernames!L:L,map_headernames!$Q:$Q),"")</f>
        <v/>
      </c>
      <c r="K237" s="7" t="str">
        <f ca="1">IFERROR(_xlfn.XLOOKUP($B237,map_headernames!N:N,map_headernames!$Q:$Q),"")</f>
        <v/>
      </c>
      <c r="L237" s="7" t="str">
        <f ca="1">IFERROR(_xlfn.XLOOKUP($B237,map_headernames!O:O,map_headernames!$Q:$Q),"")</f>
        <v/>
      </c>
      <c r="M237" s="7" t="str">
        <f ca="1">IFERROR(_xlfn.XLOOKUP($B237,map_headernames!P:P,map_headernames!$Q:$Q),"")</f>
        <v/>
      </c>
    </row>
    <row r="238" spans="1:14">
      <c r="A238" s="437">
        <v>102</v>
      </c>
      <c r="B238" s="400" t="s">
        <v>1868</v>
      </c>
      <c r="C238" s="400" t="s">
        <v>1872</v>
      </c>
      <c r="D238" s="400" t="s">
        <v>5681</v>
      </c>
      <c r="E238" s="401" t="str">
        <f ca="1">IFERROR(_xlfn.XLOOKUP($B238,map_headernames!H:H,map_headernames!$Q:$Q),"")</f>
        <v/>
      </c>
      <c r="F238" s="7" t="str">
        <f ca="1">IFERROR(_xlfn.XLOOKUP($B238,map_headernames!G:G,map_headernames!$Q:$Q),"")</f>
        <v/>
      </c>
      <c r="G238" s="7" t="str">
        <f ca="1">IFERROR(_xlfn.XLOOKUP($B238,map_headernames!I:I,map_headernames!$Q:$Q),"")</f>
        <v/>
      </c>
      <c r="H238" s="7" t="str">
        <f ca="1">IFERROR(_xlfn.XLOOKUP($B238,map_headernames!J:J,map_headernames!$Q:$Q),"")</f>
        <v/>
      </c>
      <c r="I238" s="7" t="str">
        <f ca="1">IFERROR(_xlfn.XLOOKUP($B238,map_headernames!K:K,map_headernames!$Q:$Q),"")</f>
        <v/>
      </c>
      <c r="J238" s="7" t="str">
        <f ca="1">IFERROR(_xlfn.XLOOKUP($B238,map_headernames!L:L,map_headernames!$Q:$Q),"")</f>
        <v/>
      </c>
      <c r="K238" s="7" t="str">
        <f ca="1">IFERROR(_xlfn.XLOOKUP($B238,map_headernames!N:N,map_headernames!$Q:$Q),"")</f>
        <v/>
      </c>
      <c r="L238" s="7" t="str">
        <f ca="1">IFERROR(_xlfn.XLOOKUP($B238,map_headernames!O:O,map_headernames!$Q:$Q),"")</f>
        <v/>
      </c>
      <c r="M238" s="7" t="str">
        <f ca="1">IFERROR(_xlfn.XLOOKUP($B238,map_headernames!P:P,map_headernames!$Q:$Q),"")</f>
        <v/>
      </c>
    </row>
    <row r="239" spans="1:14">
      <c r="A239" s="7">
        <v>83</v>
      </c>
      <c r="B239" s="400" t="s">
        <v>1874</v>
      </c>
      <c r="C239" s="400" t="s">
        <v>1877</v>
      </c>
      <c r="D239" s="400" t="s">
        <v>5681</v>
      </c>
      <c r="E239" s="401" t="str">
        <f ca="1">IFERROR(_xlfn.XLOOKUP($B239,map_headernames!H:H,map_headernames!$Q:$Q),"")</f>
        <v/>
      </c>
      <c r="F239" s="7" t="str">
        <f ca="1">IFERROR(_xlfn.XLOOKUP($B239,map_headernames!G:G,map_headernames!$Q:$Q),"")</f>
        <v/>
      </c>
      <c r="G239" s="7" t="str">
        <f ca="1">IFERROR(_xlfn.XLOOKUP($B239,map_headernames!I:I,map_headernames!$Q:$Q),"")</f>
        <v/>
      </c>
      <c r="H239" s="7" t="str">
        <f ca="1">IFERROR(_xlfn.XLOOKUP($B239,map_headernames!J:J,map_headernames!$Q:$Q),"")</f>
        <v/>
      </c>
      <c r="I239" s="7" t="str">
        <f ca="1">IFERROR(_xlfn.XLOOKUP($B239,map_headernames!K:K,map_headernames!$Q:$Q),"")</f>
        <v/>
      </c>
      <c r="J239" s="7" t="str">
        <f ca="1">IFERROR(_xlfn.XLOOKUP($B239,map_headernames!L:L,map_headernames!$Q:$Q),"")</f>
        <v/>
      </c>
      <c r="K239" s="7" t="str">
        <f ca="1">IFERROR(_xlfn.XLOOKUP($B239,map_headernames!N:N,map_headernames!$Q:$Q),"")</f>
        <v/>
      </c>
      <c r="L239" s="7" t="str">
        <f ca="1">IFERROR(_xlfn.XLOOKUP($B239,map_headernames!O:O,map_headernames!$Q:$Q),"")</f>
        <v/>
      </c>
      <c r="M239" s="7" t="str">
        <f ca="1">IFERROR(_xlfn.XLOOKUP($B239,map_headernames!P:P,map_headernames!$Q:$Q),"")</f>
        <v/>
      </c>
    </row>
    <row r="240" spans="1:14">
      <c r="A240" s="437">
        <v>105</v>
      </c>
      <c r="B240" s="400" t="s">
        <v>1880</v>
      </c>
      <c r="C240" s="400" t="s">
        <v>1884</v>
      </c>
      <c r="D240" s="400" t="s">
        <v>5681</v>
      </c>
      <c r="E240" s="401" t="str">
        <f ca="1">IFERROR(_xlfn.XLOOKUP($B240,map_headernames!H:H,map_headernames!$Q:$Q),"")</f>
        <v/>
      </c>
      <c r="F240" s="7" t="str">
        <f ca="1">IFERROR(_xlfn.XLOOKUP($B240,map_headernames!G:G,map_headernames!$Q:$Q),"")</f>
        <v/>
      </c>
      <c r="G240" s="7" t="str">
        <f ca="1">IFERROR(_xlfn.XLOOKUP($B240,map_headernames!I:I,map_headernames!$Q:$Q),"")</f>
        <v/>
      </c>
      <c r="H240" s="7" t="str">
        <f ca="1">IFERROR(_xlfn.XLOOKUP($B240,map_headernames!J:J,map_headernames!$Q:$Q),"")</f>
        <v/>
      </c>
      <c r="I240" s="7" t="str">
        <f ca="1">IFERROR(_xlfn.XLOOKUP($B240,map_headernames!K:K,map_headernames!$Q:$Q),"")</f>
        <v/>
      </c>
      <c r="J240" s="7" t="str">
        <f ca="1">IFERROR(_xlfn.XLOOKUP($B240,map_headernames!L:L,map_headernames!$Q:$Q),"")</f>
        <v/>
      </c>
      <c r="K240" s="7" t="str">
        <f ca="1">IFERROR(_xlfn.XLOOKUP($B240,map_headernames!N:N,map_headernames!$Q:$Q),"")</f>
        <v/>
      </c>
      <c r="L240" s="7" t="str">
        <f ca="1">IFERROR(_xlfn.XLOOKUP($B240,map_headernames!O:O,map_headernames!$Q:$Q),"")</f>
        <v/>
      </c>
      <c r="M240" s="7" t="str">
        <f ca="1">IFERROR(_xlfn.XLOOKUP($B240,map_headernames!P:P,map_headernames!$Q:$Q),"")</f>
        <v/>
      </c>
    </row>
    <row r="241" spans="1:13">
      <c r="A241" s="7">
        <v>84</v>
      </c>
      <c r="B241" s="400" t="s">
        <v>1886</v>
      </c>
      <c r="C241" s="400" t="s">
        <v>1889</v>
      </c>
      <c r="D241" s="400" t="s">
        <v>5681</v>
      </c>
      <c r="E241" s="401" t="str">
        <f ca="1">IFERROR(_xlfn.XLOOKUP($B241,map_headernames!H:H,map_headernames!$Q:$Q),"")</f>
        <v/>
      </c>
      <c r="F241" s="7" t="str">
        <f ca="1">IFERROR(_xlfn.XLOOKUP($B241,map_headernames!G:G,map_headernames!$Q:$Q),"")</f>
        <v/>
      </c>
      <c r="G241" s="7" t="str">
        <f ca="1">IFERROR(_xlfn.XLOOKUP($B241,map_headernames!I:I,map_headernames!$Q:$Q),"")</f>
        <v/>
      </c>
      <c r="H241" s="7" t="str">
        <f ca="1">IFERROR(_xlfn.XLOOKUP($B241,map_headernames!J:J,map_headernames!$Q:$Q),"")</f>
        <v/>
      </c>
      <c r="I241" s="7" t="str">
        <f ca="1">IFERROR(_xlfn.XLOOKUP($B241,map_headernames!K:K,map_headernames!$Q:$Q),"")</f>
        <v/>
      </c>
      <c r="J241" s="7" t="str">
        <f ca="1">IFERROR(_xlfn.XLOOKUP($B241,map_headernames!L:L,map_headernames!$Q:$Q),"")</f>
        <v/>
      </c>
      <c r="K241" s="7" t="str">
        <f ca="1">IFERROR(_xlfn.XLOOKUP($B241,map_headernames!N:N,map_headernames!$Q:$Q),"")</f>
        <v/>
      </c>
      <c r="L241" s="7" t="str">
        <f ca="1">IFERROR(_xlfn.XLOOKUP($B241,map_headernames!O:O,map_headernames!$Q:$Q),"")</f>
        <v/>
      </c>
      <c r="M241" s="7" t="str">
        <f ca="1">IFERROR(_xlfn.XLOOKUP($B241,map_headernames!P:P,map_headernames!$Q:$Q),"")</f>
        <v/>
      </c>
    </row>
    <row r="242" spans="1:13">
      <c r="A242" s="437">
        <v>106</v>
      </c>
      <c r="B242" s="400" t="s">
        <v>1892</v>
      </c>
      <c r="C242" s="400" t="s">
        <v>1896</v>
      </c>
      <c r="D242" s="400" t="s">
        <v>5681</v>
      </c>
      <c r="E242" s="401" t="str">
        <f ca="1">IFERROR(_xlfn.XLOOKUP($B242,map_headernames!H:H,map_headernames!$Q:$Q),"")</f>
        <v/>
      </c>
      <c r="F242" s="7" t="str">
        <f ca="1">IFERROR(_xlfn.XLOOKUP($B242,map_headernames!G:G,map_headernames!$Q:$Q),"")</f>
        <v/>
      </c>
      <c r="G242" s="7" t="str">
        <f ca="1">IFERROR(_xlfn.XLOOKUP($B242,map_headernames!I:I,map_headernames!$Q:$Q),"")</f>
        <v/>
      </c>
      <c r="H242" s="7" t="str">
        <f ca="1">IFERROR(_xlfn.XLOOKUP($B242,map_headernames!J:J,map_headernames!$Q:$Q),"")</f>
        <v/>
      </c>
      <c r="I242" s="7" t="str">
        <f ca="1">IFERROR(_xlfn.XLOOKUP($B242,map_headernames!K:K,map_headernames!$Q:$Q),"")</f>
        <v/>
      </c>
      <c r="J242" s="7" t="str">
        <f ca="1">IFERROR(_xlfn.XLOOKUP($B242,map_headernames!L:L,map_headernames!$Q:$Q),"")</f>
        <v/>
      </c>
      <c r="K242" s="7" t="str">
        <f ca="1">IFERROR(_xlfn.XLOOKUP($B242,map_headernames!N:N,map_headernames!$Q:$Q),"")</f>
        <v/>
      </c>
      <c r="L242" s="7" t="str">
        <f ca="1">IFERROR(_xlfn.XLOOKUP($B242,map_headernames!O:O,map_headernames!$Q:$Q),"")</f>
        <v/>
      </c>
      <c r="M242" s="7" t="str">
        <f ca="1">IFERROR(_xlfn.XLOOKUP($B242,map_headernames!P:P,map_headernames!$Q:$Q),"")</f>
        <v/>
      </c>
    </row>
    <row r="243" spans="1:13">
      <c r="A243" s="437">
        <v>99</v>
      </c>
      <c r="B243" s="400" t="s">
        <v>1901</v>
      </c>
      <c r="C243" s="400" t="s">
        <v>1904</v>
      </c>
      <c r="D243" s="400" t="s">
        <v>5681</v>
      </c>
      <c r="E243" s="401" t="str">
        <f ca="1">IFERROR(_xlfn.XLOOKUP($B243,map_headernames!H:H,map_headernames!$Q:$Q),"")</f>
        <v/>
      </c>
      <c r="F243" s="7" t="str">
        <f ca="1">IFERROR(_xlfn.XLOOKUP($B243,map_headernames!G:G,map_headernames!$Q:$Q),"")</f>
        <v/>
      </c>
      <c r="G243" s="7" t="str">
        <f ca="1">IFERROR(_xlfn.XLOOKUP($B243,map_headernames!I:I,map_headernames!$Q:$Q),"")</f>
        <v/>
      </c>
      <c r="H243" s="7" t="str">
        <f ca="1">IFERROR(_xlfn.XLOOKUP($B243,map_headernames!J:J,map_headernames!$Q:$Q),"")</f>
        <v/>
      </c>
      <c r="I243" s="7" t="str">
        <f ca="1">IFERROR(_xlfn.XLOOKUP($B243,map_headernames!K:K,map_headernames!$Q:$Q),"")</f>
        <v/>
      </c>
      <c r="J243" s="7" t="str">
        <f ca="1">IFERROR(_xlfn.XLOOKUP($B243,map_headernames!L:L,map_headernames!$Q:$Q),"")</f>
        <v/>
      </c>
      <c r="K243" s="7" t="str">
        <f ca="1">IFERROR(_xlfn.XLOOKUP($B243,map_headernames!N:N,map_headernames!$Q:$Q),"")</f>
        <v/>
      </c>
      <c r="L243" s="7" t="str">
        <f ca="1">IFERROR(_xlfn.XLOOKUP($B243,map_headernames!O:O,map_headernames!$Q:$Q),"")</f>
        <v/>
      </c>
      <c r="M243" s="7" t="str">
        <f ca="1">IFERROR(_xlfn.XLOOKUP($B243,map_headernames!P:P,map_headernames!$Q:$Q),"")</f>
        <v/>
      </c>
    </row>
    <row r="244" spans="1:13">
      <c r="A244" s="7">
        <v>81</v>
      </c>
      <c r="B244" s="400" t="s">
        <v>1906</v>
      </c>
      <c r="C244" s="400" t="s">
        <v>1909</v>
      </c>
      <c r="D244" s="400" t="s">
        <v>5681</v>
      </c>
      <c r="E244" s="401" t="str">
        <f ca="1">IFERROR(_xlfn.XLOOKUP($B244,map_headernames!H:H,map_headernames!$Q:$Q),"")</f>
        <v/>
      </c>
      <c r="F244" s="7" t="str">
        <f ca="1">IFERROR(_xlfn.XLOOKUP($B244,map_headernames!G:G,map_headernames!$Q:$Q),"")</f>
        <v/>
      </c>
      <c r="G244" s="7" t="str">
        <f ca="1">IFERROR(_xlfn.XLOOKUP($B244,map_headernames!I:I,map_headernames!$Q:$Q),"")</f>
        <v/>
      </c>
      <c r="H244" s="7" t="str">
        <f ca="1">IFERROR(_xlfn.XLOOKUP($B244,map_headernames!J:J,map_headernames!$Q:$Q),"")</f>
        <v/>
      </c>
      <c r="I244" s="7" t="str">
        <f ca="1">IFERROR(_xlfn.XLOOKUP($B244,map_headernames!K:K,map_headernames!$Q:$Q),"")</f>
        <v/>
      </c>
      <c r="J244" s="7" t="str">
        <f ca="1">IFERROR(_xlfn.XLOOKUP($B244,map_headernames!L:L,map_headernames!$Q:$Q),"")</f>
        <v/>
      </c>
      <c r="K244" s="7" t="str">
        <f ca="1">IFERROR(_xlfn.XLOOKUP($B244,map_headernames!N:N,map_headernames!$Q:$Q),"")</f>
        <v/>
      </c>
      <c r="L244" s="7" t="str">
        <f ca="1">IFERROR(_xlfn.XLOOKUP($B244,map_headernames!O:O,map_headernames!$Q:$Q),"")</f>
        <v/>
      </c>
      <c r="M244" s="7" t="str">
        <f ca="1">IFERROR(_xlfn.XLOOKUP($B244,map_headernames!P:P,map_headernames!$Q:$Q),"")</f>
        <v/>
      </c>
    </row>
    <row r="245" spans="1:13">
      <c r="A245" s="437">
        <v>103</v>
      </c>
      <c r="B245" s="400" t="s">
        <v>1912</v>
      </c>
      <c r="C245" s="400" t="s">
        <v>1916</v>
      </c>
      <c r="D245" s="400" t="s">
        <v>5681</v>
      </c>
      <c r="E245" s="401" t="str">
        <f ca="1">IFERROR(_xlfn.XLOOKUP($B245,map_headernames!H:H,map_headernames!$Q:$Q),"")</f>
        <v/>
      </c>
      <c r="F245" s="7" t="str">
        <f ca="1">IFERROR(_xlfn.XLOOKUP($B245,map_headernames!G:G,map_headernames!$Q:$Q),"")</f>
        <v/>
      </c>
      <c r="G245" s="7" t="str">
        <f ca="1">IFERROR(_xlfn.XLOOKUP($B245,map_headernames!I:I,map_headernames!$Q:$Q),"")</f>
        <v/>
      </c>
      <c r="H245" s="7" t="str">
        <f ca="1">IFERROR(_xlfn.XLOOKUP($B245,map_headernames!J:J,map_headernames!$Q:$Q),"")</f>
        <v/>
      </c>
      <c r="I245" s="7" t="str">
        <f ca="1">IFERROR(_xlfn.XLOOKUP($B245,map_headernames!K:K,map_headernames!$Q:$Q),"")</f>
        <v/>
      </c>
      <c r="J245" s="7" t="str">
        <f ca="1">IFERROR(_xlfn.XLOOKUP($B245,map_headernames!L:L,map_headernames!$Q:$Q),"")</f>
        <v/>
      </c>
      <c r="K245" s="7" t="str">
        <f ca="1">IFERROR(_xlfn.XLOOKUP($B245,map_headernames!N:N,map_headernames!$Q:$Q),"")</f>
        <v/>
      </c>
      <c r="L245" s="7" t="str">
        <f ca="1">IFERROR(_xlfn.XLOOKUP($B245,map_headernames!O:O,map_headernames!$Q:$Q),"")</f>
        <v/>
      </c>
      <c r="M245" s="7" t="str">
        <f ca="1">IFERROR(_xlfn.XLOOKUP($B245,map_headernames!P:P,map_headernames!$Q:$Q),"")</f>
        <v/>
      </c>
    </row>
    <row r="246" spans="1:13">
      <c r="A246" s="7">
        <v>86</v>
      </c>
      <c r="B246" s="400" t="s">
        <v>1918</v>
      </c>
      <c r="C246" s="400" t="s">
        <v>1919</v>
      </c>
      <c r="D246" s="400" t="s">
        <v>5681</v>
      </c>
      <c r="E246" s="401" t="str">
        <f ca="1">IFERROR(_xlfn.XLOOKUP($B246,map_headernames!H:H,map_headernames!$Q:$Q),"")</f>
        <v/>
      </c>
      <c r="F246" s="7" t="str">
        <f ca="1">IFERROR(_xlfn.XLOOKUP($B246,map_headernames!G:G,map_headernames!$Q:$Q),"")</f>
        <v/>
      </c>
      <c r="G246" s="7" t="str">
        <f ca="1">IFERROR(_xlfn.XLOOKUP($B246,map_headernames!I:I,map_headernames!$Q:$Q),"")</f>
        <v/>
      </c>
      <c r="H246" s="7" t="str">
        <f ca="1">IFERROR(_xlfn.XLOOKUP($B246,map_headernames!J:J,map_headernames!$Q:$Q),"")</f>
        <v/>
      </c>
      <c r="I246" s="7" t="str">
        <f ca="1">IFERROR(_xlfn.XLOOKUP($B246,map_headernames!K:K,map_headernames!$Q:$Q),"")</f>
        <v/>
      </c>
      <c r="J246" s="7" t="str">
        <f ca="1">IFERROR(_xlfn.XLOOKUP($B246,map_headernames!L:L,map_headernames!$Q:$Q),"")</f>
        <v/>
      </c>
      <c r="K246" s="7" t="str">
        <f ca="1">IFERROR(_xlfn.XLOOKUP($B246,map_headernames!N:N,map_headernames!$Q:$Q),"")</f>
        <v/>
      </c>
      <c r="L246" s="7" t="str">
        <f ca="1">IFERROR(_xlfn.XLOOKUP($B246,map_headernames!O:O,map_headernames!$Q:$Q),"")</f>
        <v/>
      </c>
      <c r="M246" s="7" t="str">
        <f ca="1">IFERROR(_xlfn.XLOOKUP($B246,map_headernames!P:P,map_headernames!$Q:$Q),"")</f>
        <v/>
      </c>
    </row>
    <row r="247" spans="1:13">
      <c r="A247" s="437">
        <v>108</v>
      </c>
      <c r="B247" s="400" t="s">
        <v>1922</v>
      </c>
      <c r="C247" s="400" t="s">
        <v>1924</v>
      </c>
      <c r="D247" s="400" t="s">
        <v>5681</v>
      </c>
      <c r="E247" s="401" t="str">
        <f ca="1">IFERROR(_xlfn.XLOOKUP($B247,map_headernames!H:H,map_headernames!$Q:$Q),"")</f>
        <v/>
      </c>
      <c r="F247" s="7" t="str">
        <f ca="1">IFERROR(_xlfn.XLOOKUP($B247,map_headernames!G:G,map_headernames!$Q:$Q),"")</f>
        <v/>
      </c>
      <c r="G247" s="7" t="str">
        <f ca="1">IFERROR(_xlfn.XLOOKUP($B247,map_headernames!I:I,map_headernames!$Q:$Q),"")</f>
        <v/>
      </c>
      <c r="H247" s="7" t="str">
        <f ca="1">IFERROR(_xlfn.XLOOKUP($B247,map_headernames!J:J,map_headernames!$Q:$Q),"")</f>
        <v/>
      </c>
      <c r="I247" s="7" t="str">
        <f ca="1">IFERROR(_xlfn.XLOOKUP($B247,map_headernames!K:K,map_headernames!$Q:$Q),"")</f>
        <v/>
      </c>
      <c r="J247" s="7" t="str">
        <f ca="1">IFERROR(_xlfn.XLOOKUP($B247,map_headernames!L:L,map_headernames!$Q:$Q),"")</f>
        <v/>
      </c>
      <c r="K247" s="7" t="str">
        <f ca="1">IFERROR(_xlfn.XLOOKUP($B247,map_headernames!N:N,map_headernames!$Q:$Q),"")</f>
        <v/>
      </c>
      <c r="L247" s="7" t="str">
        <f ca="1">IFERROR(_xlfn.XLOOKUP($B247,map_headernames!O:O,map_headernames!$Q:$Q),"")</f>
        <v/>
      </c>
      <c r="M247" s="7" t="str">
        <f ca="1">IFERROR(_xlfn.XLOOKUP($B247,map_headernames!P:P,map_headernames!$Q:$Q),"")</f>
        <v/>
      </c>
    </row>
    <row r="248" spans="1:13">
      <c r="A248" s="7">
        <v>78</v>
      </c>
      <c r="B248" s="400" t="s">
        <v>1926</v>
      </c>
      <c r="C248" s="400" t="s">
        <v>1929</v>
      </c>
      <c r="D248" s="400" t="s">
        <v>5681</v>
      </c>
      <c r="E248" s="401" t="str">
        <f ca="1">IFERROR(_xlfn.XLOOKUP($B248,map_headernames!H:H,map_headernames!$Q:$Q),"")</f>
        <v/>
      </c>
      <c r="F248" s="7" t="str">
        <f ca="1">IFERROR(_xlfn.XLOOKUP($B248,map_headernames!G:G,map_headernames!$Q:$Q),"")</f>
        <v/>
      </c>
      <c r="G248" s="7" t="str">
        <f ca="1">IFERROR(_xlfn.XLOOKUP($B248,map_headernames!I:I,map_headernames!$Q:$Q),"")</f>
        <v/>
      </c>
      <c r="H248" s="7" t="str">
        <f ca="1">IFERROR(_xlfn.XLOOKUP($B248,map_headernames!J:J,map_headernames!$Q:$Q),"")</f>
        <v/>
      </c>
      <c r="I248" s="7" t="str">
        <f ca="1">IFERROR(_xlfn.XLOOKUP($B248,map_headernames!K:K,map_headernames!$Q:$Q),"")</f>
        <v/>
      </c>
      <c r="J248" s="7" t="str">
        <f ca="1">IFERROR(_xlfn.XLOOKUP($B248,map_headernames!L:L,map_headernames!$Q:$Q),"")</f>
        <v/>
      </c>
      <c r="K248" s="7" t="str">
        <f ca="1">IFERROR(_xlfn.XLOOKUP($B248,map_headernames!N:N,map_headernames!$Q:$Q),"")</f>
        <v/>
      </c>
      <c r="L248" s="7" t="str">
        <f ca="1">IFERROR(_xlfn.XLOOKUP($B248,map_headernames!O:O,map_headernames!$Q:$Q),"")</f>
        <v/>
      </c>
      <c r="M248" s="7" t="str">
        <f ca="1">IFERROR(_xlfn.XLOOKUP($B248,map_headernames!P:P,map_headernames!$Q:$Q),"")</f>
        <v/>
      </c>
    </row>
    <row r="249" spans="1:13">
      <c r="A249" s="437">
        <v>100</v>
      </c>
      <c r="B249" s="400" t="s">
        <v>1931</v>
      </c>
      <c r="C249" s="400" t="s">
        <v>1935</v>
      </c>
      <c r="D249" s="400" t="s">
        <v>5681</v>
      </c>
      <c r="E249" s="401" t="str">
        <f ca="1">IFERROR(_xlfn.XLOOKUP($B249,map_headernames!H:H,map_headernames!$Q:$Q),"")</f>
        <v/>
      </c>
      <c r="F249" s="7" t="str">
        <f ca="1">IFERROR(_xlfn.XLOOKUP($B249,map_headernames!G:G,map_headernames!$Q:$Q),"")</f>
        <v/>
      </c>
      <c r="G249" s="7" t="str">
        <f ca="1">IFERROR(_xlfn.XLOOKUP($B249,map_headernames!I:I,map_headernames!$Q:$Q),"")</f>
        <v/>
      </c>
      <c r="H249" s="7" t="str">
        <f ca="1">IFERROR(_xlfn.XLOOKUP($B249,map_headernames!J:J,map_headernames!$Q:$Q),"")</f>
        <v/>
      </c>
      <c r="I249" s="7" t="str">
        <f ca="1">IFERROR(_xlfn.XLOOKUP($B249,map_headernames!K:K,map_headernames!$Q:$Q),"")</f>
        <v/>
      </c>
      <c r="J249" s="7" t="str">
        <f ca="1">IFERROR(_xlfn.XLOOKUP($B249,map_headernames!L:L,map_headernames!$Q:$Q),"")</f>
        <v/>
      </c>
      <c r="K249" s="7" t="str">
        <f ca="1">IFERROR(_xlfn.XLOOKUP($B249,map_headernames!N:N,map_headernames!$Q:$Q),"")</f>
        <v/>
      </c>
      <c r="L249" s="7" t="str">
        <f ca="1">IFERROR(_xlfn.XLOOKUP($B249,map_headernames!O:O,map_headernames!$Q:$Q),"")</f>
        <v/>
      </c>
      <c r="M249" s="7" t="str">
        <f ca="1">IFERROR(_xlfn.XLOOKUP($B249,map_headernames!P:P,map_headernames!$Q:$Q),"")</f>
        <v/>
      </c>
    </row>
    <row r="250" spans="1:13">
      <c r="A250" s="7">
        <v>82</v>
      </c>
      <c r="B250" s="400" t="s">
        <v>1937</v>
      </c>
      <c r="C250" s="400" t="s">
        <v>1940</v>
      </c>
      <c r="D250" s="400" t="s">
        <v>5681</v>
      </c>
      <c r="E250" s="401" t="str">
        <f ca="1">IFERROR(_xlfn.XLOOKUP($B250,map_headernames!H:H,map_headernames!$Q:$Q),"")</f>
        <v/>
      </c>
      <c r="F250" s="7" t="str">
        <f ca="1">IFERROR(_xlfn.XLOOKUP($B250,map_headernames!G:G,map_headernames!$Q:$Q),"")</f>
        <v/>
      </c>
      <c r="G250" s="7" t="str">
        <f ca="1">IFERROR(_xlfn.XLOOKUP($B250,map_headernames!I:I,map_headernames!$Q:$Q),"")</f>
        <v/>
      </c>
      <c r="H250" s="7" t="str">
        <f ca="1">IFERROR(_xlfn.XLOOKUP($B250,map_headernames!J:J,map_headernames!$Q:$Q),"")</f>
        <v/>
      </c>
      <c r="I250" s="7" t="str">
        <f ca="1">IFERROR(_xlfn.XLOOKUP($B250,map_headernames!K:K,map_headernames!$Q:$Q),"")</f>
        <v/>
      </c>
      <c r="J250" s="7" t="str">
        <f ca="1">IFERROR(_xlfn.XLOOKUP($B250,map_headernames!L:L,map_headernames!$Q:$Q),"")</f>
        <v/>
      </c>
      <c r="K250" s="7" t="str">
        <f ca="1">IFERROR(_xlfn.XLOOKUP($B250,map_headernames!N:N,map_headernames!$Q:$Q),"")</f>
        <v/>
      </c>
      <c r="L250" s="7" t="str">
        <f ca="1">IFERROR(_xlfn.XLOOKUP($B250,map_headernames!O:O,map_headernames!$Q:$Q),"")</f>
        <v/>
      </c>
      <c r="M250" s="7" t="str">
        <f ca="1">IFERROR(_xlfn.XLOOKUP($B250,map_headernames!P:P,map_headernames!$Q:$Q),"")</f>
        <v/>
      </c>
    </row>
    <row r="251" spans="1:13">
      <c r="A251" s="437">
        <v>104</v>
      </c>
      <c r="B251" s="400" t="s">
        <v>1942</v>
      </c>
      <c r="C251" s="400" t="s">
        <v>1946</v>
      </c>
      <c r="D251" s="400" t="s">
        <v>5681</v>
      </c>
      <c r="E251" s="401" t="str">
        <f ca="1">IFERROR(_xlfn.XLOOKUP($B251,map_headernames!H:H,map_headernames!$Q:$Q),"")</f>
        <v/>
      </c>
      <c r="F251" s="7" t="str">
        <f ca="1">IFERROR(_xlfn.XLOOKUP($B251,map_headernames!G:G,map_headernames!$Q:$Q),"")</f>
        <v/>
      </c>
      <c r="G251" s="7" t="str">
        <f ca="1">IFERROR(_xlfn.XLOOKUP($B251,map_headernames!I:I,map_headernames!$Q:$Q),"")</f>
        <v/>
      </c>
      <c r="H251" s="7" t="str">
        <f ca="1">IFERROR(_xlfn.XLOOKUP($B251,map_headernames!J:J,map_headernames!$Q:$Q),"")</f>
        <v/>
      </c>
      <c r="I251" s="7" t="str">
        <f ca="1">IFERROR(_xlfn.XLOOKUP($B251,map_headernames!K:K,map_headernames!$Q:$Q),"")</f>
        <v/>
      </c>
      <c r="J251" s="7" t="str">
        <f ca="1">IFERROR(_xlfn.XLOOKUP($B251,map_headernames!L:L,map_headernames!$Q:$Q),"")</f>
        <v/>
      </c>
      <c r="K251" s="7" t="str">
        <f ca="1">IFERROR(_xlfn.XLOOKUP($B251,map_headernames!N:N,map_headernames!$Q:$Q),"")</f>
        <v/>
      </c>
      <c r="L251" s="7" t="str">
        <f ca="1">IFERROR(_xlfn.XLOOKUP($B251,map_headernames!O:O,map_headernames!$Q:$Q),"")</f>
        <v/>
      </c>
      <c r="M251" s="7" t="str">
        <f ca="1">IFERROR(_xlfn.XLOOKUP($B251,map_headernames!P:P,map_headernames!$Q:$Q),"")</f>
        <v/>
      </c>
    </row>
    <row r="252" spans="1:13">
      <c r="A252" s="7">
        <v>85</v>
      </c>
      <c r="B252" s="400" t="s">
        <v>1948</v>
      </c>
      <c r="C252" s="400" t="s">
        <v>1951</v>
      </c>
      <c r="D252" s="400" t="s">
        <v>5681</v>
      </c>
      <c r="E252" s="401" t="str">
        <f ca="1">IFERROR(_xlfn.XLOOKUP($B252,map_headernames!H:H,map_headernames!$Q:$Q),"")</f>
        <v/>
      </c>
      <c r="F252" s="7" t="str">
        <f ca="1">IFERROR(_xlfn.XLOOKUP($B252,map_headernames!G:G,map_headernames!$Q:$Q),"")</f>
        <v/>
      </c>
      <c r="G252" s="7" t="str">
        <f ca="1">IFERROR(_xlfn.XLOOKUP($B252,map_headernames!I:I,map_headernames!$Q:$Q),"")</f>
        <v/>
      </c>
      <c r="H252" s="7" t="str">
        <f ca="1">IFERROR(_xlfn.XLOOKUP($B252,map_headernames!J:J,map_headernames!$Q:$Q),"")</f>
        <v/>
      </c>
      <c r="I252" s="7" t="str">
        <f ca="1">IFERROR(_xlfn.XLOOKUP($B252,map_headernames!K:K,map_headernames!$Q:$Q),"")</f>
        <v/>
      </c>
      <c r="J252" s="7" t="str">
        <f ca="1">IFERROR(_xlfn.XLOOKUP($B252,map_headernames!L:L,map_headernames!$Q:$Q),"")</f>
        <v/>
      </c>
      <c r="K252" s="7" t="str">
        <f ca="1">IFERROR(_xlfn.XLOOKUP($B252,map_headernames!N:N,map_headernames!$Q:$Q),"")</f>
        <v/>
      </c>
      <c r="L252" s="7" t="str">
        <f ca="1">IFERROR(_xlfn.XLOOKUP($B252,map_headernames!O:O,map_headernames!$Q:$Q),"")</f>
        <v/>
      </c>
      <c r="M252" s="7" t="str">
        <f ca="1">IFERROR(_xlfn.XLOOKUP($B252,map_headernames!P:P,map_headernames!$Q:$Q),"")</f>
        <v/>
      </c>
    </row>
    <row r="253" spans="1:13">
      <c r="A253" s="437">
        <v>107</v>
      </c>
      <c r="B253" s="400" t="s">
        <v>1954</v>
      </c>
      <c r="C253" s="400" t="s">
        <v>1958</v>
      </c>
      <c r="D253" s="400" t="s">
        <v>5681</v>
      </c>
      <c r="E253" s="401" t="str">
        <f ca="1">IFERROR(_xlfn.XLOOKUP($B253,map_headernames!H:H,map_headernames!$Q:$Q),"")</f>
        <v/>
      </c>
      <c r="F253" s="7" t="str">
        <f ca="1">IFERROR(_xlfn.XLOOKUP($B253,map_headernames!G:G,map_headernames!$Q:$Q),"")</f>
        <v/>
      </c>
      <c r="G253" s="7" t="str">
        <f ca="1">IFERROR(_xlfn.XLOOKUP($B253,map_headernames!I:I,map_headernames!$Q:$Q),"")</f>
        <v/>
      </c>
      <c r="H253" s="7" t="str">
        <f ca="1">IFERROR(_xlfn.XLOOKUP($B253,map_headernames!J:J,map_headernames!$Q:$Q),"")</f>
        <v/>
      </c>
      <c r="I253" s="7" t="str">
        <f ca="1">IFERROR(_xlfn.XLOOKUP($B253,map_headernames!K:K,map_headernames!$Q:$Q),"")</f>
        <v/>
      </c>
      <c r="J253" s="7" t="str">
        <f ca="1">IFERROR(_xlfn.XLOOKUP($B253,map_headernames!L:L,map_headernames!$Q:$Q),"")</f>
        <v/>
      </c>
      <c r="K253" s="7" t="str">
        <f ca="1">IFERROR(_xlfn.XLOOKUP($B253,map_headernames!N:N,map_headernames!$Q:$Q),"")</f>
        <v/>
      </c>
      <c r="L253" s="7" t="str">
        <f ca="1">IFERROR(_xlfn.XLOOKUP($B253,map_headernames!O:O,map_headernames!$Q:$Q),"")</f>
        <v/>
      </c>
      <c r="M253" s="7" t="str">
        <f ca="1">IFERROR(_xlfn.XLOOKUP($B253,map_headernames!P:P,map_headernames!$Q:$Q),"")</f>
        <v/>
      </c>
    </row>
    <row r="254" spans="1:13">
      <c r="A254" s="437">
        <v>257</v>
      </c>
      <c r="B254" s="400" t="s">
        <v>2555</v>
      </c>
      <c r="C254" s="400" t="s">
        <v>2556</v>
      </c>
      <c r="D254" s="400" t="s">
        <v>2181</v>
      </c>
      <c r="E254" s="401" t="str">
        <f ca="1">IFERROR(_xlfn.XLOOKUP($B254,map_headernames!H:H,map_headernames!$Q:$Q),"")</f>
        <v/>
      </c>
      <c r="F254" s="7" t="str">
        <f ca="1">IFERROR(_xlfn.XLOOKUP($B254,map_headernames!G:G,map_headernames!$Q:$Q),"")</f>
        <v/>
      </c>
      <c r="G254" s="7" t="str">
        <f ca="1">IFERROR(_xlfn.XLOOKUP($B254,map_headernames!I:I,map_headernames!$Q:$Q),"")</f>
        <v/>
      </c>
      <c r="H254" s="7" t="str">
        <f ca="1">IFERROR(_xlfn.XLOOKUP($B254,map_headernames!J:J,map_headernames!$Q:$Q),"")</f>
        <v/>
      </c>
      <c r="I254" s="7" t="str">
        <f ca="1">IFERROR(_xlfn.XLOOKUP($B254,map_headernames!K:K,map_headernames!$Q:$Q),"")</f>
        <v/>
      </c>
      <c r="J254" s="7" t="str">
        <f ca="1">IFERROR(_xlfn.XLOOKUP($B254,map_headernames!L:L,map_headernames!$Q:$Q),"")</f>
        <v/>
      </c>
      <c r="K254" s="7" t="str">
        <f ca="1">IFERROR(_xlfn.XLOOKUP($B254,map_headernames!N:N,map_headernames!$Q:$Q),"")</f>
        <v/>
      </c>
      <c r="L254" s="7" t="str">
        <f ca="1">IFERROR(_xlfn.XLOOKUP($B254,map_headernames!O:O,map_headernames!$Q:$Q),"")</f>
        <v/>
      </c>
      <c r="M254" s="7" t="str">
        <f ca="1">IFERROR(_xlfn.XLOOKUP($B254,map_headernames!P:P,map_headernames!$Q:$Q),"")</f>
        <v/>
      </c>
    </row>
    <row r="255" spans="1:13">
      <c r="A255" s="7">
        <v>269</v>
      </c>
      <c r="B255" s="400" t="s">
        <v>2576</v>
      </c>
      <c r="C255" s="400" t="s">
        <v>2577</v>
      </c>
      <c r="D255" s="400" t="s">
        <v>2181</v>
      </c>
      <c r="E255" s="401" t="str">
        <f ca="1">IFERROR(_xlfn.XLOOKUP($B255,map_headernames!H:H,map_headernames!$Q:$Q),"")</f>
        <v/>
      </c>
      <c r="F255" s="7" t="str">
        <f ca="1">IFERROR(_xlfn.XLOOKUP($B255,map_headernames!G:G,map_headernames!$Q:$Q),"")</f>
        <v/>
      </c>
      <c r="G255" s="7" t="str">
        <f ca="1">IFERROR(_xlfn.XLOOKUP($B255,map_headernames!I:I,map_headernames!$Q:$Q),"")</f>
        <v/>
      </c>
      <c r="H255" s="7" t="str">
        <f ca="1">IFERROR(_xlfn.XLOOKUP($B255,map_headernames!J:J,map_headernames!$Q:$Q),"")</f>
        <v/>
      </c>
      <c r="I255" s="7" t="str">
        <f ca="1">IFERROR(_xlfn.XLOOKUP($B255,map_headernames!K:K,map_headernames!$Q:$Q),"")</f>
        <v/>
      </c>
      <c r="J255" s="7" t="str">
        <f ca="1">IFERROR(_xlfn.XLOOKUP($B255,map_headernames!L:L,map_headernames!$Q:$Q),"")</f>
        <v/>
      </c>
      <c r="K255" s="7" t="str">
        <f ca="1">IFERROR(_xlfn.XLOOKUP($B255,map_headernames!N:N,map_headernames!$Q:$Q),"")</f>
        <v/>
      </c>
      <c r="L255" s="7" t="str">
        <f ca="1">IFERROR(_xlfn.XLOOKUP($B255,map_headernames!O:O,map_headernames!$Q:$Q),"")</f>
        <v/>
      </c>
      <c r="M255" s="7" t="str">
        <f ca="1">IFERROR(_xlfn.XLOOKUP($B255,map_headernames!P:P,map_headernames!$Q:$Q),"")</f>
        <v/>
      </c>
    </row>
    <row r="256" spans="1:13">
      <c r="A256" s="437">
        <v>258</v>
      </c>
      <c r="B256" s="400" t="s">
        <v>2561</v>
      </c>
      <c r="C256" s="400" t="s">
        <v>2562</v>
      </c>
      <c r="D256" s="400" t="s">
        <v>2181</v>
      </c>
      <c r="E256" s="401" t="str">
        <f ca="1">IFERROR(_xlfn.XLOOKUP($B256,map_headernames!H:H,map_headernames!$Q:$Q),"")</f>
        <v/>
      </c>
      <c r="F256" s="7" t="str">
        <f ca="1">IFERROR(_xlfn.XLOOKUP($B256,map_headernames!G:G,map_headernames!$Q:$Q),"")</f>
        <v/>
      </c>
      <c r="G256" s="7" t="str">
        <f ca="1">IFERROR(_xlfn.XLOOKUP($B256,map_headernames!I:I,map_headernames!$Q:$Q),"")</f>
        <v/>
      </c>
      <c r="H256" s="7" t="str">
        <f ca="1">IFERROR(_xlfn.XLOOKUP($B256,map_headernames!J:J,map_headernames!$Q:$Q),"")</f>
        <v/>
      </c>
      <c r="I256" s="7" t="str">
        <f ca="1">IFERROR(_xlfn.XLOOKUP($B256,map_headernames!K:K,map_headernames!$Q:$Q),"")</f>
        <v/>
      </c>
      <c r="J256" s="7" t="str">
        <f ca="1">IFERROR(_xlfn.XLOOKUP($B256,map_headernames!L:L,map_headernames!$Q:$Q),"")</f>
        <v/>
      </c>
      <c r="K256" s="7" t="str">
        <f ca="1">IFERROR(_xlfn.XLOOKUP($B256,map_headernames!N:N,map_headernames!$Q:$Q),"")</f>
        <v/>
      </c>
      <c r="L256" s="7" t="str">
        <f ca="1">IFERROR(_xlfn.XLOOKUP($B256,map_headernames!O:O,map_headernames!$Q:$Q),"")</f>
        <v/>
      </c>
      <c r="M256" s="7" t="str">
        <f ca="1">IFERROR(_xlfn.XLOOKUP($B256,map_headernames!P:P,map_headernames!$Q:$Q),"")</f>
        <v/>
      </c>
    </row>
    <row r="257" spans="1:14">
      <c r="A257" s="7">
        <v>270</v>
      </c>
      <c r="B257" s="400" t="s">
        <v>2578</v>
      </c>
      <c r="C257" s="400" t="s">
        <v>2579</v>
      </c>
      <c r="D257" s="400" t="s">
        <v>2181</v>
      </c>
      <c r="E257" s="401" t="str">
        <f ca="1">IFERROR(_xlfn.XLOOKUP($B257,map_headernames!H:H,map_headernames!$Q:$Q),"")</f>
        <v/>
      </c>
      <c r="F257" s="7" t="str">
        <f ca="1">IFERROR(_xlfn.XLOOKUP($B257,map_headernames!G:G,map_headernames!$Q:$Q),"")</f>
        <v/>
      </c>
      <c r="G257" s="7" t="str">
        <f ca="1">IFERROR(_xlfn.XLOOKUP($B257,map_headernames!I:I,map_headernames!$Q:$Q),"")</f>
        <v/>
      </c>
      <c r="H257" s="7" t="str">
        <f ca="1">IFERROR(_xlfn.XLOOKUP($B257,map_headernames!J:J,map_headernames!$Q:$Q),"")</f>
        <v/>
      </c>
      <c r="I257" s="7" t="str">
        <f ca="1">IFERROR(_xlfn.XLOOKUP($B257,map_headernames!K:K,map_headernames!$Q:$Q),"")</f>
        <v/>
      </c>
      <c r="J257" s="7" t="str">
        <f ca="1">IFERROR(_xlfn.XLOOKUP($B257,map_headernames!L:L,map_headernames!$Q:$Q),"")</f>
        <v/>
      </c>
      <c r="K257" s="7" t="str">
        <f ca="1">IFERROR(_xlfn.XLOOKUP($B257,map_headernames!N:N,map_headernames!$Q:$Q),"")</f>
        <v/>
      </c>
      <c r="L257" s="7" t="str">
        <f ca="1">IFERROR(_xlfn.XLOOKUP($B257,map_headernames!O:O,map_headernames!$Q:$Q),"")</f>
        <v/>
      </c>
      <c r="M257" s="7" t="str">
        <f ca="1">IFERROR(_xlfn.XLOOKUP($B257,map_headernames!P:P,map_headernames!$Q:$Q),"")</f>
        <v/>
      </c>
    </row>
    <row r="258" spans="1:14">
      <c r="A258" s="437">
        <v>259</v>
      </c>
      <c r="B258" s="400" t="s">
        <v>2567</v>
      </c>
      <c r="C258" s="400" t="s">
        <v>2568</v>
      </c>
      <c r="D258" s="400" t="s">
        <v>2181</v>
      </c>
      <c r="E258" s="401" t="str">
        <f ca="1">IFERROR(_xlfn.XLOOKUP($B258,map_headernames!H:H,map_headernames!$Q:$Q),"")</f>
        <v/>
      </c>
      <c r="F258" s="7" t="str">
        <f ca="1">IFERROR(_xlfn.XLOOKUP($B258,map_headernames!G:G,map_headernames!$Q:$Q),"")</f>
        <v/>
      </c>
      <c r="G258" s="7" t="str">
        <f ca="1">IFERROR(_xlfn.XLOOKUP($B258,map_headernames!I:I,map_headernames!$Q:$Q),"")</f>
        <v/>
      </c>
      <c r="H258" s="7" t="str">
        <f ca="1">IFERROR(_xlfn.XLOOKUP($B258,map_headernames!J:J,map_headernames!$Q:$Q),"")</f>
        <v/>
      </c>
      <c r="I258" s="7" t="str">
        <f ca="1">IFERROR(_xlfn.XLOOKUP($B258,map_headernames!K:K,map_headernames!$Q:$Q),"")</f>
        <v/>
      </c>
      <c r="J258" s="7" t="str">
        <f ca="1">IFERROR(_xlfn.XLOOKUP($B258,map_headernames!L:L,map_headernames!$Q:$Q),"")</f>
        <v/>
      </c>
      <c r="K258" s="7" t="str">
        <f ca="1">IFERROR(_xlfn.XLOOKUP($B258,map_headernames!N:N,map_headernames!$Q:$Q),"")</f>
        <v/>
      </c>
      <c r="L258" s="7" t="str">
        <f ca="1">IFERROR(_xlfn.XLOOKUP($B258,map_headernames!O:O,map_headernames!$Q:$Q),"")</f>
        <v/>
      </c>
      <c r="M258" s="7" t="str">
        <f ca="1">IFERROR(_xlfn.XLOOKUP($B258,map_headernames!P:P,map_headernames!$Q:$Q),"")</f>
        <v/>
      </c>
    </row>
    <row r="259" spans="1:14">
      <c r="A259" s="7">
        <v>271</v>
      </c>
      <c r="B259" s="400" t="s">
        <v>2580</v>
      </c>
      <c r="C259" s="400" t="s">
        <v>2581</v>
      </c>
      <c r="D259" s="400" t="s">
        <v>2181</v>
      </c>
      <c r="E259" s="401" t="str">
        <f ca="1">IFERROR(_xlfn.XLOOKUP($B259,map_headernames!H:H,map_headernames!$Q:$Q),"")</f>
        <v/>
      </c>
      <c r="F259" s="7" t="str">
        <f ca="1">IFERROR(_xlfn.XLOOKUP($B259,map_headernames!G:G,map_headernames!$Q:$Q),"")</f>
        <v/>
      </c>
      <c r="G259" s="7" t="str">
        <f ca="1">IFERROR(_xlfn.XLOOKUP($B259,map_headernames!I:I,map_headernames!$Q:$Q),"")</f>
        <v/>
      </c>
      <c r="H259" s="7" t="str">
        <f ca="1">IFERROR(_xlfn.XLOOKUP($B259,map_headernames!J:J,map_headernames!$Q:$Q),"")</f>
        <v/>
      </c>
      <c r="I259" s="7" t="str">
        <f ca="1">IFERROR(_xlfn.XLOOKUP($B259,map_headernames!K:K,map_headernames!$Q:$Q),"")</f>
        <v/>
      </c>
      <c r="J259" s="7" t="str">
        <f ca="1">IFERROR(_xlfn.XLOOKUP($B259,map_headernames!L:L,map_headernames!$Q:$Q),"")</f>
        <v/>
      </c>
      <c r="K259" s="7" t="str">
        <f ca="1">IFERROR(_xlfn.XLOOKUP($B259,map_headernames!N:N,map_headernames!$Q:$Q),"")</f>
        <v/>
      </c>
      <c r="L259" s="7" t="str">
        <f ca="1">IFERROR(_xlfn.XLOOKUP($B259,map_headernames!O:O,map_headernames!$Q:$Q),"")</f>
        <v/>
      </c>
      <c r="M259" s="7" t="str">
        <f ca="1">IFERROR(_xlfn.XLOOKUP($B259,map_headernames!P:P,map_headernames!$Q:$Q),"")</f>
        <v/>
      </c>
    </row>
    <row r="260" spans="1:14">
      <c r="A260" s="437">
        <v>256</v>
      </c>
      <c r="B260" s="400" t="s">
        <v>2551</v>
      </c>
      <c r="C260" s="400" t="s">
        <v>2552</v>
      </c>
      <c r="D260" s="400" t="s">
        <v>2181</v>
      </c>
      <c r="E260" s="401" t="str">
        <f ca="1">IFERROR(_xlfn.XLOOKUP($B260,map_headernames!H:H,map_headernames!$Q:$Q),"")</f>
        <v/>
      </c>
      <c r="F260" s="7" t="str">
        <f ca="1">IFERROR(_xlfn.XLOOKUP($B260,map_headernames!G:G,map_headernames!$Q:$Q),"")</f>
        <v/>
      </c>
      <c r="G260" s="7" t="str">
        <f ca="1">IFERROR(_xlfn.XLOOKUP($B260,map_headernames!I:I,map_headernames!$Q:$Q),"")</f>
        <v/>
      </c>
      <c r="H260" s="7" t="str">
        <f ca="1">IFERROR(_xlfn.XLOOKUP($B260,map_headernames!J:J,map_headernames!$Q:$Q),"")</f>
        <v/>
      </c>
      <c r="I260" s="7" t="str">
        <f ca="1">IFERROR(_xlfn.XLOOKUP($B260,map_headernames!K:K,map_headernames!$Q:$Q),"")</f>
        <v/>
      </c>
      <c r="J260" s="7" t="str">
        <f ca="1">IFERROR(_xlfn.XLOOKUP($B260,map_headernames!L:L,map_headernames!$Q:$Q),"")</f>
        <v/>
      </c>
      <c r="K260" s="7" t="str">
        <f ca="1">IFERROR(_xlfn.XLOOKUP($B260,map_headernames!N:N,map_headernames!$Q:$Q),"")</f>
        <v/>
      </c>
      <c r="L260" s="7" t="str">
        <f ca="1">IFERROR(_xlfn.XLOOKUP($B260,map_headernames!O:O,map_headernames!$Q:$Q),"")</f>
        <v/>
      </c>
      <c r="M260" s="7" t="str">
        <f ca="1">IFERROR(_xlfn.XLOOKUP($B260,map_headernames!P:P,map_headernames!$Q:$Q),"")</f>
        <v/>
      </c>
    </row>
    <row r="261" spans="1:14">
      <c r="A261" s="7">
        <v>268</v>
      </c>
      <c r="B261" s="400" t="s">
        <v>2574</v>
      </c>
      <c r="C261" s="400" t="s">
        <v>2575</v>
      </c>
      <c r="D261" s="400" t="s">
        <v>2181</v>
      </c>
      <c r="E261" s="401" t="str">
        <f ca="1">IFERROR(_xlfn.XLOOKUP($B261,map_headernames!H:H,map_headernames!$Q:$Q),"")</f>
        <v/>
      </c>
      <c r="F261" s="7" t="str">
        <f ca="1">IFERROR(_xlfn.XLOOKUP($B261,map_headernames!G:G,map_headernames!$Q:$Q),"")</f>
        <v/>
      </c>
      <c r="G261" s="7" t="str">
        <f ca="1">IFERROR(_xlfn.XLOOKUP($B261,map_headernames!I:I,map_headernames!$Q:$Q),"")</f>
        <v/>
      </c>
      <c r="H261" s="7" t="str">
        <f ca="1">IFERROR(_xlfn.XLOOKUP($B261,map_headernames!J:J,map_headernames!$Q:$Q),"")</f>
        <v/>
      </c>
      <c r="I261" s="7" t="str">
        <f ca="1">IFERROR(_xlfn.XLOOKUP($B261,map_headernames!K:K,map_headernames!$Q:$Q),"")</f>
        <v/>
      </c>
      <c r="J261" s="7" t="str">
        <f ca="1">IFERROR(_xlfn.XLOOKUP($B261,map_headernames!L:L,map_headernames!$Q:$Q),"")</f>
        <v/>
      </c>
      <c r="K261" s="7" t="str">
        <f ca="1">IFERROR(_xlfn.XLOOKUP($B261,map_headernames!N:N,map_headernames!$Q:$Q),"")</f>
        <v/>
      </c>
      <c r="L261" s="7" t="str">
        <f ca="1">IFERROR(_xlfn.XLOOKUP($B261,map_headernames!O:O,map_headernames!$Q:$Q),"")</f>
        <v/>
      </c>
      <c r="M261" s="7" t="str">
        <f ca="1">IFERROR(_xlfn.XLOOKUP($B261,map_headernames!P:P,map_headernames!$Q:$Q),"")</f>
        <v/>
      </c>
    </row>
    <row r="262" spans="1:14">
      <c r="A262" s="437">
        <v>254</v>
      </c>
      <c r="B262" s="400" t="s">
        <v>2688</v>
      </c>
      <c r="C262" s="400" t="s">
        <v>2689</v>
      </c>
      <c r="D262" s="400" t="s">
        <v>2181</v>
      </c>
      <c r="E262" s="401" t="str">
        <f ca="1">IFERROR(_xlfn.XLOOKUP($B262,map_headernames!H:H,map_headernames!$Q:$Q),"")</f>
        <v/>
      </c>
      <c r="F262" s="7" t="str">
        <f ca="1">IFERROR(_xlfn.XLOOKUP($B262,map_headernames!G:G,map_headernames!$Q:$Q),"")</f>
        <v/>
      </c>
      <c r="G262" s="7" t="str">
        <f ca="1">IFERROR(_xlfn.XLOOKUP($B262,map_headernames!I:I,map_headernames!$Q:$Q),"")</f>
        <v/>
      </c>
      <c r="H262" s="7" t="str">
        <f ca="1">IFERROR(_xlfn.XLOOKUP($B262,map_headernames!J:J,map_headernames!$Q:$Q),"")</f>
        <v/>
      </c>
      <c r="I262" s="7" t="str">
        <f ca="1">IFERROR(_xlfn.XLOOKUP($B262,map_headernames!K:K,map_headernames!$Q:$Q),"")</f>
        <v/>
      </c>
      <c r="J262" s="7" t="str">
        <f ca="1">IFERROR(_xlfn.XLOOKUP($B262,map_headernames!L:L,map_headernames!$Q:$Q),"")</f>
        <v/>
      </c>
      <c r="K262" s="7" t="str">
        <f ca="1">IFERROR(_xlfn.XLOOKUP($B262,map_headernames!N:N,map_headernames!$Q:$Q),"")</f>
        <v/>
      </c>
      <c r="L262" s="7" t="str">
        <f ca="1">IFERROR(_xlfn.XLOOKUP($B262,map_headernames!O:O,map_headernames!$Q:$Q),"")</f>
        <v/>
      </c>
      <c r="M262" s="7" t="str">
        <f ca="1">IFERROR(_xlfn.XLOOKUP($B262,map_headernames!P:P,map_headernames!$Q:$Q),"")</f>
        <v/>
      </c>
    </row>
    <row r="263" spans="1:14">
      <c r="A263" s="7">
        <v>266</v>
      </c>
      <c r="B263" s="400" t="s">
        <v>2692</v>
      </c>
      <c r="C263" s="400" t="s">
        <v>2693</v>
      </c>
      <c r="D263" s="400" t="s">
        <v>2181</v>
      </c>
      <c r="E263" s="401" t="str">
        <f ca="1">IFERROR(_xlfn.XLOOKUP($B263,map_headernames!H:H,map_headernames!$Q:$Q),"")</f>
        <v/>
      </c>
      <c r="F263" s="7" t="str">
        <f ca="1">IFERROR(_xlfn.XLOOKUP($B263,map_headernames!G:G,map_headernames!$Q:$Q),"")</f>
        <v/>
      </c>
      <c r="G263" s="7" t="str">
        <f ca="1">IFERROR(_xlfn.XLOOKUP($B263,map_headernames!I:I,map_headernames!$Q:$Q),"")</f>
        <v/>
      </c>
      <c r="H263" s="7" t="str">
        <f ca="1">IFERROR(_xlfn.XLOOKUP($B263,map_headernames!J:J,map_headernames!$Q:$Q),"")</f>
        <v/>
      </c>
      <c r="I263" s="7" t="str">
        <f ca="1">IFERROR(_xlfn.XLOOKUP($B263,map_headernames!K:K,map_headernames!$Q:$Q),"")</f>
        <v/>
      </c>
      <c r="J263" s="7" t="str">
        <f ca="1">IFERROR(_xlfn.XLOOKUP($B263,map_headernames!L:L,map_headernames!$Q:$Q),"")</f>
        <v/>
      </c>
      <c r="K263" s="7" t="str">
        <f ca="1">IFERROR(_xlfn.XLOOKUP($B263,map_headernames!N:N,map_headernames!$Q:$Q),"")</f>
        <v/>
      </c>
      <c r="L263" s="7" t="str">
        <f ca="1">IFERROR(_xlfn.XLOOKUP($B263,map_headernames!O:O,map_headernames!$Q:$Q),"")</f>
        <v/>
      </c>
      <c r="M263" s="7" t="str">
        <f ca="1">IFERROR(_xlfn.XLOOKUP($B263,map_headernames!P:P,map_headernames!$Q:$Q),"")</f>
        <v/>
      </c>
    </row>
    <row r="264" spans="1:14">
      <c r="A264" s="437">
        <v>255</v>
      </c>
      <c r="B264" s="413" t="s">
        <v>2239</v>
      </c>
      <c r="C264" s="413" t="s">
        <v>5673</v>
      </c>
      <c r="D264" s="413" t="s">
        <v>2181</v>
      </c>
      <c r="E264" s="395" t="str">
        <f ca="1">IFERROR(_xlfn.XLOOKUP($B264,map_headernames!H:H,map_headernames!$Q:$Q),"")</f>
        <v/>
      </c>
      <c r="F264" s="395" t="str">
        <f ca="1">IFERROR(_xlfn.XLOOKUP($B264,map_headernames!G:G,map_headernames!$Q:$Q),"")</f>
        <v/>
      </c>
      <c r="G264" s="395" t="str">
        <f ca="1">IFERROR(_xlfn.XLOOKUP($B264,map_headernames!I:I,map_headernames!$Q:$Q),"")</f>
        <v/>
      </c>
      <c r="H264" s="395" t="str">
        <f ca="1">IFERROR(_xlfn.XLOOKUP($B264,map_headernames!J:J,map_headernames!$Q:$Q),"")</f>
        <v/>
      </c>
      <c r="I264" s="395" t="str">
        <f ca="1">IFERROR(_xlfn.XLOOKUP($B264,map_headernames!K:K,map_headernames!$Q:$Q),"")</f>
        <v/>
      </c>
      <c r="J264" s="395" t="str">
        <f ca="1">IFERROR(_xlfn.XLOOKUP($B264,map_headernames!L:L,map_headernames!$Q:$Q),"")</f>
        <v/>
      </c>
      <c r="K264" s="395" t="str">
        <f ca="1">IFERROR(_xlfn.XLOOKUP($B264,map_headernames!N:N,map_headernames!$Q:$Q),"")</f>
        <v/>
      </c>
      <c r="L264" s="395" t="str">
        <f ca="1">IFERROR(_xlfn.XLOOKUP($B264,map_headernames!O:O,map_headernames!$Q:$Q),"")</f>
        <v/>
      </c>
      <c r="M264" s="395" t="str">
        <f ca="1">IFERROR(_xlfn.XLOOKUP($B264,map_headernames!P:P,map_headernames!$Q:$Q),"")</f>
        <v/>
      </c>
      <c r="N264" s="7" t="s">
        <v>5725</v>
      </c>
    </row>
    <row r="265" spans="1:14">
      <c r="A265" s="7">
        <v>267</v>
      </c>
      <c r="B265" s="441" t="s">
        <v>2179</v>
      </c>
      <c r="C265" s="441" t="s">
        <v>2182</v>
      </c>
      <c r="D265" s="441" t="s">
        <v>2181</v>
      </c>
      <c r="E265" s="442" t="str">
        <f ca="1">IFERROR(_xlfn.XLOOKUP($B265,map_headernames!H:H,map_headernames!$Q:$Q),"")</f>
        <v/>
      </c>
      <c r="F265" s="442" t="str">
        <f ca="1">IFERROR(_xlfn.XLOOKUP($B265,map_headernames!G:G,map_headernames!$Q:$Q),"")</f>
        <v/>
      </c>
      <c r="G265" s="442" t="str">
        <f ca="1">IFERROR(_xlfn.XLOOKUP($B265,map_headernames!I:I,map_headernames!$Q:$Q),"")</f>
        <v/>
      </c>
      <c r="H265" s="442" t="str">
        <f ca="1">IFERROR(_xlfn.XLOOKUP($B265,map_headernames!J:J,map_headernames!$Q:$Q),"")</f>
        <v/>
      </c>
      <c r="I265" s="442" t="str">
        <f ca="1">IFERROR(_xlfn.XLOOKUP($B265,map_headernames!K:K,map_headernames!$Q:$Q),"")</f>
        <v/>
      </c>
      <c r="J265" s="442" t="str">
        <f ca="1">IFERROR(_xlfn.XLOOKUP($B265,map_headernames!L:L,map_headernames!$Q:$Q),"")</f>
        <v/>
      </c>
      <c r="K265" s="442" t="str">
        <f ca="1">IFERROR(_xlfn.XLOOKUP($B265,map_headernames!N:N,map_headernames!$Q:$Q),"")</f>
        <v/>
      </c>
      <c r="L265" s="442" t="str">
        <f ca="1">IFERROR(_xlfn.XLOOKUP($B265,map_headernames!O:O,map_headernames!$Q:$Q),"")</f>
        <v/>
      </c>
      <c r="M265" s="442" t="str">
        <f ca="1">IFERROR(_xlfn.XLOOKUP($B265,map_headernames!P:P,map_headernames!$Q:$Q),"")</f>
        <v/>
      </c>
      <c r="N265" s="443" t="s">
        <v>5727</v>
      </c>
    </row>
    <row r="266" spans="1:14">
      <c r="A266" s="437">
        <v>110</v>
      </c>
      <c r="B266" s="400" t="s">
        <v>1966</v>
      </c>
      <c r="C266" s="400" t="s">
        <v>1969</v>
      </c>
      <c r="D266" s="400" t="s">
        <v>93</v>
      </c>
      <c r="E266" s="401" t="str">
        <f ca="1">IFERROR(_xlfn.XLOOKUP($B266,map_headernames!H:H,map_headernames!$Q:$Q),"")</f>
        <v/>
      </c>
      <c r="F266" s="7" t="str">
        <f ca="1">IFERROR(_xlfn.XLOOKUP($B266,map_headernames!G:G,map_headernames!$Q:$Q),"")</f>
        <v/>
      </c>
      <c r="G266" s="7" t="str">
        <f ca="1">IFERROR(_xlfn.XLOOKUP($B266,map_headernames!I:I,map_headernames!$Q:$Q),"")</f>
        <v/>
      </c>
      <c r="H266" s="7" t="str">
        <f ca="1">IFERROR(_xlfn.XLOOKUP($B266,map_headernames!J:J,map_headernames!$Q:$Q),"")</f>
        <v/>
      </c>
      <c r="I266" s="7" t="str">
        <f ca="1">IFERROR(_xlfn.XLOOKUP($B266,map_headernames!K:K,map_headernames!$Q:$Q),"")</f>
        <v/>
      </c>
      <c r="J266" s="7" t="str">
        <f ca="1">IFERROR(_xlfn.XLOOKUP($B266,map_headernames!L:L,map_headernames!$Q:$Q),"")</f>
        <v/>
      </c>
      <c r="K266" s="7" t="str">
        <f ca="1">IFERROR(_xlfn.XLOOKUP($B266,map_headernames!N:N,map_headernames!$Q:$Q),"")</f>
        <v/>
      </c>
      <c r="L266" s="7" t="str">
        <f ca="1">IFERROR(_xlfn.XLOOKUP($B266,map_headernames!O:O,map_headernames!$Q:$Q),"")</f>
        <v/>
      </c>
      <c r="M266" s="7" t="str">
        <f ca="1">IFERROR(_xlfn.XLOOKUP($B266,map_headernames!P:P,map_headernames!$Q:$Q),"")</f>
        <v/>
      </c>
    </row>
    <row r="267" spans="1:14">
      <c r="A267" s="437">
        <v>112</v>
      </c>
      <c r="B267" s="411" t="s">
        <v>5690</v>
      </c>
      <c r="C267" s="408" t="s">
        <v>5689</v>
      </c>
      <c r="D267" s="408" t="s">
        <v>93</v>
      </c>
      <c r="E267" s="409" t="str">
        <f ca="1">IFERROR(_xlfn.XLOOKUP($B267,map_headernames!H:H,map_headernames!$Q:$Q),"")</f>
        <v/>
      </c>
      <c r="F267" s="409" t="str">
        <f ca="1">IFERROR(_xlfn.XLOOKUP($B267,map_headernames!G:G,map_headernames!$Q:$Q),"")</f>
        <v/>
      </c>
      <c r="G267" s="409" t="str">
        <f ca="1">IFERROR(_xlfn.XLOOKUP($B267,map_headernames!I:I,map_headernames!$Q:$Q),"")</f>
        <v/>
      </c>
      <c r="H267" s="7" t="str">
        <f ca="1">IFERROR(_xlfn.XLOOKUP($B267,map_headernames!J:J,map_headernames!$Q:$Q),"")</f>
        <v/>
      </c>
      <c r="I267" s="7" t="str">
        <f ca="1">IFERROR(_xlfn.XLOOKUP($B267,map_headernames!K:K,map_headernames!$Q:$Q),"")</f>
        <v/>
      </c>
      <c r="J267" s="7" t="str">
        <f ca="1">IFERROR(_xlfn.XLOOKUP($B267,map_headernames!L:L,map_headernames!$Q:$Q),"")</f>
        <v/>
      </c>
      <c r="K267" s="7" t="str">
        <f ca="1">IFERROR(_xlfn.XLOOKUP($B267,map_headernames!N:N,map_headernames!$Q:$Q),"")</f>
        <v/>
      </c>
      <c r="L267" s="7" t="str">
        <f ca="1">IFERROR(_xlfn.XLOOKUP($B267,map_headernames!O:O,map_headernames!$Q:$Q),"")</f>
        <v/>
      </c>
      <c r="M267" s="7" t="str">
        <f ca="1">IFERROR(_xlfn.XLOOKUP($B267,map_headernames!P:P,map_headernames!$Q:$Q),"")</f>
        <v/>
      </c>
      <c r="N267" s="434" t="s">
        <v>5718</v>
      </c>
    </row>
    <row r="268" spans="1:14">
      <c r="A268" s="437">
        <v>109</v>
      </c>
      <c r="B268" s="400" t="s">
        <v>1972</v>
      </c>
      <c r="C268" s="400" t="s">
        <v>1975</v>
      </c>
      <c r="D268" s="400" t="s">
        <v>93</v>
      </c>
      <c r="E268" s="401" t="str">
        <f ca="1">IFERROR(_xlfn.XLOOKUP($B268,map_headernames!H:H,map_headernames!$Q:$Q),"")</f>
        <v/>
      </c>
      <c r="F268" s="7" t="str">
        <f ca="1">IFERROR(_xlfn.XLOOKUP($B268,map_headernames!G:G,map_headernames!$Q:$Q),"")</f>
        <v/>
      </c>
      <c r="G268" s="7" t="str">
        <f ca="1">IFERROR(_xlfn.XLOOKUP($B268,map_headernames!I:I,map_headernames!$Q:$Q),"")</f>
        <v/>
      </c>
      <c r="H268" s="7" t="str">
        <f ca="1">IFERROR(_xlfn.XLOOKUP($B268,map_headernames!J:J,map_headernames!$Q:$Q),"")</f>
        <v/>
      </c>
      <c r="I268" s="7" t="str">
        <f ca="1">IFERROR(_xlfn.XLOOKUP($B268,map_headernames!K:K,map_headernames!$Q:$Q),"")</f>
        <v/>
      </c>
      <c r="J268" s="7" t="str">
        <f ca="1">IFERROR(_xlfn.XLOOKUP($B268,map_headernames!L:L,map_headernames!$Q:$Q),"")</f>
        <v/>
      </c>
      <c r="K268" s="7" t="str">
        <f ca="1">IFERROR(_xlfn.XLOOKUP($B268,map_headernames!N:N,map_headernames!$Q:$Q),"")</f>
        <v/>
      </c>
      <c r="L268" s="7" t="str">
        <f ca="1">IFERROR(_xlfn.XLOOKUP($B268,map_headernames!O:O,map_headernames!$Q:$Q),"")</f>
        <v/>
      </c>
      <c r="M268" s="7" t="str">
        <f ca="1">IFERROR(_xlfn.XLOOKUP($B268,map_headernames!P:P,map_headernames!$Q:$Q),"")</f>
        <v/>
      </c>
    </row>
    <row r="269" spans="1:14">
      <c r="A269" s="437">
        <v>111</v>
      </c>
      <c r="B269" s="400" t="s">
        <v>5586</v>
      </c>
      <c r="C269" s="400" t="s">
        <v>5691</v>
      </c>
      <c r="D269" s="400" t="s">
        <v>93</v>
      </c>
      <c r="E269" s="401" t="str">
        <f ca="1">IFERROR(_xlfn.XLOOKUP($B269,map_headernames!H:H,map_headernames!$Q:$Q),"")</f>
        <v/>
      </c>
      <c r="F269" s="7" t="str">
        <f ca="1">IFERROR(_xlfn.XLOOKUP($B269,map_headernames!G:G,map_headernames!$Q:$Q),"")</f>
        <v/>
      </c>
      <c r="G269" s="7" t="str">
        <f ca="1">IFERROR(_xlfn.XLOOKUP($B269,map_headernames!I:I,map_headernames!$Q:$Q),"")</f>
        <v/>
      </c>
      <c r="H269" s="7" t="str">
        <f ca="1">IFERROR(_xlfn.XLOOKUP($B269,map_headernames!J:J,map_headernames!$Q:$Q),"")</f>
        <v/>
      </c>
      <c r="I269" s="7" t="str">
        <f ca="1">IFERROR(_xlfn.XLOOKUP($B269,map_headernames!K:K,map_headernames!$Q:$Q),"")</f>
        <v/>
      </c>
      <c r="J269" s="7" t="str">
        <f ca="1">IFERROR(_xlfn.XLOOKUP($B269,map_headernames!L:L,map_headernames!$Q:$Q),"")</f>
        <v/>
      </c>
      <c r="K269" s="7" t="str">
        <f ca="1">IFERROR(_xlfn.XLOOKUP($B269,map_headernames!N:N,map_headernames!$Q:$Q),"")</f>
        <v/>
      </c>
      <c r="L269" s="7" t="str">
        <f ca="1">IFERROR(_xlfn.XLOOKUP($B269,map_headernames!O:O,map_headernames!$Q:$Q),"")</f>
        <v/>
      </c>
      <c r="M269" s="7" t="str">
        <f ca="1">IFERROR(_xlfn.XLOOKUP($B269,map_headernames!P:P,map_headernames!$Q:$Q),"")</f>
        <v/>
      </c>
    </row>
    <row r="270" spans="1:14">
      <c r="A270" s="437">
        <v>114</v>
      </c>
      <c r="B270" s="400" t="s">
        <v>1978</v>
      </c>
      <c r="C270" s="400" t="s">
        <v>1982</v>
      </c>
      <c r="D270" s="400" t="s">
        <v>93</v>
      </c>
      <c r="E270" s="401" t="str">
        <f ca="1">IFERROR(_xlfn.XLOOKUP($B270,map_headernames!H:H,map_headernames!$Q:$Q),"")</f>
        <v/>
      </c>
      <c r="F270" s="7" t="str">
        <f ca="1">IFERROR(_xlfn.XLOOKUP($B270,map_headernames!G:G,map_headernames!$Q:$Q),"")</f>
        <v/>
      </c>
      <c r="G270" s="7" t="str">
        <f ca="1">IFERROR(_xlfn.XLOOKUP($B270,map_headernames!I:I,map_headernames!$Q:$Q),"")</f>
        <v/>
      </c>
      <c r="H270" s="7" t="str">
        <f ca="1">IFERROR(_xlfn.XLOOKUP($B270,map_headernames!J:J,map_headernames!$Q:$Q),"")</f>
        <v/>
      </c>
      <c r="I270" s="7" t="str">
        <f ca="1">IFERROR(_xlfn.XLOOKUP($B270,map_headernames!K:K,map_headernames!$Q:$Q),"")</f>
        <v/>
      </c>
      <c r="J270" s="7" t="str">
        <f ca="1">IFERROR(_xlfn.XLOOKUP($B270,map_headernames!L:L,map_headernames!$Q:$Q),"")</f>
        <v/>
      </c>
      <c r="K270" s="7" t="str">
        <f ca="1">IFERROR(_xlfn.XLOOKUP($B270,map_headernames!N:N,map_headernames!$Q:$Q),"")</f>
        <v/>
      </c>
      <c r="L270" s="7" t="str">
        <f ca="1">IFERROR(_xlfn.XLOOKUP($B270,map_headernames!O:O,map_headernames!$Q:$Q),"")</f>
        <v/>
      </c>
      <c r="M270" s="7" t="str">
        <f ca="1">IFERROR(_xlfn.XLOOKUP($B270,map_headernames!P:P,map_headernames!$Q:$Q),"")</f>
        <v/>
      </c>
    </row>
    <row r="271" spans="1:14">
      <c r="A271" s="437">
        <v>115</v>
      </c>
      <c r="B271" s="400" t="s">
        <v>1985</v>
      </c>
      <c r="C271" s="400" t="s">
        <v>1989</v>
      </c>
      <c r="D271" s="400" t="s">
        <v>93</v>
      </c>
      <c r="E271" s="401" t="str">
        <f ca="1">IFERROR(_xlfn.XLOOKUP($B271,map_headernames!H:H,map_headernames!$Q:$Q),"")</f>
        <v/>
      </c>
      <c r="F271" s="7" t="str">
        <f ca="1">IFERROR(_xlfn.XLOOKUP($B271,map_headernames!G:G,map_headernames!$Q:$Q),"")</f>
        <v/>
      </c>
      <c r="G271" s="7" t="str">
        <f ca="1">IFERROR(_xlfn.XLOOKUP($B271,map_headernames!I:I,map_headernames!$Q:$Q),"")</f>
        <v/>
      </c>
      <c r="H271" s="7" t="str">
        <f ca="1">IFERROR(_xlfn.XLOOKUP($B271,map_headernames!J:J,map_headernames!$Q:$Q),"")</f>
        <v/>
      </c>
      <c r="I271" s="7" t="str">
        <f ca="1">IFERROR(_xlfn.XLOOKUP($B271,map_headernames!K:K,map_headernames!$Q:$Q),"")</f>
        <v/>
      </c>
      <c r="J271" s="7" t="str">
        <f ca="1">IFERROR(_xlfn.XLOOKUP($B271,map_headernames!L:L,map_headernames!$Q:$Q),"")</f>
        <v/>
      </c>
      <c r="K271" s="7" t="str">
        <f ca="1">IFERROR(_xlfn.XLOOKUP($B271,map_headernames!N:N,map_headernames!$Q:$Q),"")</f>
        <v/>
      </c>
      <c r="L271" s="7" t="str">
        <f ca="1">IFERROR(_xlfn.XLOOKUP($B271,map_headernames!O:O,map_headernames!$Q:$Q),"")</f>
        <v/>
      </c>
      <c r="M271" s="7" t="str">
        <f ca="1">IFERROR(_xlfn.XLOOKUP($B271,map_headernames!P:P,map_headernames!$Q:$Q),"")</f>
        <v/>
      </c>
    </row>
    <row r="272" spans="1:14">
      <c r="A272" s="437">
        <v>118</v>
      </c>
      <c r="B272" s="400" t="s">
        <v>1992</v>
      </c>
      <c r="C272" s="400" t="s">
        <v>1996</v>
      </c>
      <c r="D272" s="400" t="s">
        <v>93</v>
      </c>
      <c r="E272" s="401" t="str">
        <f ca="1">IFERROR(_xlfn.XLOOKUP($B272,map_headernames!H:H,map_headernames!$Q:$Q),"")</f>
        <v/>
      </c>
      <c r="F272" s="7" t="str">
        <f ca="1">IFERROR(_xlfn.XLOOKUP($B272,map_headernames!G:G,map_headernames!$Q:$Q),"")</f>
        <v/>
      </c>
      <c r="G272" s="7" t="str">
        <f ca="1">IFERROR(_xlfn.XLOOKUP($B272,map_headernames!I:I,map_headernames!$Q:$Q),"")</f>
        <v/>
      </c>
      <c r="H272" s="7" t="str">
        <f ca="1">IFERROR(_xlfn.XLOOKUP($B272,map_headernames!J:J,map_headernames!$Q:$Q),"")</f>
        <v/>
      </c>
      <c r="I272" s="7" t="str">
        <f ca="1">IFERROR(_xlfn.XLOOKUP($B272,map_headernames!K:K,map_headernames!$Q:$Q),"")</f>
        <v/>
      </c>
      <c r="J272" s="7" t="str">
        <f ca="1">IFERROR(_xlfn.XLOOKUP($B272,map_headernames!L:L,map_headernames!$Q:$Q),"")</f>
        <v/>
      </c>
      <c r="K272" s="7" t="str">
        <f ca="1">IFERROR(_xlfn.XLOOKUP($B272,map_headernames!N:N,map_headernames!$Q:$Q),"")</f>
        <v/>
      </c>
      <c r="L272" s="7" t="str">
        <f ca="1">IFERROR(_xlfn.XLOOKUP($B272,map_headernames!O:O,map_headernames!$Q:$Q),"")</f>
        <v/>
      </c>
      <c r="M272" s="7" t="str">
        <f ca="1">IFERROR(_xlfn.XLOOKUP($B272,map_headernames!P:P,map_headernames!$Q:$Q),"")</f>
        <v/>
      </c>
    </row>
    <row r="273" spans="1:14">
      <c r="A273" s="437">
        <v>119</v>
      </c>
      <c r="B273" s="400" t="s">
        <v>1999</v>
      </c>
      <c r="C273" s="400" t="s">
        <v>2003</v>
      </c>
      <c r="D273" s="400" t="s">
        <v>93</v>
      </c>
      <c r="E273" s="401" t="str">
        <f ca="1">IFERROR(_xlfn.XLOOKUP($B273,map_headernames!H:H,map_headernames!$Q:$Q),"")</f>
        <v/>
      </c>
      <c r="F273" s="7" t="str">
        <f ca="1">IFERROR(_xlfn.XLOOKUP($B273,map_headernames!G:G,map_headernames!$Q:$Q),"")</f>
        <v/>
      </c>
      <c r="G273" s="7" t="str">
        <f ca="1">IFERROR(_xlfn.XLOOKUP($B273,map_headernames!I:I,map_headernames!$Q:$Q),"")</f>
        <v/>
      </c>
      <c r="H273" s="7" t="str">
        <f ca="1">IFERROR(_xlfn.XLOOKUP($B273,map_headernames!J:J,map_headernames!$Q:$Q),"")</f>
        <v/>
      </c>
      <c r="I273" s="7" t="str">
        <f ca="1">IFERROR(_xlfn.XLOOKUP($B273,map_headernames!K:K,map_headernames!$Q:$Q),"")</f>
        <v/>
      </c>
      <c r="J273" s="7" t="str">
        <f ca="1">IFERROR(_xlfn.XLOOKUP($B273,map_headernames!L:L,map_headernames!$Q:$Q),"")</f>
        <v/>
      </c>
      <c r="K273" s="7" t="str">
        <f ca="1">IFERROR(_xlfn.XLOOKUP($B273,map_headernames!N:N,map_headernames!$Q:$Q),"")</f>
        <v/>
      </c>
      <c r="L273" s="7" t="str">
        <f ca="1">IFERROR(_xlfn.XLOOKUP($B273,map_headernames!O:O,map_headernames!$Q:$Q),"")</f>
        <v/>
      </c>
      <c r="M273" s="7" t="str">
        <f ca="1">IFERROR(_xlfn.XLOOKUP($B273,map_headernames!P:P,map_headernames!$Q:$Q),"")</f>
        <v/>
      </c>
    </row>
    <row r="274" spans="1:14">
      <c r="A274" s="437">
        <v>116</v>
      </c>
      <c r="B274" s="400" t="s">
        <v>2012</v>
      </c>
      <c r="C274" s="400" t="s">
        <v>5269</v>
      </c>
      <c r="D274" s="400" t="s">
        <v>93</v>
      </c>
      <c r="E274" s="401" t="str">
        <f ca="1">IFERROR(_xlfn.XLOOKUP($B274,map_headernames!H:H,map_headernames!$Q:$Q),"")</f>
        <v/>
      </c>
      <c r="F274" s="7" t="str">
        <f ca="1">IFERROR(_xlfn.XLOOKUP($B274,map_headernames!G:G,map_headernames!$Q:$Q),"")</f>
        <v/>
      </c>
      <c r="G274" s="7" t="str">
        <f ca="1">IFERROR(_xlfn.XLOOKUP($B274,map_headernames!I:I,map_headernames!$Q:$Q),"")</f>
        <v/>
      </c>
      <c r="H274" s="7" t="str">
        <f ca="1">IFERROR(_xlfn.XLOOKUP($B274,map_headernames!J:J,map_headernames!$Q:$Q),"")</f>
        <v/>
      </c>
      <c r="I274" s="7" t="str">
        <f ca="1">IFERROR(_xlfn.XLOOKUP($B274,map_headernames!K:K,map_headernames!$Q:$Q),"")</f>
        <v/>
      </c>
      <c r="J274" s="7" t="str">
        <f ca="1">IFERROR(_xlfn.XLOOKUP($B274,map_headernames!L:L,map_headernames!$Q:$Q),"")</f>
        <v/>
      </c>
      <c r="K274" s="7" t="str">
        <f ca="1">IFERROR(_xlfn.XLOOKUP($B274,map_headernames!N:N,map_headernames!$Q:$Q),"")</f>
        <v/>
      </c>
      <c r="L274" s="7" t="str">
        <f ca="1">IFERROR(_xlfn.XLOOKUP($B274,map_headernames!O:O,map_headernames!$Q:$Q),"")</f>
        <v/>
      </c>
      <c r="M274" s="7" t="str">
        <f ca="1">IFERROR(_xlfn.XLOOKUP($B274,map_headernames!P:P,map_headernames!$Q:$Q),"")</f>
        <v/>
      </c>
    </row>
    <row r="275" spans="1:14">
      <c r="A275" s="437">
        <v>121</v>
      </c>
      <c r="B275" s="400" t="s">
        <v>2018</v>
      </c>
      <c r="C275" s="400" t="s">
        <v>2020</v>
      </c>
      <c r="D275" s="400" t="s">
        <v>93</v>
      </c>
      <c r="E275" s="401" t="str">
        <f ca="1">IFERROR(_xlfn.XLOOKUP($B275,map_headernames!H:H,map_headernames!$Q:$Q),"")</f>
        <v/>
      </c>
      <c r="F275" s="7" t="str">
        <f ca="1">IFERROR(_xlfn.XLOOKUP($B275,map_headernames!G:G,map_headernames!$Q:$Q),"")</f>
        <v/>
      </c>
      <c r="G275" s="7" t="str">
        <f ca="1">IFERROR(_xlfn.XLOOKUP($B275,map_headernames!I:I,map_headernames!$Q:$Q),"")</f>
        <v/>
      </c>
      <c r="H275" s="7" t="str">
        <f ca="1">IFERROR(_xlfn.XLOOKUP($B275,map_headernames!J:J,map_headernames!$Q:$Q),"")</f>
        <v/>
      </c>
      <c r="I275" s="7" t="str">
        <f ca="1">IFERROR(_xlfn.XLOOKUP($B275,map_headernames!K:K,map_headernames!$Q:$Q),"")</f>
        <v/>
      </c>
      <c r="J275" s="7" t="str">
        <f ca="1">IFERROR(_xlfn.XLOOKUP($B275,map_headernames!L:L,map_headernames!$Q:$Q),"")</f>
        <v/>
      </c>
      <c r="K275" s="7" t="str">
        <f ca="1">IFERROR(_xlfn.XLOOKUP($B275,map_headernames!N:N,map_headernames!$Q:$Q),"")</f>
        <v/>
      </c>
      <c r="L275" s="7" t="str">
        <f ca="1">IFERROR(_xlfn.XLOOKUP($B275,map_headernames!O:O,map_headernames!$Q:$Q),"")</f>
        <v/>
      </c>
      <c r="M275" s="7" t="str">
        <f ca="1">IFERROR(_xlfn.XLOOKUP($B275,map_headernames!P:P,map_headernames!$Q:$Q),"")</f>
        <v/>
      </c>
    </row>
    <row r="276" spans="1:14">
      <c r="A276" s="437">
        <v>113</v>
      </c>
      <c r="B276" s="400" t="s">
        <v>2022</v>
      </c>
      <c r="C276" s="400" t="s">
        <v>2026</v>
      </c>
      <c r="D276" s="400" t="s">
        <v>93</v>
      </c>
      <c r="E276" s="401" t="str">
        <f ca="1">IFERROR(_xlfn.XLOOKUP($B276,map_headernames!H:H,map_headernames!$Q:$Q),"")</f>
        <v/>
      </c>
      <c r="F276" s="7" t="str">
        <f ca="1">IFERROR(_xlfn.XLOOKUP($B276,map_headernames!G:G,map_headernames!$Q:$Q),"")</f>
        <v/>
      </c>
      <c r="G276" s="7" t="str">
        <f ca="1">IFERROR(_xlfn.XLOOKUP($B276,map_headernames!I:I,map_headernames!$Q:$Q),"")</f>
        <v/>
      </c>
      <c r="H276" s="7" t="str">
        <f ca="1">IFERROR(_xlfn.XLOOKUP($B276,map_headernames!J:J,map_headernames!$Q:$Q),"")</f>
        <v/>
      </c>
      <c r="I276" s="7" t="str">
        <f ca="1">IFERROR(_xlfn.XLOOKUP($B276,map_headernames!K:K,map_headernames!$Q:$Q),"")</f>
        <v/>
      </c>
      <c r="J276" s="7" t="str">
        <f ca="1">IFERROR(_xlfn.XLOOKUP($B276,map_headernames!L:L,map_headernames!$Q:$Q),"")</f>
        <v/>
      </c>
      <c r="K276" s="7" t="str">
        <f ca="1">IFERROR(_xlfn.XLOOKUP($B276,map_headernames!N:N,map_headernames!$Q:$Q),"")</f>
        <v/>
      </c>
      <c r="L276" s="7" t="str">
        <f ca="1">IFERROR(_xlfn.XLOOKUP($B276,map_headernames!O:O,map_headernames!$Q:$Q),"")</f>
        <v/>
      </c>
      <c r="M276" s="7" t="str">
        <f ca="1">IFERROR(_xlfn.XLOOKUP($B276,map_headernames!P:P,map_headernames!$Q:$Q),"")</f>
        <v/>
      </c>
    </row>
    <row r="277" spans="1:14">
      <c r="A277" s="437">
        <v>117</v>
      </c>
      <c r="B277" s="400" t="s">
        <v>2029</v>
      </c>
      <c r="C277" s="400" t="s">
        <v>2033</v>
      </c>
      <c r="D277" s="400" t="s">
        <v>93</v>
      </c>
      <c r="E277" s="401" t="str">
        <f ca="1">IFERROR(_xlfn.XLOOKUP($B277,map_headernames!H:H,map_headernames!$Q:$Q),"")</f>
        <v/>
      </c>
      <c r="F277" s="7" t="str">
        <f ca="1">IFERROR(_xlfn.XLOOKUP($B277,map_headernames!G:G,map_headernames!$Q:$Q),"")</f>
        <v/>
      </c>
      <c r="G277" s="7" t="str">
        <f ca="1">IFERROR(_xlfn.XLOOKUP($B277,map_headernames!I:I,map_headernames!$Q:$Q),"")</f>
        <v/>
      </c>
      <c r="H277" s="7" t="str">
        <f ca="1">IFERROR(_xlfn.XLOOKUP($B277,map_headernames!J:J,map_headernames!$Q:$Q),"")</f>
        <v/>
      </c>
      <c r="I277" s="7" t="str">
        <f ca="1">IFERROR(_xlfn.XLOOKUP($B277,map_headernames!K:K,map_headernames!$Q:$Q),"")</f>
        <v/>
      </c>
      <c r="J277" s="7" t="str">
        <f ca="1">IFERROR(_xlfn.XLOOKUP($B277,map_headernames!L:L,map_headernames!$Q:$Q),"")</f>
        <v/>
      </c>
      <c r="K277" s="7" t="str">
        <f ca="1">IFERROR(_xlfn.XLOOKUP($B277,map_headernames!N:N,map_headernames!$Q:$Q),"")</f>
        <v/>
      </c>
      <c r="L277" s="7" t="str">
        <f ca="1">IFERROR(_xlfn.XLOOKUP($B277,map_headernames!O:O,map_headernames!$Q:$Q),"")</f>
        <v/>
      </c>
      <c r="M277" s="7" t="str">
        <f ca="1">IFERROR(_xlfn.XLOOKUP($B277,map_headernames!P:P,map_headernames!$Q:$Q),"")</f>
        <v/>
      </c>
    </row>
    <row r="278" spans="1:14">
      <c r="A278" s="437">
        <v>120</v>
      </c>
      <c r="B278" s="400" t="s">
        <v>2036</v>
      </c>
      <c r="C278" s="400" t="s">
        <v>2040</v>
      </c>
      <c r="D278" s="400" t="s">
        <v>93</v>
      </c>
      <c r="E278" s="401" t="str">
        <f ca="1">IFERROR(_xlfn.XLOOKUP($B278,map_headernames!H:H,map_headernames!$Q:$Q),"")</f>
        <v/>
      </c>
      <c r="F278" s="7" t="str">
        <f ca="1">IFERROR(_xlfn.XLOOKUP($B278,map_headernames!G:G,map_headernames!$Q:$Q),"")</f>
        <v/>
      </c>
      <c r="G278" s="7" t="str">
        <f ca="1">IFERROR(_xlfn.XLOOKUP($B278,map_headernames!I:I,map_headernames!$Q:$Q),"")</f>
        <v/>
      </c>
      <c r="H278" s="7" t="str">
        <f ca="1">IFERROR(_xlfn.XLOOKUP($B278,map_headernames!J:J,map_headernames!$Q:$Q),"")</f>
        <v/>
      </c>
      <c r="I278" s="7" t="str">
        <f ca="1">IFERROR(_xlfn.XLOOKUP($B278,map_headernames!K:K,map_headernames!$Q:$Q),"")</f>
        <v/>
      </c>
      <c r="J278" s="7" t="str">
        <f ca="1">IFERROR(_xlfn.XLOOKUP($B278,map_headernames!L:L,map_headernames!$Q:$Q),"")</f>
        <v/>
      </c>
      <c r="K278" s="7" t="str">
        <f ca="1">IFERROR(_xlfn.XLOOKUP($B278,map_headernames!N:N,map_headernames!$Q:$Q),"")</f>
        <v/>
      </c>
      <c r="L278" s="7" t="str">
        <f ca="1">IFERROR(_xlfn.XLOOKUP($B278,map_headernames!O:O,map_headernames!$Q:$Q),"")</f>
        <v/>
      </c>
      <c r="M278" s="7" t="str">
        <f ca="1">IFERROR(_xlfn.XLOOKUP($B278,map_headernames!P:P,map_headernames!$Q:$Q),"")</f>
        <v/>
      </c>
    </row>
    <row r="279" spans="1:14">
      <c r="A279" s="437">
        <v>123</v>
      </c>
      <c r="B279" s="400" t="s">
        <v>2048</v>
      </c>
      <c r="C279" s="400" t="s">
        <v>2051</v>
      </c>
      <c r="D279" s="400" t="s">
        <v>1492</v>
      </c>
      <c r="E279" s="401" t="str">
        <f ca="1">IFERROR(_xlfn.XLOOKUP($B279,map_headernames!H:H,map_headernames!$Q:$Q),"")</f>
        <v/>
      </c>
      <c r="F279" s="7" t="str">
        <f ca="1">IFERROR(_xlfn.XLOOKUP($B279,map_headernames!G:G,map_headernames!$Q:$Q),"")</f>
        <v/>
      </c>
      <c r="G279" s="7" t="str">
        <f ca="1">IFERROR(_xlfn.XLOOKUP($B279,map_headernames!I:I,map_headernames!$Q:$Q),"")</f>
        <v/>
      </c>
      <c r="H279" s="7" t="str">
        <f ca="1">IFERROR(_xlfn.XLOOKUP($B279,map_headernames!J:J,map_headernames!$Q:$Q),"")</f>
        <v/>
      </c>
      <c r="I279" s="7" t="str">
        <f ca="1">IFERROR(_xlfn.XLOOKUP($B279,map_headernames!K:K,map_headernames!$Q:$Q),"")</f>
        <v/>
      </c>
      <c r="J279" s="7" t="str">
        <f ca="1">IFERROR(_xlfn.XLOOKUP($B279,map_headernames!L:L,map_headernames!$Q:$Q),"")</f>
        <v/>
      </c>
      <c r="K279" s="7" t="str">
        <f ca="1">IFERROR(_xlfn.XLOOKUP($B279,map_headernames!N:N,map_headernames!$Q:$Q),"")</f>
        <v/>
      </c>
      <c r="L279" s="7" t="str">
        <f ca="1">IFERROR(_xlfn.XLOOKUP($B279,map_headernames!O:O,map_headernames!$Q:$Q),"")</f>
        <v/>
      </c>
      <c r="M279" s="7" t="str">
        <f ca="1">IFERROR(_xlfn.XLOOKUP($B279,map_headernames!P:P,map_headernames!$Q:$Q),"")</f>
        <v/>
      </c>
    </row>
    <row r="280" spans="1:14">
      <c r="A280" s="437">
        <v>125</v>
      </c>
      <c r="B280" s="411" t="s">
        <v>5687</v>
      </c>
      <c r="C280" s="408" t="s">
        <v>5686</v>
      </c>
      <c r="D280" s="408" t="s">
        <v>1492</v>
      </c>
      <c r="E280" s="409" t="str">
        <f ca="1">IFERROR(_xlfn.XLOOKUP($B280,map_headernames!H:H,map_headernames!$Q:$Q),"")</f>
        <v/>
      </c>
      <c r="F280" s="409" t="str">
        <f ca="1">IFERROR(_xlfn.XLOOKUP($B280,map_headernames!G:G,map_headernames!$Q:$Q),"")</f>
        <v/>
      </c>
      <c r="G280" s="409" t="str">
        <f ca="1">IFERROR(_xlfn.XLOOKUP($B280,map_headernames!I:I,map_headernames!$Q:$Q),"")</f>
        <v/>
      </c>
      <c r="H280" s="7" t="str">
        <f ca="1">IFERROR(_xlfn.XLOOKUP($B280,map_headernames!J:J,map_headernames!$Q:$Q),"")</f>
        <v/>
      </c>
      <c r="I280" s="7" t="str">
        <f ca="1">IFERROR(_xlfn.XLOOKUP($B280,map_headernames!K:K,map_headernames!$Q:$Q),"")</f>
        <v/>
      </c>
      <c r="J280" s="7" t="str">
        <f ca="1">IFERROR(_xlfn.XLOOKUP($B280,map_headernames!L:L,map_headernames!$Q:$Q),"")</f>
        <v/>
      </c>
      <c r="K280" s="7" t="str">
        <f ca="1">IFERROR(_xlfn.XLOOKUP($B280,map_headernames!N:N,map_headernames!$Q:$Q),"")</f>
        <v/>
      </c>
      <c r="L280" s="7" t="str">
        <f ca="1">IFERROR(_xlfn.XLOOKUP($B280,map_headernames!O:O,map_headernames!$Q:$Q),"")</f>
        <v/>
      </c>
      <c r="M280" s="7" t="str">
        <f ca="1">IFERROR(_xlfn.XLOOKUP($B280,map_headernames!P:P,map_headernames!$Q:$Q),"")</f>
        <v/>
      </c>
      <c r="N280" s="434" t="s">
        <v>5718</v>
      </c>
    </row>
    <row r="281" spans="1:14">
      <c r="A281" s="437">
        <v>122</v>
      </c>
      <c r="B281" s="400" t="s">
        <v>2053</v>
      </c>
      <c r="C281" s="400" t="s">
        <v>2056</v>
      </c>
      <c r="D281" s="400" t="s">
        <v>1492</v>
      </c>
      <c r="E281" s="401" t="str">
        <f ca="1">IFERROR(_xlfn.XLOOKUP($B281,map_headernames!H:H,map_headernames!$Q:$Q),"")</f>
        <v/>
      </c>
      <c r="F281" s="7" t="str">
        <f ca="1">IFERROR(_xlfn.XLOOKUP($B281,map_headernames!G:G,map_headernames!$Q:$Q),"")</f>
        <v/>
      </c>
      <c r="G281" s="7" t="str">
        <f ca="1">IFERROR(_xlfn.XLOOKUP($B281,map_headernames!I:I,map_headernames!$Q:$Q),"")</f>
        <v/>
      </c>
      <c r="H281" s="7" t="str">
        <f ca="1">IFERROR(_xlfn.XLOOKUP($B281,map_headernames!J:J,map_headernames!$Q:$Q),"")</f>
        <v/>
      </c>
      <c r="I281" s="7" t="str">
        <f ca="1">IFERROR(_xlfn.XLOOKUP($B281,map_headernames!K:K,map_headernames!$Q:$Q),"")</f>
        <v/>
      </c>
      <c r="J281" s="7" t="str">
        <f ca="1">IFERROR(_xlfn.XLOOKUP($B281,map_headernames!L:L,map_headernames!$Q:$Q),"")</f>
        <v/>
      </c>
      <c r="K281" s="7" t="str">
        <f ca="1">IFERROR(_xlfn.XLOOKUP($B281,map_headernames!N:N,map_headernames!$Q:$Q),"")</f>
        <v/>
      </c>
      <c r="L281" s="7" t="str">
        <f ca="1">IFERROR(_xlfn.XLOOKUP($B281,map_headernames!O:O,map_headernames!$Q:$Q),"")</f>
        <v/>
      </c>
      <c r="M281" s="7" t="str">
        <f ca="1">IFERROR(_xlfn.XLOOKUP($B281,map_headernames!P:P,map_headernames!$Q:$Q),"")</f>
        <v/>
      </c>
    </row>
    <row r="282" spans="1:14">
      <c r="A282" s="437">
        <v>124</v>
      </c>
      <c r="B282" s="400" t="s">
        <v>5596</v>
      </c>
      <c r="C282" s="400" t="s">
        <v>5688</v>
      </c>
      <c r="D282" s="400" t="s">
        <v>1492</v>
      </c>
      <c r="E282" s="401" t="str">
        <f ca="1">IFERROR(_xlfn.XLOOKUP($B282,map_headernames!H:H,map_headernames!$Q:$Q),"")</f>
        <v/>
      </c>
      <c r="F282" s="7" t="str">
        <f ca="1">IFERROR(_xlfn.XLOOKUP($B282,map_headernames!G:G,map_headernames!$Q:$Q),"")</f>
        <v/>
      </c>
      <c r="G282" s="7" t="str">
        <f ca="1">IFERROR(_xlfn.XLOOKUP($B282,map_headernames!I:I,map_headernames!$Q:$Q),"")</f>
        <v/>
      </c>
      <c r="H282" s="7" t="str">
        <f ca="1">IFERROR(_xlfn.XLOOKUP($B282,map_headernames!J:J,map_headernames!$Q:$Q),"")</f>
        <v/>
      </c>
      <c r="I282" s="7" t="str">
        <f ca="1">IFERROR(_xlfn.XLOOKUP($B282,map_headernames!K:K,map_headernames!$Q:$Q),"")</f>
        <v/>
      </c>
      <c r="J282" s="7" t="str">
        <f ca="1">IFERROR(_xlfn.XLOOKUP($B282,map_headernames!L:L,map_headernames!$Q:$Q),"")</f>
        <v/>
      </c>
      <c r="K282" s="7" t="str">
        <f ca="1">IFERROR(_xlfn.XLOOKUP($B282,map_headernames!N:N,map_headernames!$Q:$Q),"")</f>
        <v/>
      </c>
      <c r="L282" s="7" t="str">
        <f ca="1">IFERROR(_xlfn.XLOOKUP($B282,map_headernames!O:O,map_headernames!$Q:$Q),"")</f>
        <v/>
      </c>
      <c r="M282" s="7" t="str">
        <f ca="1">IFERROR(_xlfn.XLOOKUP($B282,map_headernames!P:P,map_headernames!$Q:$Q),"")</f>
        <v/>
      </c>
    </row>
    <row r="283" spans="1:14">
      <c r="A283" s="437">
        <v>127</v>
      </c>
      <c r="B283" s="400" t="s">
        <v>2058</v>
      </c>
      <c r="C283" s="400" t="s">
        <v>2062</v>
      </c>
      <c r="D283" s="400" t="s">
        <v>1492</v>
      </c>
      <c r="E283" s="401" t="str">
        <f ca="1">IFERROR(_xlfn.XLOOKUP($B283,map_headernames!H:H,map_headernames!$Q:$Q),"")</f>
        <v/>
      </c>
      <c r="F283" s="7" t="str">
        <f ca="1">IFERROR(_xlfn.XLOOKUP($B283,map_headernames!G:G,map_headernames!$Q:$Q),"")</f>
        <v/>
      </c>
      <c r="G283" s="7" t="str">
        <f ca="1">IFERROR(_xlfn.XLOOKUP($B283,map_headernames!I:I,map_headernames!$Q:$Q),"")</f>
        <v/>
      </c>
      <c r="H283" s="7" t="str">
        <f ca="1">IFERROR(_xlfn.XLOOKUP($B283,map_headernames!J:J,map_headernames!$Q:$Q),"")</f>
        <v/>
      </c>
      <c r="I283" s="7" t="str">
        <f ca="1">IFERROR(_xlfn.XLOOKUP($B283,map_headernames!K:K,map_headernames!$Q:$Q),"")</f>
        <v/>
      </c>
      <c r="J283" s="7" t="str">
        <f ca="1">IFERROR(_xlfn.XLOOKUP($B283,map_headernames!L:L,map_headernames!$Q:$Q),"")</f>
        <v/>
      </c>
      <c r="K283" s="7" t="str">
        <f ca="1">IFERROR(_xlfn.XLOOKUP($B283,map_headernames!N:N,map_headernames!$Q:$Q),"")</f>
        <v/>
      </c>
      <c r="L283" s="7" t="str">
        <f ca="1">IFERROR(_xlfn.XLOOKUP($B283,map_headernames!O:O,map_headernames!$Q:$Q),"")</f>
        <v/>
      </c>
      <c r="M283" s="7" t="str">
        <f ca="1">IFERROR(_xlfn.XLOOKUP($B283,map_headernames!P:P,map_headernames!$Q:$Q),"")</f>
        <v/>
      </c>
    </row>
    <row r="284" spans="1:14">
      <c r="A284" s="437">
        <v>128</v>
      </c>
      <c r="B284" s="400" t="s">
        <v>2064</v>
      </c>
      <c r="C284" s="400" t="s">
        <v>2068</v>
      </c>
      <c r="D284" s="400" t="s">
        <v>1492</v>
      </c>
      <c r="E284" s="401" t="str">
        <f ca="1">IFERROR(_xlfn.XLOOKUP($B284,map_headernames!H:H,map_headernames!$Q:$Q),"")</f>
        <v/>
      </c>
      <c r="F284" s="7" t="str">
        <f ca="1">IFERROR(_xlfn.XLOOKUP($B284,map_headernames!G:G,map_headernames!$Q:$Q),"")</f>
        <v/>
      </c>
      <c r="G284" s="7" t="str">
        <f ca="1">IFERROR(_xlfn.XLOOKUP($B284,map_headernames!I:I,map_headernames!$Q:$Q),"")</f>
        <v/>
      </c>
      <c r="H284" s="7" t="str">
        <f ca="1">IFERROR(_xlfn.XLOOKUP($B284,map_headernames!J:J,map_headernames!$Q:$Q),"")</f>
        <v/>
      </c>
      <c r="I284" s="7" t="str">
        <f ca="1">IFERROR(_xlfn.XLOOKUP($B284,map_headernames!K:K,map_headernames!$Q:$Q),"")</f>
        <v/>
      </c>
      <c r="J284" s="7" t="str">
        <f ca="1">IFERROR(_xlfn.XLOOKUP($B284,map_headernames!L:L,map_headernames!$Q:$Q),"")</f>
        <v/>
      </c>
      <c r="K284" s="7" t="str">
        <f ca="1">IFERROR(_xlfn.XLOOKUP($B284,map_headernames!N:N,map_headernames!$Q:$Q),"")</f>
        <v/>
      </c>
      <c r="L284" s="7" t="str">
        <f ca="1">IFERROR(_xlfn.XLOOKUP($B284,map_headernames!O:O,map_headernames!$Q:$Q),"")</f>
        <v/>
      </c>
      <c r="M284" s="7" t="str">
        <f ca="1">IFERROR(_xlfn.XLOOKUP($B284,map_headernames!P:P,map_headernames!$Q:$Q),"")</f>
        <v/>
      </c>
    </row>
    <row r="285" spans="1:14">
      <c r="A285" s="437">
        <v>131</v>
      </c>
      <c r="B285" s="400" t="s">
        <v>2070</v>
      </c>
      <c r="C285" s="400" t="s">
        <v>2074</v>
      </c>
      <c r="D285" s="400" t="s">
        <v>1492</v>
      </c>
      <c r="E285" s="401" t="str">
        <f ca="1">IFERROR(_xlfn.XLOOKUP($B285,map_headernames!H:H,map_headernames!$Q:$Q),"")</f>
        <v/>
      </c>
      <c r="F285" s="7" t="str">
        <f ca="1">IFERROR(_xlfn.XLOOKUP($B285,map_headernames!G:G,map_headernames!$Q:$Q),"")</f>
        <v/>
      </c>
      <c r="G285" s="7" t="str">
        <f ca="1">IFERROR(_xlfn.XLOOKUP($B285,map_headernames!I:I,map_headernames!$Q:$Q),"")</f>
        <v/>
      </c>
      <c r="H285" s="7" t="str">
        <f ca="1">IFERROR(_xlfn.XLOOKUP($B285,map_headernames!J:J,map_headernames!$Q:$Q),"")</f>
        <v/>
      </c>
      <c r="I285" s="7" t="str">
        <f ca="1">IFERROR(_xlfn.XLOOKUP($B285,map_headernames!K:K,map_headernames!$Q:$Q),"")</f>
        <v/>
      </c>
      <c r="J285" s="7" t="str">
        <f ca="1">IFERROR(_xlfn.XLOOKUP($B285,map_headernames!L:L,map_headernames!$Q:$Q),"")</f>
        <v/>
      </c>
      <c r="K285" s="7" t="str">
        <f ca="1">IFERROR(_xlfn.XLOOKUP($B285,map_headernames!N:N,map_headernames!$Q:$Q),"")</f>
        <v/>
      </c>
      <c r="L285" s="7" t="str">
        <f ca="1">IFERROR(_xlfn.XLOOKUP($B285,map_headernames!O:O,map_headernames!$Q:$Q),"")</f>
        <v/>
      </c>
      <c r="M285" s="7" t="str">
        <f ca="1">IFERROR(_xlfn.XLOOKUP($B285,map_headernames!P:P,map_headernames!$Q:$Q),"")</f>
        <v/>
      </c>
    </row>
    <row r="286" spans="1:14">
      <c r="A286" s="437">
        <v>132</v>
      </c>
      <c r="B286" s="400" t="s">
        <v>2076</v>
      </c>
      <c r="C286" s="400" t="s">
        <v>2080</v>
      </c>
      <c r="D286" s="400" t="s">
        <v>1492</v>
      </c>
      <c r="E286" s="401" t="str">
        <f ca="1">IFERROR(_xlfn.XLOOKUP($B286,map_headernames!H:H,map_headernames!$Q:$Q),"")</f>
        <v/>
      </c>
      <c r="F286" s="7" t="str">
        <f ca="1">IFERROR(_xlfn.XLOOKUP($B286,map_headernames!G:G,map_headernames!$Q:$Q),"")</f>
        <v/>
      </c>
      <c r="G286" s="7" t="str">
        <f ca="1">IFERROR(_xlfn.XLOOKUP($B286,map_headernames!I:I,map_headernames!$Q:$Q),"")</f>
        <v/>
      </c>
      <c r="H286" s="7" t="str">
        <f ca="1">IFERROR(_xlfn.XLOOKUP($B286,map_headernames!J:J,map_headernames!$Q:$Q),"")</f>
        <v/>
      </c>
      <c r="I286" s="7" t="str">
        <f ca="1">IFERROR(_xlfn.XLOOKUP($B286,map_headernames!K:K,map_headernames!$Q:$Q),"")</f>
        <v/>
      </c>
      <c r="J286" s="7" t="str">
        <f ca="1">IFERROR(_xlfn.XLOOKUP($B286,map_headernames!L:L,map_headernames!$Q:$Q),"")</f>
        <v/>
      </c>
      <c r="K286" s="7" t="str">
        <f ca="1">IFERROR(_xlfn.XLOOKUP($B286,map_headernames!N:N,map_headernames!$Q:$Q),"")</f>
        <v/>
      </c>
      <c r="L286" s="7" t="str">
        <f ca="1">IFERROR(_xlfn.XLOOKUP($B286,map_headernames!O:O,map_headernames!$Q:$Q),"")</f>
        <v/>
      </c>
      <c r="M286" s="7" t="str">
        <f ca="1">IFERROR(_xlfn.XLOOKUP($B286,map_headernames!P:P,map_headernames!$Q:$Q),"")</f>
        <v/>
      </c>
    </row>
    <row r="287" spans="1:14">
      <c r="A287" s="437">
        <v>129</v>
      </c>
      <c r="B287" s="400" t="s">
        <v>2087</v>
      </c>
      <c r="C287" s="400" t="s">
        <v>5274</v>
      </c>
      <c r="D287" s="400" t="s">
        <v>1492</v>
      </c>
      <c r="E287" s="401" t="str">
        <f ca="1">IFERROR(_xlfn.XLOOKUP($B287,map_headernames!H:H,map_headernames!$Q:$Q),"")</f>
        <v/>
      </c>
      <c r="F287" s="7" t="str">
        <f ca="1">IFERROR(_xlfn.XLOOKUP($B287,map_headernames!G:G,map_headernames!$Q:$Q),"")</f>
        <v/>
      </c>
      <c r="G287" s="7" t="str">
        <f ca="1">IFERROR(_xlfn.XLOOKUP($B287,map_headernames!I:I,map_headernames!$Q:$Q),"")</f>
        <v/>
      </c>
      <c r="H287" s="7" t="str">
        <f ca="1">IFERROR(_xlfn.XLOOKUP($B287,map_headernames!J:J,map_headernames!$Q:$Q),"")</f>
        <v/>
      </c>
      <c r="I287" s="7" t="str">
        <f ca="1">IFERROR(_xlfn.XLOOKUP($B287,map_headernames!K:K,map_headernames!$Q:$Q),"")</f>
        <v/>
      </c>
      <c r="J287" s="7" t="str">
        <f ca="1">IFERROR(_xlfn.XLOOKUP($B287,map_headernames!L:L,map_headernames!$Q:$Q),"")</f>
        <v/>
      </c>
      <c r="K287" s="7" t="str">
        <f ca="1">IFERROR(_xlfn.XLOOKUP($B287,map_headernames!N:N,map_headernames!$Q:$Q),"")</f>
        <v/>
      </c>
      <c r="L287" s="7" t="str">
        <f ca="1">IFERROR(_xlfn.XLOOKUP($B287,map_headernames!O:O,map_headernames!$Q:$Q),"")</f>
        <v/>
      </c>
      <c r="M287" s="7" t="str">
        <f ca="1">IFERROR(_xlfn.XLOOKUP($B287,map_headernames!P:P,map_headernames!$Q:$Q),"")</f>
        <v/>
      </c>
    </row>
    <row r="288" spans="1:14">
      <c r="A288" s="437">
        <v>134</v>
      </c>
      <c r="B288" s="400" t="s">
        <v>2092</v>
      </c>
      <c r="C288" s="400" t="s">
        <v>2095</v>
      </c>
      <c r="D288" s="400" t="s">
        <v>1492</v>
      </c>
      <c r="E288" s="401" t="str">
        <f ca="1">IFERROR(_xlfn.XLOOKUP($B288,map_headernames!H:H,map_headernames!$Q:$Q),"")</f>
        <v/>
      </c>
      <c r="F288" s="7" t="str">
        <f ca="1">IFERROR(_xlfn.XLOOKUP($B288,map_headernames!G:G,map_headernames!$Q:$Q),"")</f>
        <v/>
      </c>
      <c r="G288" s="7" t="str">
        <f ca="1">IFERROR(_xlfn.XLOOKUP($B288,map_headernames!I:I,map_headernames!$Q:$Q),"")</f>
        <v/>
      </c>
      <c r="H288" s="7" t="str">
        <f ca="1">IFERROR(_xlfn.XLOOKUP($B288,map_headernames!J:J,map_headernames!$Q:$Q),"")</f>
        <v/>
      </c>
      <c r="I288" s="7" t="str">
        <f ca="1">IFERROR(_xlfn.XLOOKUP($B288,map_headernames!K:K,map_headernames!$Q:$Q),"")</f>
        <v/>
      </c>
      <c r="J288" s="7" t="str">
        <f ca="1">IFERROR(_xlfn.XLOOKUP($B288,map_headernames!L:L,map_headernames!$Q:$Q),"")</f>
        <v/>
      </c>
      <c r="K288" s="7" t="str">
        <f ca="1">IFERROR(_xlfn.XLOOKUP($B288,map_headernames!N:N,map_headernames!$Q:$Q),"")</f>
        <v/>
      </c>
      <c r="L288" s="7" t="str">
        <f ca="1">IFERROR(_xlfn.XLOOKUP($B288,map_headernames!O:O,map_headernames!$Q:$Q),"")</f>
        <v/>
      </c>
      <c r="M288" s="7" t="str">
        <f ca="1">IFERROR(_xlfn.XLOOKUP($B288,map_headernames!P:P,map_headernames!$Q:$Q),"")</f>
        <v/>
      </c>
    </row>
    <row r="289" spans="1:13">
      <c r="A289" s="437">
        <v>126</v>
      </c>
      <c r="B289" s="400" t="s">
        <v>2097</v>
      </c>
      <c r="C289" s="400" t="s">
        <v>2101</v>
      </c>
      <c r="D289" s="400" t="s">
        <v>1492</v>
      </c>
      <c r="E289" s="401" t="str">
        <f ca="1">IFERROR(_xlfn.XLOOKUP($B289,map_headernames!H:H,map_headernames!$Q:$Q),"")</f>
        <v/>
      </c>
      <c r="F289" s="7" t="str">
        <f ca="1">IFERROR(_xlfn.XLOOKUP($B289,map_headernames!G:G,map_headernames!$Q:$Q),"")</f>
        <v/>
      </c>
      <c r="G289" s="7" t="str">
        <f ca="1">IFERROR(_xlfn.XLOOKUP($B289,map_headernames!I:I,map_headernames!$Q:$Q),"")</f>
        <v/>
      </c>
      <c r="H289" s="7" t="str">
        <f ca="1">IFERROR(_xlfn.XLOOKUP($B289,map_headernames!J:J,map_headernames!$Q:$Q),"")</f>
        <v/>
      </c>
      <c r="I289" s="7" t="str">
        <f ca="1">IFERROR(_xlfn.XLOOKUP($B289,map_headernames!K:K,map_headernames!$Q:$Q),"")</f>
        <v/>
      </c>
      <c r="J289" s="7" t="str">
        <f ca="1">IFERROR(_xlfn.XLOOKUP($B289,map_headernames!L:L,map_headernames!$Q:$Q),"")</f>
        <v/>
      </c>
      <c r="K289" s="7" t="str">
        <f ca="1">IFERROR(_xlfn.XLOOKUP($B289,map_headernames!N:N,map_headernames!$Q:$Q),"")</f>
        <v/>
      </c>
      <c r="L289" s="7" t="str">
        <f ca="1">IFERROR(_xlfn.XLOOKUP($B289,map_headernames!O:O,map_headernames!$Q:$Q),"")</f>
        <v/>
      </c>
      <c r="M289" s="7" t="str">
        <f ca="1">IFERROR(_xlfn.XLOOKUP($B289,map_headernames!P:P,map_headernames!$Q:$Q),"")</f>
        <v/>
      </c>
    </row>
    <row r="290" spans="1:13">
      <c r="A290" s="437">
        <v>130</v>
      </c>
      <c r="B290" s="400" t="s">
        <v>2103</v>
      </c>
      <c r="C290" s="400" t="s">
        <v>2107</v>
      </c>
      <c r="D290" s="400" t="s">
        <v>1492</v>
      </c>
      <c r="E290" s="401" t="str">
        <f ca="1">IFERROR(_xlfn.XLOOKUP($B290,map_headernames!H:H,map_headernames!$Q:$Q),"")</f>
        <v/>
      </c>
      <c r="F290" s="7" t="str">
        <f ca="1">IFERROR(_xlfn.XLOOKUP($B290,map_headernames!G:G,map_headernames!$Q:$Q),"")</f>
        <v/>
      </c>
      <c r="G290" s="7" t="str">
        <f ca="1">IFERROR(_xlfn.XLOOKUP($B290,map_headernames!I:I,map_headernames!$Q:$Q),"")</f>
        <v/>
      </c>
      <c r="H290" s="7" t="str">
        <f ca="1">IFERROR(_xlfn.XLOOKUP($B290,map_headernames!J:J,map_headernames!$Q:$Q),"")</f>
        <v/>
      </c>
      <c r="I290" s="7" t="str">
        <f ca="1">IFERROR(_xlfn.XLOOKUP($B290,map_headernames!K:K,map_headernames!$Q:$Q),"")</f>
        <v/>
      </c>
      <c r="J290" s="7" t="str">
        <f ca="1">IFERROR(_xlfn.XLOOKUP($B290,map_headernames!L:L,map_headernames!$Q:$Q),"")</f>
        <v/>
      </c>
      <c r="K290" s="7" t="str">
        <f ca="1">IFERROR(_xlfn.XLOOKUP($B290,map_headernames!N:N,map_headernames!$Q:$Q),"")</f>
        <v/>
      </c>
      <c r="L290" s="7" t="str">
        <f ca="1">IFERROR(_xlfn.XLOOKUP($B290,map_headernames!O:O,map_headernames!$Q:$Q),"")</f>
        <v/>
      </c>
      <c r="M290" s="7" t="str">
        <f ca="1">IFERROR(_xlfn.XLOOKUP($B290,map_headernames!P:P,map_headernames!$Q:$Q),"")</f>
        <v/>
      </c>
    </row>
    <row r="291" spans="1:13">
      <c r="A291" s="437">
        <v>133</v>
      </c>
      <c r="B291" s="400" t="s">
        <v>2109</v>
      </c>
      <c r="C291" s="400" t="s">
        <v>2113</v>
      </c>
      <c r="D291" s="400" t="s">
        <v>1492</v>
      </c>
      <c r="E291" s="401" t="str">
        <f ca="1">IFERROR(_xlfn.XLOOKUP($B291,map_headernames!H:H,map_headernames!$Q:$Q),"")</f>
        <v/>
      </c>
      <c r="F291" s="7" t="str">
        <f ca="1">IFERROR(_xlfn.XLOOKUP($B291,map_headernames!G:G,map_headernames!$Q:$Q),"")</f>
        <v/>
      </c>
      <c r="G291" s="7" t="str">
        <f ca="1">IFERROR(_xlfn.XLOOKUP($B291,map_headernames!I:I,map_headernames!$Q:$Q),"")</f>
        <v/>
      </c>
      <c r="H291" s="7" t="str">
        <f ca="1">IFERROR(_xlfn.XLOOKUP($B291,map_headernames!J:J,map_headernames!$Q:$Q),"")</f>
        <v/>
      </c>
      <c r="I291" s="7" t="str">
        <f ca="1">IFERROR(_xlfn.XLOOKUP($B291,map_headernames!K:K,map_headernames!$Q:$Q),"")</f>
        <v/>
      </c>
      <c r="J291" s="7" t="str">
        <f ca="1">IFERROR(_xlfn.XLOOKUP($B291,map_headernames!L:L,map_headernames!$Q:$Q),"")</f>
        <v/>
      </c>
      <c r="K291" s="7" t="str">
        <f ca="1">IFERROR(_xlfn.XLOOKUP($B291,map_headernames!N:N,map_headernames!$Q:$Q),"")</f>
        <v/>
      </c>
      <c r="L291" s="7" t="str">
        <f ca="1">IFERROR(_xlfn.XLOOKUP($B291,map_headernames!O:O,map_headernames!$Q:$Q),"")</f>
        <v/>
      </c>
      <c r="M291" s="7" t="str">
        <f ca="1">IFERROR(_xlfn.XLOOKUP($B291,map_headernames!P:P,map_headernames!$Q:$Q),"")</f>
        <v/>
      </c>
    </row>
    <row r="292" spans="1:13">
      <c r="A292" s="7">
        <v>207</v>
      </c>
      <c r="B292" s="400" t="s">
        <v>2116</v>
      </c>
      <c r="C292" s="400" t="s">
        <v>2118</v>
      </c>
      <c r="D292" s="400" t="s">
        <v>1052</v>
      </c>
      <c r="E292" s="401" t="str">
        <f ca="1">IFERROR(_xlfn.XLOOKUP($B292,map_headernames!H:H,map_headernames!$Q:$Q),"")</f>
        <v/>
      </c>
      <c r="F292" s="7" t="str">
        <f ca="1">IFERROR(_xlfn.XLOOKUP($B292,map_headernames!G:G,map_headernames!$Q:$Q),"")</f>
        <v/>
      </c>
      <c r="G292" s="7" t="str">
        <f ca="1">IFERROR(_xlfn.XLOOKUP($B292,map_headernames!I:I,map_headernames!$Q:$Q),"")</f>
        <v/>
      </c>
      <c r="H292" s="7" t="str">
        <f ca="1">IFERROR(_xlfn.XLOOKUP($B292,map_headernames!J:J,map_headernames!$Q:$Q),"")</f>
        <v/>
      </c>
      <c r="I292" s="7" t="str">
        <f ca="1">IFERROR(_xlfn.XLOOKUP($B292,map_headernames!K:K,map_headernames!$Q:$Q),"")</f>
        <v/>
      </c>
      <c r="J292" s="7" t="str">
        <f ca="1">IFERROR(_xlfn.XLOOKUP($B292,map_headernames!L:L,map_headernames!$Q:$Q),"")</f>
        <v/>
      </c>
      <c r="K292" s="7" t="str">
        <f ca="1">IFERROR(_xlfn.XLOOKUP($B292,map_headernames!N:N,map_headernames!$Q:$Q),"")</f>
        <v/>
      </c>
      <c r="L292" s="7" t="str">
        <f ca="1">IFERROR(_xlfn.XLOOKUP($B292,map_headernames!O:O,map_headernames!$Q:$Q),"")</f>
        <v/>
      </c>
      <c r="M292" s="7" t="str">
        <f ca="1">IFERROR(_xlfn.XLOOKUP($B292,map_headernames!P:P,map_headernames!$Q:$Q),"")</f>
        <v/>
      </c>
    </row>
    <row r="293" spans="1:13">
      <c r="A293" s="7">
        <v>208</v>
      </c>
      <c r="B293" s="400" t="s">
        <v>2123</v>
      </c>
      <c r="C293" s="400" t="s">
        <v>2125</v>
      </c>
      <c r="D293" s="400" t="s">
        <v>1052</v>
      </c>
      <c r="E293" s="401" t="str">
        <f ca="1">IFERROR(_xlfn.XLOOKUP($B293,map_headernames!H:H,map_headernames!$Q:$Q),"")</f>
        <v/>
      </c>
      <c r="F293" s="7" t="str">
        <f ca="1">IFERROR(_xlfn.XLOOKUP($B293,map_headernames!G:G,map_headernames!$Q:$Q),"")</f>
        <v/>
      </c>
      <c r="G293" s="7" t="str">
        <f ca="1">IFERROR(_xlfn.XLOOKUP($B293,map_headernames!I:I,map_headernames!$Q:$Q),"")</f>
        <v/>
      </c>
      <c r="H293" s="7" t="str">
        <f ca="1">IFERROR(_xlfn.XLOOKUP($B293,map_headernames!J:J,map_headernames!$Q:$Q),"")</f>
        <v/>
      </c>
      <c r="I293" s="7" t="str">
        <f ca="1">IFERROR(_xlfn.XLOOKUP($B293,map_headernames!K:K,map_headernames!$Q:$Q),"")</f>
        <v/>
      </c>
      <c r="J293" s="7" t="str">
        <f ca="1">IFERROR(_xlfn.XLOOKUP($B293,map_headernames!L:L,map_headernames!$Q:$Q),"")</f>
        <v/>
      </c>
      <c r="K293" s="7" t="str">
        <f ca="1">IFERROR(_xlfn.XLOOKUP($B293,map_headernames!N:N,map_headernames!$Q:$Q),"")</f>
        <v/>
      </c>
      <c r="L293" s="7" t="str">
        <f ca="1">IFERROR(_xlfn.XLOOKUP($B293,map_headernames!O:O,map_headernames!$Q:$Q),"")</f>
        <v/>
      </c>
      <c r="M293" s="7" t="str">
        <f ca="1">IFERROR(_xlfn.XLOOKUP($B293,map_headernames!P:P,map_headernames!$Q:$Q),"")</f>
        <v/>
      </c>
    </row>
    <row r="294" spans="1:13">
      <c r="A294" s="7">
        <v>231</v>
      </c>
      <c r="B294" s="400" t="s">
        <v>2130</v>
      </c>
      <c r="C294" s="402" t="s">
        <v>2133</v>
      </c>
      <c r="D294" s="400" t="s">
        <v>1052</v>
      </c>
      <c r="E294" s="401" t="str">
        <f ca="1">IFERROR(_xlfn.XLOOKUP($B294,map_headernames!H:H,map_headernames!$Q:$Q),"")</f>
        <v/>
      </c>
      <c r="F294" s="7" t="str">
        <f ca="1">IFERROR(_xlfn.XLOOKUP($B294,map_headernames!G:G,map_headernames!$Q:$Q),"")</f>
        <v/>
      </c>
      <c r="G294" s="7" t="str">
        <f ca="1">IFERROR(_xlfn.XLOOKUP($B294,map_headernames!I:I,map_headernames!$Q:$Q),"")</f>
        <v/>
      </c>
      <c r="H294" s="7" t="str">
        <f ca="1">IFERROR(_xlfn.XLOOKUP($B294,map_headernames!J:J,map_headernames!$Q:$Q),"")</f>
        <v/>
      </c>
      <c r="I294" s="7" t="str">
        <f ca="1">IFERROR(_xlfn.XLOOKUP($B294,map_headernames!K:K,map_headernames!$Q:$Q),"")</f>
        <v/>
      </c>
      <c r="J294" s="7" t="str">
        <f ca="1">IFERROR(_xlfn.XLOOKUP($B294,map_headernames!L:L,map_headernames!$Q:$Q),"")</f>
        <v/>
      </c>
      <c r="K294" s="7" t="str">
        <f ca="1">IFERROR(_xlfn.XLOOKUP($B294,map_headernames!N:N,map_headernames!$Q:$Q),"")</f>
        <v/>
      </c>
      <c r="L294" s="7" t="str">
        <f ca="1">IFERROR(_xlfn.XLOOKUP($B294,map_headernames!O:O,map_headernames!$Q:$Q),"")</f>
        <v/>
      </c>
      <c r="M294" s="7" t="str">
        <f ca="1">IFERROR(_xlfn.XLOOKUP($B294,map_headernames!P:P,map_headernames!$Q:$Q),"")</f>
        <v/>
      </c>
    </row>
    <row r="295" spans="1:13">
      <c r="A295" s="7">
        <v>232</v>
      </c>
      <c r="B295" s="400" t="s">
        <v>2135</v>
      </c>
      <c r="C295" s="402" t="s">
        <v>2133</v>
      </c>
      <c r="D295" s="400" t="s">
        <v>1052</v>
      </c>
      <c r="E295" s="401" t="str">
        <f ca="1">IFERROR(_xlfn.XLOOKUP($B295,map_headernames!H:H,map_headernames!$Q:$Q),"")</f>
        <v/>
      </c>
      <c r="F295" s="7" t="str">
        <f ca="1">IFERROR(_xlfn.XLOOKUP($B295,map_headernames!G:G,map_headernames!$Q:$Q),"")</f>
        <v/>
      </c>
      <c r="G295" s="7" t="str">
        <f ca="1">IFERROR(_xlfn.XLOOKUP($B295,map_headernames!I:I,map_headernames!$Q:$Q),"")</f>
        <v/>
      </c>
      <c r="H295" s="7" t="str">
        <f ca="1">IFERROR(_xlfn.XLOOKUP($B295,map_headernames!J:J,map_headernames!$Q:$Q),"")</f>
        <v/>
      </c>
      <c r="I295" s="7" t="str">
        <f ca="1">IFERROR(_xlfn.XLOOKUP($B295,map_headernames!K:K,map_headernames!$Q:$Q),"")</f>
        <v/>
      </c>
      <c r="J295" s="7" t="str">
        <f ca="1">IFERROR(_xlfn.XLOOKUP($B295,map_headernames!L:L,map_headernames!$Q:$Q),"")</f>
        <v/>
      </c>
      <c r="K295" s="7" t="str">
        <f ca="1">IFERROR(_xlfn.XLOOKUP($B295,map_headernames!N:N,map_headernames!$Q:$Q),"")</f>
        <v/>
      </c>
      <c r="L295" s="7" t="str">
        <f ca="1">IFERROR(_xlfn.XLOOKUP($B295,map_headernames!O:O,map_headernames!$Q:$Q),"")</f>
        <v/>
      </c>
      <c r="M295" s="7" t="str">
        <f ca="1">IFERROR(_xlfn.XLOOKUP($B295,map_headernames!P:P,map_headernames!$Q:$Q),"")</f>
        <v/>
      </c>
    </row>
    <row r="296" spans="1:13">
      <c r="A296" s="7">
        <v>239</v>
      </c>
      <c r="B296" s="400" t="s">
        <v>2137</v>
      </c>
      <c r="C296" s="402" t="s">
        <v>2133</v>
      </c>
      <c r="D296" s="400" t="s">
        <v>1052</v>
      </c>
      <c r="E296" s="401" t="str">
        <f ca="1">IFERROR(_xlfn.XLOOKUP($B296,map_headernames!H:H,map_headernames!$Q:$Q),"")</f>
        <v/>
      </c>
      <c r="F296" s="7" t="str">
        <f ca="1">IFERROR(_xlfn.XLOOKUP($B296,map_headernames!G:G,map_headernames!$Q:$Q),"")</f>
        <v/>
      </c>
      <c r="G296" s="7" t="str">
        <f ca="1">IFERROR(_xlfn.XLOOKUP($B296,map_headernames!I:I,map_headernames!$Q:$Q),"")</f>
        <v/>
      </c>
      <c r="H296" s="7" t="str">
        <f ca="1">IFERROR(_xlfn.XLOOKUP($B296,map_headernames!J:J,map_headernames!$Q:$Q),"")</f>
        <v/>
      </c>
      <c r="I296" s="7" t="str">
        <f ca="1">IFERROR(_xlfn.XLOOKUP($B296,map_headernames!K:K,map_headernames!$Q:$Q),"")</f>
        <v/>
      </c>
      <c r="J296" s="7" t="str">
        <f ca="1">IFERROR(_xlfn.XLOOKUP($B296,map_headernames!L:L,map_headernames!$Q:$Q),"")</f>
        <v/>
      </c>
      <c r="K296" s="7" t="str">
        <f ca="1">IFERROR(_xlfn.XLOOKUP($B296,map_headernames!N:N,map_headernames!$Q:$Q),"")</f>
        <v/>
      </c>
      <c r="L296" s="7" t="str">
        <f ca="1">IFERROR(_xlfn.XLOOKUP($B296,map_headernames!O:O,map_headernames!$Q:$Q),"")</f>
        <v/>
      </c>
      <c r="M296" s="7" t="str">
        <f ca="1">IFERROR(_xlfn.XLOOKUP($B296,map_headernames!P:P,map_headernames!$Q:$Q),"")</f>
        <v/>
      </c>
    </row>
    <row r="297" spans="1:13">
      <c r="A297" s="7">
        <v>234</v>
      </c>
      <c r="B297" s="400" t="s">
        <v>2139</v>
      </c>
      <c r="C297" s="402" t="s">
        <v>2133</v>
      </c>
      <c r="D297" s="400" t="s">
        <v>1052</v>
      </c>
      <c r="E297" s="401" t="str">
        <f ca="1">IFERROR(_xlfn.XLOOKUP($B297,map_headernames!H:H,map_headernames!$Q:$Q),"")</f>
        <v/>
      </c>
      <c r="F297" s="7" t="str">
        <f ca="1">IFERROR(_xlfn.XLOOKUP($B297,map_headernames!G:G,map_headernames!$Q:$Q),"")</f>
        <v/>
      </c>
      <c r="G297" s="7" t="str">
        <f ca="1">IFERROR(_xlfn.XLOOKUP($B297,map_headernames!I:I,map_headernames!$Q:$Q),"")</f>
        <v/>
      </c>
      <c r="H297" s="7" t="str">
        <f ca="1">IFERROR(_xlfn.XLOOKUP($B297,map_headernames!J:J,map_headernames!$Q:$Q),"")</f>
        <v/>
      </c>
      <c r="I297" s="7" t="str">
        <f ca="1">IFERROR(_xlfn.XLOOKUP($B297,map_headernames!K:K,map_headernames!$Q:$Q),"")</f>
        <v/>
      </c>
      <c r="J297" s="7" t="str">
        <f ca="1">IFERROR(_xlfn.XLOOKUP($B297,map_headernames!L:L,map_headernames!$Q:$Q),"")</f>
        <v/>
      </c>
      <c r="K297" s="7" t="str">
        <f ca="1">IFERROR(_xlfn.XLOOKUP($B297,map_headernames!N:N,map_headernames!$Q:$Q),"")</f>
        <v/>
      </c>
      <c r="L297" s="7" t="str">
        <f ca="1">IFERROR(_xlfn.XLOOKUP($B297,map_headernames!O:O,map_headernames!$Q:$Q),"")</f>
        <v/>
      </c>
      <c r="M297" s="7" t="str">
        <f ca="1">IFERROR(_xlfn.XLOOKUP($B297,map_headernames!P:P,map_headernames!$Q:$Q),"")</f>
        <v/>
      </c>
    </row>
    <row r="298" spans="1:13">
      <c r="A298" s="7">
        <v>210</v>
      </c>
      <c r="B298" s="400" t="s">
        <v>2143</v>
      </c>
      <c r="C298" s="400" t="s">
        <v>2146</v>
      </c>
      <c r="D298" s="400" t="s">
        <v>1052</v>
      </c>
      <c r="E298" s="401" t="str">
        <f ca="1">IFERROR(_xlfn.XLOOKUP($B298,map_headernames!H:H,map_headernames!$Q:$Q),"")</f>
        <v/>
      </c>
      <c r="F298" s="7" t="str">
        <f ca="1">IFERROR(_xlfn.XLOOKUP($B298,map_headernames!G:G,map_headernames!$Q:$Q),"")</f>
        <v/>
      </c>
      <c r="G298" s="7" t="str">
        <f ca="1">IFERROR(_xlfn.XLOOKUP($B298,map_headernames!I:I,map_headernames!$Q:$Q),"")</f>
        <v/>
      </c>
      <c r="H298" s="7" t="str">
        <f ca="1">IFERROR(_xlfn.XLOOKUP($B298,map_headernames!J:J,map_headernames!$Q:$Q),"")</f>
        <v/>
      </c>
      <c r="I298" s="7" t="str">
        <f ca="1">IFERROR(_xlfn.XLOOKUP($B298,map_headernames!K:K,map_headernames!$Q:$Q),"")</f>
        <v/>
      </c>
      <c r="J298" s="7" t="str">
        <f ca="1">IFERROR(_xlfn.XLOOKUP($B298,map_headernames!L:L,map_headernames!$Q:$Q),"")</f>
        <v/>
      </c>
      <c r="K298" s="7" t="str">
        <f ca="1">IFERROR(_xlfn.XLOOKUP($B298,map_headernames!N:N,map_headernames!$Q:$Q),"")</f>
        <v/>
      </c>
      <c r="L298" s="7" t="str">
        <f ca="1">IFERROR(_xlfn.XLOOKUP($B298,map_headernames!O:O,map_headernames!$Q:$Q),"")</f>
        <v/>
      </c>
      <c r="M298" s="7" t="str">
        <f ca="1">IFERROR(_xlfn.XLOOKUP($B298,map_headernames!P:P,map_headernames!$Q:$Q),"")</f>
        <v/>
      </c>
    </row>
    <row r="299" spans="1:13">
      <c r="A299" s="7">
        <v>236</v>
      </c>
      <c r="B299" s="400" t="s">
        <v>2148</v>
      </c>
      <c r="C299" s="402" t="s">
        <v>2133</v>
      </c>
      <c r="D299" s="400" t="s">
        <v>1052</v>
      </c>
      <c r="E299" s="401" t="str">
        <f ca="1">IFERROR(_xlfn.XLOOKUP($B299,map_headernames!H:H,map_headernames!$Q:$Q),"")</f>
        <v/>
      </c>
      <c r="F299" s="7" t="str">
        <f ca="1">IFERROR(_xlfn.XLOOKUP($B299,map_headernames!G:G,map_headernames!$Q:$Q),"")</f>
        <v/>
      </c>
      <c r="G299" s="7" t="str">
        <f ca="1">IFERROR(_xlfn.XLOOKUP($B299,map_headernames!I:I,map_headernames!$Q:$Q),"")</f>
        <v/>
      </c>
      <c r="H299" s="7" t="str">
        <f ca="1">IFERROR(_xlfn.XLOOKUP($B299,map_headernames!J:J,map_headernames!$Q:$Q),"")</f>
        <v/>
      </c>
      <c r="I299" s="7" t="str">
        <f ca="1">IFERROR(_xlfn.XLOOKUP($B299,map_headernames!K:K,map_headernames!$Q:$Q),"")</f>
        <v/>
      </c>
      <c r="J299" s="7" t="str">
        <f ca="1">IFERROR(_xlfn.XLOOKUP($B299,map_headernames!L:L,map_headernames!$Q:$Q),"")</f>
        <v/>
      </c>
      <c r="K299" s="7" t="str">
        <f ca="1">IFERROR(_xlfn.XLOOKUP($B299,map_headernames!N:N,map_headernames!$Q:$Q),"")</f>
        <v/>
      </c>
      <c r="L299" s="7" t="str">
        <f ca="1">IFERROR(_xlfn.XLOOKUP($B299,map_headernames!O:O,map_headernames!$Q:$Q),"")</f>
        <v/>
      </c>
      <c r="M299" s="7" t="str">
        <f ca="1">IFERROR(_xlfn.XLOOKUP($B299,map_headernames!P:P,map_headernames!$Q:$Q),"")</f>
        <v/>
      </c>
    </row>
    <row r="300" spans="1:13">
      <c r="A300" s="7">
        <v>233</v>
      </c>
      <c r="B300" s="400" t="s">
        <v>2153</v>
      </c>
      <c r="C300" s="402" t="s">
        <v>2133</v>
      </c>
      <c r="D300" s="400" t="s">
        <v>1052</v>
      </c>
      <c r="E300" s="401" t="str">
        <f ca="1">IFERROR(_xlfn.XLOOKUP($B300,map_headernames!H:H,map_headernames!$Q:$Q),"")</f>
        <v/>
      </c>
      <c r="F300" s="7" t="str">
        <f ca="1">IFERROR(_xlfn.XLOOKUP($B300,map_headernames!G:G,map_headernames!$Q:$Q),"")</f>
        <v/>
      </c>
      <c r="G300" s="7" t="str">
        <f ca="1">IFERROR(_xlfn.XLOOKUP($B300,map_headernames!I:I,map_headernames!$Q:$Q),"")</f>
        <v/>
      </c>
      <c r="H300" s="7" t="str">
        <f ca="1">IFERROR(_xlfn.XLOOKUP($B300,map_headernames!J:J,map_headernames!$Q:$Q),"")</f>
        <v/>
      </c>
      <c r="I300" s="7" t="str">
        <f ca="1">IFERROR(_xlfn.XLOOKUP($B300,map_headernames!K:K,map_headernames!$Q:$Q),"")</f>
        <v/>
      </c>
      <c r="J300" s="7" t="str">
        <f ca="1">IFERROR(_xlfn.XLOOKUP($B300,map_headernames!L:L,map_headernames!$Q:$Q),"")</f>
        <v/>
      </c>
      <c r="K300" s="7" t="str">
        <f ca="1">IFERROR(_xlfn.XLOOKUP($B300,map_headernames!N:N,map_headernames!$Q:$Q),"")</f>
        <v/>
      </c>
      <c r="L300" s="7" t="str">
        <f ca="1">IFERROR(_xlfn.XLOOKUP($B300,map_headernames!O:O,map_headernames!$Q:$Q),"")</f>
        <v/>
      </c>
      <c r="M300" s="7" t="str">
        <f ca="1">IFERROR(_xlfn.XLOOKUP($B300,map_headernames!P:P,map_headernames!$Q:$Q),"")</f>
        <v/>
      </c>
    </row>
    <row r="301" spans="1:13">
      <c r="A301" s="7">
        <v>223</v>
      </c>
      <c r="B301" s="400" t="s">
        <v>2534</v>
      </c>
      <c r="C301" s="400" t="s">
        <v>2535</v>
      </c>
      <c r="D301" s="400" t="s">
        <v>1052</v>
      </c>
      <c r="E301" s="401" t="str">
        <f ca="1">IFERROR(_xlfn.XLOOKUP($B301,map_headernames!H:H,map_headernames!$Q:$Q),"")</f>
        <v/>
      </c>
      <c r="F301" s="7" t="str">
        <f ca="1">IFERROR(_xlfn.XLOOKUP($B301,map_headernames!G:G,map_headernames!$Q:$Q),"")</f>
        <v/>
      </c>
      <c r="G301" s="7" t="str">
        <f ca="1">IFERROR(_xlfn.XLOOKUP($B301,map_headernames!I:I,map_headernames!$Q:$Q),"")</f>
        <v/>
      </c>
      <c r="H301" s="7" t="str">
        <f ca="1">IFERROR(_xlfn.XLOOKUP($B301,map_headernames!J:J,map_headernames!$Q:$Q),"")</f>
        <v/>
      </c>
      <c r="I301" s="7" t="str">
        <f ca="1">IFERROR(_xlfn.XLOOKUP($B301,map_headernames!K:K,map_headernames!$Q:$Q),"")</f>
        <v/>
      </c>
      <c r="J301" s="7" t="str">
        <f ca="1">IFERROR(_xlfn.XLOOKUP($B301,map_headernames!L:L,map_headernames!$Q:$Q),"")</f>
        <v/>
      </c>
      <c r="K301" s="7" t="str">
        <f ca="1">IFERROR(_xlfn.XLOOKUP($B301,map_headernames!N:N,map_headernames!$Q:$Q),"")</f>
        <v/>
      </c>
      <c r="L301" s="7" t="str">
        <f ca="1">IFERROR(_xlfn.XLOOKUP($B301,map_headernames!O:O,map_headernames!$Q:$Q),"")</f>
        <v/>
      </c>
      <c r="M301" s="7" t="str">
        <f ca="1">IFERROR(_xlfn.XLOOKUP($B301,map_headernames!P:P,map_headernames!$Q:$Q),"")</f>
        <v/>
      </c>
    </row>
    <row r="302" spans="1:13">
      <c r="A302" s="7">
        <v>221</v>
      </c>
      <c r="B302" s="400" t="s">
        <v>2545</v>
      </c>
      <c r="C302" s="400" t="s">
        <v>2546</v>
      </c>
      <c r="D302" s="400" t="s">
        <v>1052</v>
      </c>
      <c r="E302" s="401" t="str">
        <f ca="1">IFERROR(_xlfn.XLOOKUP($B302,map_headernames!H:H,map_headernames!$Q:$Q),"")</f>
        <v/>
      </c>
      <c r="F302" s="7" t="str">
        <f ca="1">IFERROR(_xlfn.XLOOKUP($B302,map_headernames!G:G,map_headernames!$Q:$Q),"")</f>
        <v/>
      </c>
      <c r="G302" s="7" t="str">
        <f ca="1">IFERROR(_xlfn.XLOOKUP($B302,map_headernames!I:I,map_headernames!$Q:$Q),"")</f>
        <v/>
      </c>
      <c r="H302" s="7" t="str">
        <f ca="1">IFERROR(_xlfn.XLOOKUP($B302,map_headernames!J:J,map_headernames!$Q:$Q),"")</f>
        <v/>
      </c>
      <c r="I302" s="7" t="str">
        <f ca="1">IFERROR(_xlfn.XLOOKUP($B302,map_headernames!K:K,map_headernames!$Q:$Q),"")</f>
        <v/>
      </c>
      <c r="J302" s="7" t="str">
        <f ca="1">IFERROR(_xlfn.XLOOKUP($B302,map_headernames!L:L,map_headernames!$Q:$Q),"")</f>
        <v/>
      </c>
      <c r="K302" s="7" t="str">
        <f ca="1">IFERROR(_xlfn.XLOOKUP($B302,map_headernames!N:N,map_headernames!$Q:$Q),"")</f>
        <v/>
      </c>
      <c r="L302" s="7" t="str">
        <f ca="1">IFERROR(_xlfn.XLOOKUP($B302,map_headernames!O:O,map_headernames!$Q:$Q),"")</f>
        <v/>
      </c>
      <c r="M302" s="7" t="str">
        <f ca="1">IFERROR(_xlfn.XLOOKUP($B302,map_headernames!P:P,map_headernames!$Q:$Q),"")</f>
        <v/>
      </c>
    </row>
    <row r="303" spans="1:13">
      <c r="A303" s="7">
        <v>227</v>
      </c>
      <c r="B303" s="400" t="s">
        <v>2659</v>
      </c>
      <c r="C303" s="400" t="s">
        <v>2660</v>
      </c>
      <c r="D303" s="400" t="s">
        <v>1052</v>
      </c>
      <c r="E303" s="401" t="str">
        <f ca="1">IFERROR(_xlfn.XLOOKUP($B303,map_headernames!H:H,map_headernames!$Q:$Q),"")</f>
        <v/>
      </c>
      <c r="F303" s="7" t="str">
        <f ca="1">IFERROR(_xlfn.XLOOKUP($B303,map_headernames!G:G,map_headernames!$Q:$Q),"")</f>
        <v/>
      </c>
      <c r="G303" s="7" t="str">
        <f ca="1">IFERROR(_xlfn.XLOOKUP($B303,map_headernames!I:I,map_headernames!$Q:$Q),"")</f>
        <v/>
      </c>
      <c r="H303" s="7" t="str">
        <f ca="1">IFERROR(_xlfn.XLOOKUP($B303,map_headernames!J:J,map_headernames!$Q:$Q),"")</f>
        <v/>
      </c>
      <c r="I303" s="7" t="str">
        <f ca="1">IFERROR(_xlfn.XLOOKUP($B303,map_headernames!K:K,map_headernames!$Q:$Q),"")</f>
        <v/>
      </c>
      <c r="J303" s="7" t="str">
        <f ca="1">IFERROR(_xlfn.XLOOKUP($B303,map_headernames!L:L,map_headernames!$Q:$Q),"")</f>
        <v/>
      </c>
      <c r="K303" s="7" t="str">
        <f ca="1">IFERROR(_xlfn.XLOOKUP($B303,map_headernames!N:N,map_headernames!$Q:$Q),"")</f>
        <v/>
      </c>
      <c r="L303" s="7" t="str">
        <f ca="1">IFERROR(_xlfn.XLOOKUP($B303,map_headernames!O:O,map_headernames!$Q:$Q),"")</f>
        <v/>
      </c>
      <c r="M303" s="7" t="str">
        <f ca="1">IFERROR(_xlfn.XLOOKUP($B303,map_headernames!P:P,map_headernames!$Q:$Q),"")</f>
        <v/>
      </c>
    </row>
    <row r="304" spans="1:13">
      <c r="A304" s="7">
        <v>225</v>
      </c>
      <c r="B304" s="400" t="s">
        <v>2652</v>
      </c>
      <c r="C304" s="400" t="s">
        <v>2653</v>
      </c>
      <c r="D304" s="400" t="s">
        <v>1052</v>
      </c>
      <c r="E304" s="401" t="str">
        <f ca="1">IFERROR(_xlfn.XLOOKUP($B304,map_headernames!H:H,map_headernames!$Q:$Q),"")</f>
        <v/>
      </c>
      <c r="F304" s="7" t="str">
        <f ca="1">IFERROR(_xlfn.XLOOKUP($B304,map_headernames!G:G,map_headernames!$Q:$Q),"")</f>
        <v/>
      </c>
      <c r="G304" s="7" t="str">
        <f ca="1">IFERROR(_xlfn.XLOOKUP($B304,map_headernames!I:I,map_headernames!$Q:$Q),"")</f>
        <v/>
      </c>
      <c r="H304" s="7" t="str">
        <f ca="1">IFERROR(_xlfn.XLOOKUP($B304,map_headernames!J:J,map_headernames!$Q:$Q),"")</f>
        <v/>
      </c>
      <c r="I304" s="7" t="str">
        <f ca="1">IFERROR(_xlfn.XLOOKUP($B304,map_headernames!K:K,map_headernames!$Q:$Q),"")</f>
        <v/>
      </c>
      <c r="J304" s="7" t="str">
        <f ca="1">IFERROR(_xlfn.XLOOKUP($B304,map_headernames!L:L,map_headernames!$Q:$Q),"")</f>
        <v/>
      </c>
      <c r="K304" s="7" t="str">
        <f ca="1">IFERROR(_xlfn.XLOOKUP($B304,map_headernames!N:N,map_headernames!$Q:$Q),"")</f>
        <v/>
      </c>
      <c r="L304" s="7" t="str">
        <f ca="1">IFERROR(_xlfn.XLOOKUP($B304,map_headernames!O:O,map_headernames!$Q:$Q),"")</f>
        <v/>
      </c>
      <c r="M304" s="7" t="str">
        <f ca="1">IFERROR(_xlfn.XLOOKUP($B304,map_headernames!P:P,map_headernames!$Q:$Q),"")</f>
        <v/>
      </c>
    </row>
    <row r="305" spans="1:14">
      <c r="A305" s="7">
        <v>224</v>
      </c>
      <c r="B305" s="400" t="s">
        <v>2538</v>
      </c>
      <c r="C305" s="400" t="s">
        <v>2539</v>
      </c>
      <c r="D305" s="400" t="s">
        <v>1052</v>
      </c>
      <c r="E305" s="401" t="str">
        <f ca="1">IFERROR(_xlfn.XLOOKUP($B305,map_headernames!H:H,map_headernames!$Q:$Q),"")</f>
        <v/>
      </c>
      <c r="F305" s="7" t="str">
        <f ca="1">IFERROR(_xlfn.XLOOKUP($B305,map_headernames!G:G,map_headernames!$Q:$Q),"")</f>
        <v/>
      </c>
      <c r="G305" s="7" t="str">
        <f ca="1">IFERROR(_xlfn.XLOOKUP($B305,map_headernames!I:I,map_headernames!$Q:$Q),"")</f>
        <v/>
      </c>
      <c r="H305" s="7" t="str">
        <f ca="1">IFERROR(_xlfn.XLOOKUP($B305,map_headernames!J:J,map_headernames!$Q:$Q),"")</f>
        <v/>
      </c>
      <c r="I305" s="7" t="str">
        <f ca="1">IFERROR(_xlfn.XLOOKUP($B305,map_headernames!K:K,map_headernames!$Q:$Q),"")</f>
        <v/>
      </c>
      <c r="J305" s="7" t="str">
        <f ca="1">IFERROR(_xlfn.XLOOKUP($B305,map_headernames!L:L,map_headernames!$Q:$Q),"")</f>
        <v/>
      </c>
      <c r="K305" s="7" t="str">
        <f ca="1">IFERROR(_xlfn.XLOOKUP($B305,map_headernames!N:N,map_headernames!$Q:$Q),"")</f>
        <v/>
      </c>
      <c r="L305" s="7" t="str">
        <f ca="1">IFERROR(_xlfn.XLOOKUP($B305,map_headernames!O:O,map_headernames!$Q:$Q),"")</f>
        <v/>
      </c>
      <c r="M305" s="7" t="str">
        <f ca="1">IFERROR(_xlfn.XLOOKUP($B305,map_headernames!P:P,map_headernames!$Q:$Q),"")</f>
        <v/>
      </c>
    </row>
    <row r="306" spans="1:14">
      <c r="A306" s="7">
        <v>222</v>
      </c>
      <c r="B306" s="400" t="s">
        <v>2548</v>
      </c>
      <c r="C306" s="400" t="s">
        <v>2549</v>
      </c>
      <c r="D306" s="400" t="s">
        <v>1052</v>
      </c>
      <c r="E306" s="401" t="str">
        <f ca="1">IFERROR(_xlfn.XLOOKUP($B306,map_headernames!H:H,map_headernames!$Q:$Q),"")</f>
        <v/>
      </c>
      <c r="F306" s="7" t="str">
        <f ca="1">IFERROR(_xlfn.XLOOKUP($B306,map_headernames!G:G,map_headernames!$Q:$Q),"")</f>
        <v/>
      </c>
      <c r="G306" s="7" t="str">
        <f ca="1">IFERROR(_xlfn.XLOOKUP($B306,map_headernames!I:I,map_headernames!$Q:$Q),"")</f>
        <v/>
      </c>
      <c r="H306" s="7" t="str">
        <f ca="1">IFERROR(_xlfn.XLOOKUP($B306,map_headernames!J:J,map_headernames!$Q:$Q),"")</f>
        <v/>
      </c>
      <c r="I306" s="7" t="str">
        <f ca="1">IFERROR(_xlfn.XLOOKUP($B306,map_headernames!K:K,map_headernames!$Q:$Q),"")</f>
        <v/>
      </c>
      <c r="J306" s="7" t="str">
        <f ca="1">IFERROR(_xlfn.XLOOKUP($B306,map_headernames!L:L,map_headernames!$Q:$Q),"")</f>
        <v/>
      </c>
      <c r="K306" s="7" t="str">
        <f ca="1">IFERROR(_xlfn.XLOOKUP($B306,map_headernames!N:N,map_headernames!$Q:$Q),"")</f>
        <v/>
      </c>
      <c r="L306" s="7" t="str">
        <f ca="1">IFERROR(_xlfn.XLOOKUP($B306,map_headernames!O:O,map_headernames!$Q:$Q),"")</f>
        <v/>
      </c>
      <c r="M306" s="7" t="str">
        <f ca="1">IFERROR(_xlfn.XLOOKUP($B306,map_headernames!P:P,map_headernames!$Q:$Q),"")</f>
        <v/>
      </c>
    </row>
    <row r="307" spans="1:14" s="450" customFormat="1">
      <c r="A307" s="7">
        <v>226</v>
      </c>
      <c r="B307" s="446" t="s">
        <v>2656</v>
      </c>
      <c r="C307" s="400" t="s">
        <v>2657</v>
      </c>
      <c r="D307" s="400" t="s">
        <v>1052</v>
      </c>
      <c r="E307" s="401" t="str">
        <f ca="1">IFERROR(_xlfn.XLOOKUP($B307,map_headernames!H:H,map_headernames!$Q:$Q),"")</f>
        <v/>
      </c>
      <c r="F307" s="7" t="str">
        <f ca="1">IFERROR(_xlfn.XLOOKUP($B307,map_headernames!G:G,map_headernames!$Q:$Q),"")</f>
        <v/>
      </c>
      <c r="G307" s="7" t="str">
        <f ca="1">IFERROR(_xlfn.XLOOKUP($B307,map_headernames!I:I,map_headernames!$Q:$Q),"")</f>
        <v/>
      </c>
      <c r="H307" s="7" t="str">
        <f ca="1">IFERROR(_xlfn.XLOOKUP($B307,map_headernames!J:J,map_headernames!$Q:$Q),"")</f>
        <v/>
      </c>
      <c r="I307" s="7" t="str">
        <f ca="1">IFERROR(_xlfn.XLOOKUP($B307,map_headernames!K:K,map_headernames!$Q:$Q),"")</f>
        <v/>
      </c>
      <c r="J307" s="7" t="str">
        <f ca="1">IFERROR(_xlfn.XLOOKUP($B307,map_headernames!L:L,map_headernames!$Q:$Q),"")</f>
        <v/>
      </c>
      <c r="K307" s="7" t="str">
        <f ca="1">IFERROR(_xlfn.XLOOKUP($B307,map_headernames!N:N,map_headernames!$Q:$Q),"")</f>
        <v/>
      </c>
      <c r="L307" s="7" t="str">
        <f ca="1">IFERROR(_xlfn.XLOOKUP($B307,map_headernames!O:O,map_headernames!$Q:$Q),"")</f>
        <v/>
      </c>
      <c r="M307" s="7" t="str">
        <f ca="1">IFERROR(_xlfn.XLOOKUP($B307,map_headernames!P:P,map_headernames!$Q:$Q),"")</f>
        <v/>
      </c>
      <c r="N307" s="7"/>
    </row>
    <row r="308" spans="1:14" s="450" customFormat="1">
      <c r="A308" s="7">
        <v>220</v>
      </c>
      <c r="B308" s="446" t="s">
        <v>2542</v>
      </c>
      <c r="C308" s="400" t="s">
        <v>2543</v>
      </c>
      <c r="D308" s="400" t="s">
        <v>1052</v>
      </c>
      <c r="E308" s="401" t="str">
        <f ca="1">IFERROR(_xlfn.XLOOKUP($B308,map_headernames!H:H,map_headernames!$Q:$Q),"")</f>
        <v/>
      </c>
      <c r="F308" s="7" t="str">
        <f ca="1">IFERROR(_xlfn.XLOOKUP($B308,map_headernames!G:G,map_headernames!$Q:$Q),"")</f>
        <v/>
      </c>
      <c r="G308" s="7" t="str">
        <f ca="1">IFERROR(_xlfn.XLOOKUP($B308,map_headernames!I:I,map_headernames!$Q:$Q),"")</f>
        <v/>
      </c>
      <c r="H308" s="7" t="str">
        <f ca="1">IFERROR(_xlfn.XLOOKUP($B308,map_headernames!J:J,map_headernames!$Q:$Q),"")</f>
        <v/>
      </c>
      <c r="I308" s="7" t="str">
        <f ca="1">IFERROR(_xlfn.XLOOKUP($B308,map_headernames!K:K,map_headernames!$Q:$Q),"")</f>
        <v/>
      </c>
      <c r="J308" s="7" t="str">
        <f ca="1">IFERROR(_xlfn.XLOOKUP($B308,map_headernames!L:L,map_headernames!$Q:$Q),"")</f>
        <v/>
      </c>
      <c r="K308" s="7" t="str">
        <f ca="1">IFERROR(_xlfn.XLOOKUP($B308,map_headernames!N:N,map_headernames!$Q:$Q),"")</f>
        <v/>
      </c>
      <c r="L308" s="7" t="str">
        <f ca="1">IFERROR(_xlfn.XLOOKUP($B308,map_headernames!O:O,map_headernames!$Q:$Q),"")</f>
        <v/>
      </c>
      <c r="M308" s="7" t="str">
        <f ca="1">IFERROR(_xlfn.XLOOKUP($B308,map_headernames!P:P,map_headernames!$Q:$Q),"")</f>
        <v/>
      </c>
      <c r="N308" s="7"/>
    </row>
    <row r="309" spans="1:14" s="451" customFormat="1" ht="43.5" customHeight="1"/>
    <row r="310" spans="1:14">
      <c r="B310" s="437"/>
      <c r="C310" s="437" t="s">
        <v>5724</v>
      </c>
      <c r="D310" s="437"/>
      <c r="E310" s="437"/>
      <c r="F310" s="437"/>
      <c r="G310" s="437"/>
      <c r="H310" s="437"/>
      <c r="I310" s="437"/>
      <c r="J310" s="437"/>
      <c r="K310" s="437"/>
      <c r="L310" s="437"/>
      <c r="M310" s="437"/>
      <c r="N310" s="437"/>
    </row>
    <row r="311" spans="1:14">
      <c r="B311" s="437"/>
      <c r="C311" s="437" t="s">
        <v>5722</v>
      </c>
      <c r="D311" s="437"/>
      <c r="E311" s="437"/>
      <c r="F311" s="437"/>
      <c r="G311" s="437"/>
      <c r="H311" s="437"/>
      <c r="I311" s="437"/>
      <c r="J311" s="437"/>
      <c r="K311" s="437"/>
      <c r="L311" s="437"/>
      <c r="M311" s="437"/>
      <c r="N311" s="437"/>
    </row>
    <row r="312" spans="1:14">
      <c r="B312" s="437"/>
      <c r="C312" s="439" t="s">
        <v>5723</v>
      </c>
      <c r="D312" s="437"/>
      <c r="E312" s="437"/>
      <c r="F312" s="437"/>
      <c r="G312" s="437"/>
      <c r="H312" s="437"/>
      <c r="I312" s="437"/>
      <c r="J312" s="437"/>
      <c r="K312" s="437"/>
      <c r="L312" s="437"/>
      <c r="M312" s="437"/>
      <c r="N312" s="437"/>
    </row>
    <row r="313" spans="1:14">
      <c r="C313" s="437" t="s">
        <v>5726</v>
      </c>
      <c r="D313" s="437"/>
      <c r="E313" s="437"/>
      <c r="F313" s="437"/>
      <c r="G313" s="437"/>
      <c r="H313" s="437"/>
      <c r="I313" s="437"/>
      <c r="J313" s="437"/>
      <c r="K313" s="437"/>
      <c r="L313" s="437"/>
      <c r="M313" s="437"/>
      <c r="N313" s="437"/>
    </row>
    <row r="314" spans="1:14">
      <c r="A314" s="401"/>
      <c r="C314" s="401" t="s">
        <v>5730</v>
      </c>
      <c r="D314" s="401"/>
      <c r="F314" s="401"/>
      <c r="G314" s="401"/>
      <c r="H314" s="437"/>
      <c r="I314" s="437"/>
      <c r="J314" s="437"/>
      <c r="K314" s="437"/>
      <c r="L314" s="437"/>
      <c r="M314" s="437"/>
      <c r="N314" s="437"/>
    </row>
    <row r="315" spans="1:14">
      <c r="A315" s="401"/>
      <c r="B315" s="401" t="s">
        <v>5739</v>
      </c>
      <c r="C315" s="445" t="s">
        <v>1775</v>
      </c>
      <c r="D315" s="445" t="s">
        <v>1079</v>
      </c>
      <c r="F315" s="401"/>
      <c r="G315" s="401" t="s">
        <v>1770</v>
      </c>
      <c r="H315" s="437"/>
      <c r="I315" s="437"/>
      <c r="J315" s="437"/>
      <c r="K315" s="437"/>
      <c r="L315" s="437"/>
      <c r="M315" s="437"/>
      <c r="N315" s="437" t="s">
        <v>5721</v>
      </c>
    </row>
    <row r="316" spans="1:14">
      <c r="A316" s="401"/>
      <c r="B316" s="401" t="s">
        <v>5740</v>
      </c>
      <c r="C316" s="445" t="s">
        <v>5729</v>
      </c>
      <c r="D316" s="445" t="s">
        <v>5681</v>
      </c>
      <c r="F316" s="401"/>
      <c r="G316" s="401" t="s">
        <v>5479</v>
      </c>
    </row>
    <row r="317" spans="1:14">
      <c r="B317" s="7" t="s">
        <v>5741</v>
      </c>
      <c r="E317" s="422"/>
      <c r="F317" s="422"/>
    </row>
    <row r="318" spans="1:14">
      <c r="B318" s="401"/>
      <c r="E318" s="422"/>
      <c r="F318" s="422"/>
    </row>
    <row r="319" spans="1:14">
      <c r="B319" s="444"/>
      <c r="C319" s="415"/>
      <c r="D319" s="415"/>
      <c r="E319" s="416"/>
      <c r="G319" s="444" t="s">
        <v>5699</v>
      </c>
      <c r="H319" s="415" t="s">
        <v>5649</v>
      </c>
      <c r="I319" s="415" t="s">
        <v>5681</v>
      </c>
    </row>
    <row r="320" spans="1:14">
      <c r="B320" s="415"/>
      <c r="C320" s="415"/>
      <c r="D320" s="415"/>
      <c r="E320" s="416"/>
      <c r="G320" s="415" t="s">
        <v>5695</v>
      </c>
      <c r="H320" s="415" t="s">
        <v>5694</v>
      </c>
      <c r="I320" s="415" t="s">
        <v>5681</v>
      </c>
    </row>
    <row r="321" spans="2:10">
      <c r="B321" s="408"/>
      <c r="C321" s="408"/>
      <c r="D321" s="408"/>
      <c r="G321" s="408" t="s">
        <v>5690</v>
      </c>
      <c r="H321" s="408" t="s">
        <v>5689</v>
      </c>
      <c r="I321" s="408" t="s">
        <v>93</v>
      </c>
    </row>
    <row r="322" spans="2:10">
      <c r="B322" s="408"/>
      <c r="C322" s="408"/>
      <c r="D322" s="408"/>
      <c r="G322" s="408" t="s">
        <v>5687</v>
      </c>
      <c r="H322" s="408" t="s">
        <v>5686</v>
      </c>
      <c r="I322" s="408" t="s">
        <v>1492</v>
      </c>
    </row>
    <row r="323" spans="2:10">
      <c r="B323" s="415"/>
      <c r="C323" s="415"/>
      <c r="D323" s="415"/>
      <c r="E323" s="416"/>
      <c r="G323" s="415" t="s">
        <v>5684</v>
      </c>
      <c r="H323" s="415" t="s">
        <v>5683</v>
      </c>
      <c r="I323" s="415" t="s">
        <v>5681</v>
      </c>
    </row>
    <row r="324" spans="2:10">
      <c r="B324" s="415"/>
      <c r="C324" s="415"/>
      <c r="D324" s="415"/>
      <c r="E324" s="416"/>
      <c r="G324" s="415" t="s">
        <v>5682</v>
      </c>
      <c r="H324" s="415" t="s">
        <v>5678</v>
      </c>
      <c r="I324" s="415" t="s">
        <v>5681</v>
      </c>
    </row>
    <row r="325" spans="2:10">
      <c r="B325" s="408"/>
      <c r="C325" s="408"/>
      <c r="D325" s="408"/>
      <c r="G325" s="408" t="s">
        <v>5679</v>
      </c>
      <c r="H325" s="454" t="s">
        <v>5678</v>
      </c>
      <c r="I325" s="408" t="s">
        <v>93</v>
      </c>
    </row>
    <row r="326" spans="2:10">
      <c r="B326" s="408"/>
      <c r="C326" s="408"/>
      <c r="D326" s="408"/>
      <c r="G326" s="408" t="s">
        <v>5676</v>
      </c>
      <c r="H326" s="408" t="s">
        <v>5675</v>
      </c>
      <c r="I326" s="408" t="s">
        <v>1492</v>
      </c>
    </row>
    <row r="328" spans="2:10">
      <c r="B328" s="420"/>
      <c r="C328" s="407"/>
      <c r="D328" s="407"/>
      <c r="G328" s="420" t="s">
        <v>5698</v>
      </c>
      <c r="H328" s="407" t="s">
        <v>5652</v>
      </c>
      <c r="I328" s="407" t="s">
        <v>1079</v>
      </c>
      <c r="J328" s="401"/>
    </row>
    <row r="329" spans="2:10">
      <c r="B329" s="420"/>
      <c r="C329" s="407"/>
      <c r="D329" s="407"/>
      <c r="G329" s="420" t="s">
        <v>5697</v>
      </c>
      <c r="H329" s="407" t="s">
        <v>5653</v>
      </c>
      <c r="I329" s="407" t="s">
        <v>1079</v>
      </c>
      <c r="J329" s="401"/>
    </row>
    <row r="330" spans="2:10">
      <c r="B330" s="407"/>
      <c r="C330" s="407"/>
      <c r="D330" s="407"/>
      <c r="G330" s="407" t="s">
        <v>5669</v>
      </c>
      <c r="H330" s="407" t="s">
        <v>2165</v>
      </c>
      <c r="I330" s="407" t="s">
        <v>1079</v>
      </c>
      <c r="J330" s="401"/>
    </row>
    <row r="331" spans="2:10">
      <c r="B331" s="407"/>
      <c r="C331" s="407"/>
      <c r="D331" s="407"/>
      <c r="G331" s="407" t="s">
        <v>5667</v>
      </c>
      <c r="H331" s="407" t="s">
        <v>2167</v>
      </c>
      <c r="I331" s="407" t="s">
        <v>1079</v>
      </c>
      <c r="J331" s="401"/>
    </row>
    <row r="332" spans="2:10">
      <c r="B332" s="407"/>
      <c r="C332" s="407"/>
      <c r="D332" s="407"/>
      <c r="G332" s="407" t="s">
        <v>5693</v>
      </c>
      <c r="H332" s="407" t="s">
        <v>1741</v>
      </c>
      <c r="I332" s="407" t="s">
        <v>1079</v>
      </c>
      <c r="J332" s="401"/>
    </row>
    <row r="333" spans="2:10">
      <c r="B333" s="407"/>
      <c r="C333" s="407"/>
      <c r="D333" s="407"/>
      <c r="G333" s="407" t="s">
        <v>5692</v>
      </c>
      <c r="H333" s="407" t="s">
        <v>1747</v>
      </c>
      <c r="I333" s="407" t="s">
        <v>1079</v>
      </c>
      <c r="J333" s="401"/>
    </row>
    <row r="335" spans="2:10">
      <c r="G335" s="7" t="s">
        <v>5679</v>
      </c>
      <c r="H335" s="7" t="s">
        <v>5736</v>
      </c>
    </row>
    <row r="336" spans="2:10">
      <c r="G336" s="455" t="s">
        <v>5581</v>
      </c>
      <c r="H336" s="7" t="s">
        <v>5736</v>
      </c>
    </row>
    <row r="338" spans="7:8">
      <c r="G338" s="413" t="s">
        <v>1617</v>
      </c>
      <c r="H338" s="242" t="s">
        <v>1144</v>
      </c>
    </row>
    <row r="339" spans="7:8">
      <c r="G339" s="413" t="s">
        <v>2239</v>
      </c>
      <c r="H339" s="242" t="s">
        <v>2237</v>
      </c>
    </row>
    <row r="341" spans="7:8">
      <c r="G341" s="475" t="s">
        <v>2143</v>
      </c>
      <c r="H341" s="242" t="s">
        <v>2142</v>
      </c>
    </row>
    <row r="342" spans="7:8">
      <c r="G342" s="7" t="s">
        <v>3045</v>
      </c>
      <c r="H342" s="242" t="s">
        <v>2142</v>
      </c>
    </row>
    <row r="343" spans="7:8">
      <c r="G343" s="34"/>
    </row>
    <row r="344" spans="7:8">
      <c r="G344" s="34"/>
    </row>
    <row r="345" spans="7:8">
      <c r="G345" s="477" t="s">
        <v>5745</v>
      </c>
    </row>
    <row r="346" spans="7:8">
      <c r="G346" s="476"/>
    </row>
    <row r="347" spans="7:8">
      <c r="G347" s="476" t="s">
        <v>5746</v>
      </c>
    </row>
    <row r="348" spans="7:8">
      <c r="G348" s="478" t="s">
        <v>5761</v>
      </c>
    </row>
    <row r="349" spans="7:8">
      <c r="G349" s="34" t="s">
        <v>5747</v>
      </c>
    </row>
    <row r="350" spans="7:8">
      <c r="G350" s="34" t="s">
        <v>5748</v>
      </c>
    </row>
    <row r="351" spans="7:8">
      <c r="G351" s="34" t="s">
        <v>5749</v>
      </c>
    </row>
    <row r="352" spans="7:8">
      <c r="G352" s="34" t="s">
        <v>5750</v>
      </c>
    </row>
    <row r="353" spans="7:7">
      <c r="G353" s="34" t="s">
        <v>5751</v>
      </c>
    </row>
    <row r="354" spans="7:7">
      <c r="G354" s="34" t="s">
        <v>5752</v>
      </c>
    </row>
    <row r="355" spans="7:7">
      <c r="G355" s="34" t="s">
        <v>5753</v>
      </c>
    </row>
    <row r="356" spans="7:7">
      <c r="G356" s="34" t="s">
        <v>5754</v>
      </c>
    </row>
    <row r="357" spans="7:7">
      <c r="G357" s="34" t="s">
        <v>5755</v>
      </c>
    </row>
    <row r="358" spans="7:7">
      <c r="G358" s="34" t="s">
        <v>5756</v>
      </c>
    </row>
    <row r="359" spans="7:7">
      <c r="G359" s="34" t="s">
        <v>5757</v>
      </c>
    </row>
    <row r="360" spans="7:7">
      <c r="G360" s="34" t="s">
        <v>5758</v>
      </c>
    </row>
    <row r="361" spans="7:7">
      <c r="G361" s="34" t="s">
        <v>5759</v>
      </c>
    </row>
    <row r="362" spans="7:7">
      <c r="G362" s="35" t="s">
        <v>5760</v>
      </c>
    </row>
  </sheetData>
  <autoFilter ref="A4:N308"/>
  <hyperlinks>
    <hyperlink ref="C2" r:id="rId1"/>
  </hyperlinks>
  <pageMargins left="0.7" right="0.7" top="0.75" bottom="0.75" header="0.3" footer="0.3"/>
  <pageSetup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6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2" max="2" width="26.85546875" bestFit="1" customWidth="1"/>
    <col min="3" max="3" width="8" customWidth="1"/>
    <col min="4" max="4" width="46.5703125" customWidth="1"/>
    <col min="5" max="5" width="5.5703125" style="28" customWidth="1"/>
    <col min="6" max="6" width="6.5703125" customWidth="1"/>
    <col min="7" max="7" width="9.7109375" customWidth="1"/>
    <col min="8" max="8" width="31" customWidth="1"/>
    <col min="9" max="10" width="21.85546875" style="23" customWidth="1"/>
    <col min="11" max="11" width="22.42578125" customWidth="1"/>
    <col min="12" max="12" width="15.85546875" customWidth="1"/>
    <col min="13" max="13" width="10.42578125" customWidth="1"/>
    <col min="14" max="14" width="14" style="484" customWidth="1"/>
    <col min="15" max="15" width="48.85546875" customWidth="1"/>
    <col min="16" max="17" width="8.7109375" customWidth="1"/>
    <col min="20" max="20" width="24.42578125" customWidth="1"/>
    <col min="21" max="21" width="23.85546875" bestFit="1" customWidth="1"/>
    <col min="22" max="22" width="14.28515625" customWidth="1"/>
  </cols>
  <sheetData>
    <row r="1" spans="1:21" s="483" customFormat="1" ht="75">
      <c r="A1" s="485" t="s">
        <v>6487</v>
      </c>
      <c r="B1" s="502" t="s">
        <v>4732</v>
      </c>
      <c r="C1" s="502" t="s">
        <v>5784</v>
      </c>
      <c r="D1" s="502" t="s">
        <v>5790</v>
      </c>
      <c r="E1" s="484" t="s">
        <v>5785</v>
      </c>
      <c r="F1" s="483" t="s">
        <v>5787</v>
      </c>
      <c r="G1" s="489" t="s">
        <v>6477</v>
      </c>
      <c r="H1" s="489" t="s">
        <v>5788</v>
      </c>
      <c r="I1" s="498" t="s">
        <v>6479</v>
      </c>
      <c r="J1" s="498" t="s">
        <v>7189</v>
      </c>
      <c r="K1" s="485" t="s">
        <v>6493</v>
      </c>
      <c r="L1" s="491" t="s">
        <v>6478</v>
      </c>
      <c r="M1" s="491" t="s">
        <v>6474</v>
      </c>
      <c r="N1" s="493" t="s">
        <v>6489</v>
      </c>
      <c r="O1" s="490" t="s">
        <v>6475</v>
      </c>
      <c r="P1" s="483" t="s">
        <v>8</v>
      </c>
      <c r="R1" s="483" t="s">
        <v>7185</v>
      </c>
    </row>
    <row r="2" spans="1:21">
      <c r="A2">
        <v>247</v>
      </c>
      <c r="B2" s="558" t="s">
        <v>3622</v>
      </c>
      <c r="C2" s="1">
        <v>13</v>
      </c>
      <c r="D2" s="558" t="s">
        <v>6034</v>
      </c>
      <c r="E2" s="103" t="str">
        <f ca="1">IFERROR(_xlfn.XLOOKUP(B2,map_headernames!M:M,map_headernames!M:M),"")</f>
        <v/>
      </c>
      <c r="F2" s="103" t="str">
        <f ca="1">IFERROR(_xlfn.XLOOKUP(B2,map_headernames!N:N,map_headernames!N:N),"")</f>
        <v/>
      </c>
      <c r="G2" s="481" t="str">
        <f ca="1">IFERROR(_xlfn.XLOOKUP($B2,map_headernames!L:L,map_headernames!L:L),"")</f>
        <v/>
      </c>
      <c r="H2" s="18" t="e">
        <f ca="1">_xlfn.XLOOKUP(K2,map_headernames!$Q$1:$Q$734,map_headernames!$O$1:$O$734)</f>
        <v>#NAME?</v>
      </c>
      <c r="I2" s="23" t="str">
        <f ca="1">IFERROR(_xlfn.XLOOKUP(G2,map_headernames!L:L,map_headernames!O:O),"")</f>
        <v/>
      </c>
      <c r="J2" s="23" t="e">
        <f ca="1">_xlfn.XLOOKUP(K2,map_headernames!Q:Q,map_headernames!Q:Q)</f>
        <v>#NAME?</v>
      </c>
      <c r="K2" s="157" t="s">
        <v>6560</v>
      </c>
      <c r="L2" s="487" t="str">
        <f ca="1">IFERROR(_xlfn.XLOOKUP(G2,map_headernames!L:L,map_headernames!Q:Q),"")</f>
        <v/>
      </c>
      <c r="M2" t="str">
        <f ca="1">IFERROR(_xlfn.XLOOKUP(H2,map_headernames!O:O,map_headernames!Q:Q),"")</f>
        <v/>
      </c>
      <c r="N2" s="495" t="s">
        <v>6488</v>
      </c>
      <c r="O2" s="18" t="s">
        <v>6587</v>
      </c>
      <c r="P2" t="s">
        <v>6510</v>
      </c>
      <c r="R2" t="str">
        <f t="shared" ref="R2:R27" si="0">_xlfn.XLOOKUP(B2,T:T,T:T)</f>
        <v>LAN_NON_ENG</v>
      </c>
    </row>
    <row r="3" spans="1:21">
      <c r="A3">
        <v>248</v>
      </c>
      <c r="B3" s="157" t="s">
        <v>3624</v>
      </c>
      <c r="C3" s="18">
        <v>2.4528301886792501</v>
      </c>
      <c r="D3" s="157" t="s">
        <v>6035</v>
      </c>
      <c r="E3" s="481" t="str">
        <f ca="1">IFERROR(_xlfn.XLOOKUP(B3,map_headernames!M:M,map_headernames!M:M),"")</f>
        <v/>
      </c>
      <c r="F3" s="481" t="str">
        <f ca="1">IFERROR(_xlfn.XLOOKUP(B3,map_headernames!N:N,map_headernames!N:N),"")</f>
        <v/>
      </c>
      <c r="G3" s="481" t="str">
        <f ca="1">IFERROR(_xlfn.XLOOKUP($B3,map_headernames!L:L,map_headernames!L:L),"")</f>
        <v/>
      </c>
      <c r="H3" s="18" t="e">
        <f ca="1">_xlfn.XLOOKUP(K3,map_headernames!$Q$1:$Q$734,map_headernames!$O$1:$O$734)</f>
        <v>#NAME?</v>
      </c>
      <c r="I3" s="23" t="str">
        <f ca="1">IFERROR(_xlfn.XLOOKUP(G3,map_headernames!L:L,map_headernames!O:O),"")</f>
        <v/>
      </c>
      <c r="J3" s="23" t="e">
        <f ca="1">_xlfn.XLOOKUP(K3,map_headernames!Q:Q,map_headernames!Q:Q)</f>
        <v>#NAME?</v>
      </c>
      <c r="K3" s="157" t="s">
        <v>6561</v>
      </c>
      <c r="L3" s="487" t="str">
        <f ca="1">IFERROR(_xlfn.XLOOKUP(G3,map_headernames!L:L,map_headernames!Q:Q),"")</f>
        <v/>
      </c>
      <c r="M3" t="str">
        <f ca="1">IFERROR(_xlfn.XLOOKUP(H3,map_headernames!O:O,map_headernames!Q:Q),"")</f>
        <v/>
      </c>
      <c r="N3" s="495" t="s">
        <v>6488</v>
      </c>
      <c r="O3" s="18" t="s">
        <v>6587</v>
      </c>
      <c r="P3" s="383" t="s">
        <v>6511</v>
      </c>
      <c r="R3" t="str">
        <f t="shared" si="0"/>
        <v>PCT_LAN_NON_ENG</v>
      </c>
    </row>
    <row r="4" spans="1:21">
      <c r="A4">
        <v>262</v>
      </c>
      <c r="B4" s="157" t="s">
        <v>3659</v>
      </c>
      <c r="C4" s="18">
        <v>2.4528301886792501</v>
      </c>
      <c r="D4" s="157" t="s">
        <v>6049</v>
      </c>
      <c r="E4" s="481" t="str">
        <f ca="1">IFERROR(_xlfn.XLOOKUP(B4,map_headernames!M:M,map_headernames!M:M),"")</f>
        <v/>
      </c>
      <c r="F4" s="481" t="str">
        <f ca="1">IFERROR(_xlfn.XLOOKUP(B4,map_headernames!N:N,map_headernames!N:N),"")</f>
        <v/>
      </c>
      <c r="G4" s="481" t="str">
        <f ca="1">IFERROR(_xlfn.XLOOKUP($B4,map_headernames!L:L,map_headernames!L:L),"")</f>
        <v/>
      </c>
      <c r="H4" s="18" t="e">
        <f ca="1">_xlfn.XLOOKUP(K4,map_headernames!$Q$1:$Q$734,map_headernames!$O$1:$O$734)</f>
        <v>#NAME?</v>
      </c>
      <c r="I4" s="23" t="str">
        <f ca="1">IFERROR(_xlfn.XLOOKUP(G4,map_headernames!L:L,map_headernames!O:O),"")</f>
        <v/>
      </c>
      <c r="J4" s="23" t="e">
        <f ca="1">_xlfn.XLOOKUP(K4,map_headernames!Q:Q,map_headernames!Q:Q)</f>
        <v>#NAME?</v>
      </c>
      <c r="K4" s="157" t="s">
        <v>6494</v>
      </c>
      <c r="L4" s="487" t="str">
        <f ca="1">IFERROR(_xlfn.XLOOKUP(G4,map_headernames!L:L,map_headernames!Q:Q),"")</f>
        <v/>
      </c>
      <c r="M4" t="str">
        <f ca="1">IFERROR(_xlfn.XLOOKUP(H4,map_headernames!O:O,map_headernames!Q:Q),"")</f>
        <v/>
      </c>
      <c r="N4" s="495" t="s">
        <v>6488</v>
      </c>
      <c r="O4" s="18" t="s">
        <v>6587</v>
      </c>
      <c r="P4" s="383" t="s">
        <v>6511</v>
      </c>
      <c r="R4" t="str">
        <f t="shared" si="0"/>
        <v>PCT_LAN_SPANISH</v>
      </c>
    </row>
    <row r="5" spans="1:21">
      <c r="A5">
        <v>272</v>
      </c>
      <c r="B5" s="157" t="s">
        <v>3684</v>
      </c>
      <c r="C5" s="18">
        <v>0</v>
      </c>
      <c r="D5" s="157" t="s">
        <v>6059</v>
      </c>
      <c r="E5" s="481" t="str">
        <f ca="1">IFERROR(_xlfn.XLOOKUP(B5,map_headernames!M:M,map_headernames!M:M),"")</f>
        <v/>
      </c>
      <c r="F5" s="481" t="str">
        <f ca="1">IFERROR(_xlfn.XLOOKUP(B5,map_headernames!N:N,map_headernames!N:N),"")</f>
        <v/>
      </c>
      <c r="G5" s="481" t="str">
        <f ca="1">IFERROR(_xlfn.XLOOKUP($B5,map_headernames!L:L,map_headernames!L:L),"")</f>
        <v/>
      </c>
      <c r="H5" s="18" t="e">
        <f ca="1">_xlfn.XLOOKUP(K5,map_headernames!$Q$1:$Q$734,map_headernames!$O$1:$O$734)</f>
        <v>#NAME?</v>
      </c>
      <c r="I5" s="23" t="str">
        <f ca="1">IFERROR(_xlfn.XLOOKUP(G5,map_headernames!L:L,map_headernames!O:O),"")</f>
        <v/>
      </c>
      <c r="J5" s="23" t="e">
        <f ca="1">_xlfn.XLOOKUP(K5,map_headernames!Q:Q,map_headernames!Q:Q)</f>
        <v>#NAME?</v>
      </c>
      <c r="K5" s="157" t="s">
        <v>6562</v>
      </c>
      <c r="L5" s="487" t="str">
        <f ca="1">IFERROR(_xlfn.XLOOKUP(G5,map_headernames!L:L,map_headernames!Q:Q),"")</f>
        <v/>
      </c>
      <c r="M5" t="str">
        <f ca="1">IFERROR(_xlfn.XLOOKUP(H5,map_headernames!O:O,map_headernames!Q:Q),"")</f>
        <v/>
      </c>
      <c r="N5" s="495" t="s">
        <v>6488</v>
      </c>
      <c r="O5" s="18" t="s">
        <v>6587</v>
      </c>
      <c r="P5" s="383" t="s">
        <v>6511</v>
      </c>
      <c r="R5" t="str">
        <f t="shared" si="0"/>
        <v>PCT_LAN_IE</v>
      </c>
    </row>
    <row r="6" spans="1:21" s="383" customFormat="1">
      <c r="A6">
        <v>282</v>
      </c>
      <c r="B6" s="157" t="s">
        <v>3709</v>
      </c>
      <c r="C6" s="18">
        <v>0</v>
      </c>
      <c r="D6" s="157" t="s">
        <v>6069</v>
      </c>
      <c r="E6" s="481" t="str">
        <f ca="1">IFERROR(_xlfn.XLOOKUP(B6,map_headernames!M:M,map_headernames!M:M),"")</f>
        <v/>
      </c>
      <c r="F6" s="481" t="str">
        <f ca="1">IFERROR(_xlfn.XLOOKUP(B6,map_headernames!N:N,map_headernames!N:N),"")</f>
        <v/>
      </c>
      <c r="G6" s="481" t="str">
        <f ca="1">IFERROR(_xlfn.XLOOKUP($B6,map_headernames!L:L,map_headernames!L:L),"")</f>
        <v/>
      </c>
      <c r="H6" s="18" t="e">
        <f ca="1">_xlfn.XLOOKUP(K6,map_headernames!$Q$1:$Q$734,map_headernames!$O$1:$O$734)</f>
        <v>#NAME?</v>
      </c>
      <c r="I6" s="23" t="str">
        <f ca="1">IFERROR(_xlfn.XLOOKUP(G6,map_headernames!L:L,map_headernames!O:O),"")</f>
        <v/>
      </c>
      <c r="J6" s="23" t="e">
        <f ca="1">_xlfn.XLOOKUP(K6,map_headernames!Q:Q,map_headernames!Q:Q)</f>
        <v>#NAME?</v>
      </c>
      <c r="K6" s="157" t="s">
        <v>6563</v>
      </c>
      <c r="L6" s="487" t="str">
        <f ca="1">IFERROR(_xlfn.XLOOKUP(G6,map_headernames!L:L,map_headernames!Q:Q),"")</f>
        <v/>
      </c>
      <c r="M6" t="str">
        <f ca="1">IFERROR(_xlfn.XLOOKUP(H6,map_headernames!O:O,map_headernames!Q:Q),"")</f>
        <v/>
      </c>
      <c r="N6" s="495" t="s">
        <v>6488</v>
      </c>
      <c r="O6" s="18" t="s">
        <v>6587</v>
      </c>
      <c r="P6" s="383" t="s">
        <v>6511</v>
      </c>
      <c r="R6" t="str">
        <f t="shared" si="0"/>
        <v>PCT_LAN_API</v>
      </c>
      <c r="U6" s="172" t="s">
        <v>6566</v>
      </c>
    </row>
    <row r="7" spans="1:21" s="383" customFormat="1">
      <c r="A7">
        <v>291</v>
      </c>
      <c r="B7" s="157" t="s">
        <v>3731</v>
      </c>
      <c r="C7" s="18">
        <v>0</v>
      </c>
      <c r="D7" s="157" t="s">
        <v>6078</v>
      </c>
      <c r="E7" s="481" t="str">
        <f ca="1">IFERROR(_xlfn.XLOOKUP(B7,map_headernames!M:M,map_headernames!M:M),"")</f>
        <v/>
      </c>
      <c r="F7" s="481" t="str">
        <f ca="1">IFERROR(_xlfn.XLOOKUP(B7,map_headernames!N:N,map_headernames!N:N),"")</f>
        <v/>
      </c>
      <c r="G7" s="481" t="str">
        <f ca="1">IFERROR(_xlfn.XLOOKUP($B7,map_headernames!L:L,map_headernames!L:L),"")</f>
        <v/>
      </c>
      <c r="H7" s="18" t="e">
        <f ca="1">_xlfn.XLOOKUP(K7,map_headernames!$Q$1:$Q$734,map_headernames!$O$1:$O$734)</f>
        <v>#NAME?</v>
      </c>
      <c r="I7" s="23" t="str">
        <f ca="1">IFERROR(_xlfn.XLOOKUP(G7,map_headernames!L:L,map_headernames!O:O),"")</f>
        <v/>
      </c>
      <c r="J7" s="23" t="e">
        <f ca="1">_xlfn.XLOOKUP(K7,map_headernames!Q:Q,map_headernames!Q:Q)</f>
        <v>#NAME?</v>
      </c>
      <c r="K7" s="157" t="s">
        <v>6473</v>
      </c>
      <c r="L7" s="487" t="str">
        <f ca="1">IFERROR(_xlfn.XLOOKUP(G7,map_headernames!L:L,map_headernames!Q:Q),"")</f>
        <v/>
      </c>
      <c r="M7" t="str">
        <f ca="1">IFERROR(_xlfn.XLOOKUP(H7,map_headernames!O:O,map_headernames!Q:Q),"")</f>
        <v/>
      </c>
      <c r="N7" s="495" t="s">
        <v>6488</v>
      </c>
      <c r="O7" s="18" t="s">
        <v>6587</v>
      </c>
      <c r="P7" s="383" t="s">
        <v>6510</v>
      </c>
      <c r="R7" t="str">
        <f t="shared" si="0"/>
        <v>LAN_OTHER</v>
      </c>
      <c r="U7" s="172" t="s">
        <v>6494</v>
      </c>
    </row>
    <row r="8" spans="1:21" s="383" customFormat="1">
      <c r="A8">
        <v>292</v>
      </c>
      <c r="B8" s="157" t="s">
        <v>3733</v>
      </c>
      <c r="C8" s="18">
        <v>0</v>
      </c>
      <c r="D8" s="157" t="s">
        <v>6079</v>
      </c>
      <c r="E8" s="481" t="str">
        <f ca="1">IFERROR(_xlfn.XLOOKUP(B8,map_headernames!M:M,map_headernames!M:M),"")</f>
        <v/>
      </c>
      <c r="F8" s="481" t="str">
        <f ca="1">IFERROR(_xlfn.XLOOKUP(B8,map_headernames!N:N,map_headernames!N:N),"")</f>
        <v/>
      </c>
      <c r="G8" s="481" t="str">
        <f ca="1">IFERROR(_xlfn.XLOOKUP($B8,map_headernames!L:L,map_headernames!L:L),"")</f>
        <v/>
      </c>
      <c r="H8" s="18" t="e">
        <f ca="1">_xlfn.XLOOKUP(K8,map_headernames!$Q$1:$Q$734,map_headernames!$O$1:$O$734)</f>
        <v>#NAME?</v>
      </c>
      <c r="I8" s="23" t="str">
        <f ca="1">IFERROR(_xlfn.XLOOKUP(G8,map_headernames!L:L,map_headernames!O:O),"")</f>
        <v/>
      </c>
      <c r="J8" s="23" t="e">
        <f ca="1">_xlfn.XLOOKUP(K8,map_headernames!Q:Q,map_headernames!Q:Q)</f>
        <v>#NAME?</v>
      </c>
      <c r="K8" s="157" t="s">
        <v>6564</v>
      </c>
      <c r="L8" s="487" t="str">
        <f ca="1">IFERROR(_xlfn.XLOOKUP(G8,map_headernames!L:L,map_headernames!Q:Q),"")</f>
        <v/>
      </c>
      <c r="M8" t="str">
        <f ca="1">IFERROR(_xlfn.XLOOKUP(H8,map_headernames!O:O,map_headernames!Q:Q),"")</f>
        <v/>
      </c>
      <c r="N8" s="495" t="s">
        <v>6488</v>
      </c>
      <c r="O8" s="18" t="s">
        <v>6587</v>
      </c>
      <c r="P8" s="383" t="s">
        <v>6511</v>
      </c>
      <c r="R8" t="str">
        <f t="shared" si="0"/>
        <v>PCT_LAN_OTHER</v>
      </c>
      <c r="U8" s="172" t="s">
        <v>6571</v>
      </c>
    </row>
    <row r="9" spans="1:21" s="383" customFormat="1">
      <c r="A9">
        <v>306</v>
      </c>
      <c r="B9" s="600" t="s">
        <v>3767</v>
      </c>
      <c r="C9" s="506">
        <v>9</v>
      </c>
      <c r="D9" s="506" t="s">
        <v>6092</v>
      </c>
      <c r="E9" s="96" t="str">
        <f ca="1">IFERROR(_xlfn.XLOOKUP(B9,map_headernames!M:M,map_headernames!M:M),"")</f>
        <v/>
      </c>
      <c r="F9" s="96" t="str">
        <f ca="1">IFERROR(_xlfn.XLOOKUP(B9,map_headernames!N:N,map_headernames!N:N),"")</f>
        <v/>
      </c>
      <c r="G9" s="96" t="str">
        <f ca="1">IFERROR(_xlfn.XLOOKUP($B9,map_headernames!L:L,map_headernames!L:L),"")</f>
        <v/>
      </c>
      <c r="H9" s="379" t="e">
        <f ca="1">_xlfn.XLOOKUP(K9,map_headernames!$Q$1:$Q$734,map_headernames!$O$1:$O$734)</f>
        <v>#NAME?</v>
      </c>
      <c r="I9" s="379" t="str">
        <f ca="1">IFERROR(_xlfn.XLOOKUP(G9,map_headernames!L:L,map_headernames!O:O),"")</f>
        <v/>
      </c>
      <c r="J9" s="23" t="e">
        <f ca="1">_xlfn.XLOOKUP(K9,map_headernames!Q:Q,map_headernames!Q:Q)</f>
        <v>#NAME?</v>
      </c>
      <c r="K9" s="224" t="s">
        <v>6574</v>
      </c>
      <c r="L9" s="487" t="str">
        <f ca="1">IFERROR(_xlfn.XLOOKUP(G9,map_headernames!L:L,map_headernames!Q:Q),"")</f>
        <v/>
      </c>
      <c r="M9" t="str">
        <f ca="1">IFERROR(_xlfn.XLOOKUP(H9,map_headernames!O:O,map_headernames!Q:Q),"")</f>
        <v/>
      </c>
      <c r="N9" s="496" t="s">
        <v>6558</v>
      </c>
      <c r="O9" s="23" t="s">
        <v>6542</v>
      </c>
      <c r="P9" s="383" t="s">
        <v>5433</v>
      </c>
      <c r="R9" t="str">
        <f t="shared" si="0"/>
        <v>HLI_SPANISH</v>
      </c>
      <c r="U9" s="172" t="s">
        <v>6572</v>
      </c>
    </row>
    <row r="10" spans="1:21" s="383" customFormat="1">
      <c r="A10">
        <v>307</v>
      </c>
      <c r="B10" s="600" t="s">
        <v>3768</v>
      </c>
      <c r="C10" s="506">
        <v>3.4482758620689702</v>
      </c>
      <c r="D10" s="506" t="s">
        <v>6093</v>
      </c>
      <c r="E10" s="96" t="str">
        <f ca="1">IFERROR(_xlfn.XLOOKUP(B10,map_headernames!M:M,map_headernames!M:M),"")</f>
        <v/>
      </c>
      <c r="F10" s="96" t="str">
        <f ca="1">IFERROR(_xlfn.XLOOKUP(B10,map_headernames!N:N,map_headernames!N:N),"")</f>
        <v/>
      </c>
      <c r="G10" s="96" t="str">
        <f ca="1">IFERROR(_xlfn.XLOOKUP($B10,map_headernames!L:L,map_headernames!L:L),"")</f>
        <v/>
      </c>
      <c r="H10" s="379" t="e">
        <f ca="1">_xlfn.XLOOKUP(K10,map_headernames!$Q$1:$Q$734,map_headernames!$O$1:$O$734)</f>
        <v>#NAME?</v>
      </c>
      <c r="I10" s="379" t="str">
        <f ca="1">IFERROR(_xlfn.XLOOKUP(G10,map_headernames!L:L,map_headernames!O:O),"")</f>
        <v/>
      </c>
      <c r="J10" s="23" t="e">
        <f ca="1">_xlfn.XLOOKUP(K10,map_headernames!Q:Q,map_headernames!Q:Q)</f>
        <v>#NAME?</v>
      </c>
      <c r="K10" s="224" t="s">
        <v>6575</v>
      </c>
      <c r="L10" s="487" t="str">
        <f ca="1">IFERROR(_xlfn.XLOOKUP(G10,map_headernames!L:L,map_headernames!Q:Q),"")</f>
        <v/>
      </c>
      <c r="M10" t="str">
        <f ca="1">IFERROR(_xlfn.XLOOKUP(H10,map_headernames!O:O,map_headernames!Q:Q),"")</f>
        <v/>
      </c>
      <c r="N10" s="496" t="s">
        <v>6558</v>
      </c>
      <c r="O10" s="23" t="s">
        <v>6542</v>
      </c>
      <c r="R10" t="str">
        <f t="shared" si="0"/>
        <v>PCT_HLI_SPANISH</v>
      </c>
      <c r="U10" s="172" t="s">
        <v>6573</v>
      </c>
    </row>
    <row r="11" spans="1:21">
      <c r="A11">
        <v>312</v>
      </c>
      <c r="B11" s="600" t="s">
        <v>3783</v>
      </c>
      <c r="C11" s="506">
        <v>0</v>
      </c>
      <c r="D11" s="506" t="s">
        <v>6098</v>
      </c>
      <c r="E11" s="382" t="str">
        <f ca="1">IFERROR(_xlfn.XLOOKUP(B11,map_headernames!M:M,map_headernames!M:M),"")</f>
        <v/>
      </c>
      <c r="F11" s="382" t="str">
        <f ca="1">IFERROR(_xlfn.XLOOKUP(B11,map_headernames!N:N,map_headernames!N:N),"")</f>
        <v/>
      </c>
      <c r="G11" s="382" t="str">
        <f ca="1">IFERROR(_xlfn.XLOOKUP($B11,map_headernames!L:L,map_headernames!L:L),"")</f>
        <v/>
      </c>
      <c r="H11" s="224" t="e">
        <f ca="1">_xlfn.XLOOKUP(K11,map_headernames!$Q$1:$Q$734,map_headernames!$O$1:$O$734)</f>
        <v>#NAME?</v>
      </c>
      <c r="I11" s="224" t="str">
        <f ca="1">IFERROR(_xlfn.XLOOKUP(G11,map_headernames!L:L,map_headernames!O:O),"")</f>
        <v/>
      </c>
      <c r="J11" s="23" t="e">
        <f ca="1">_xlfn.XLOOKUP(K11,map_headernames!Q:Q,map_headernames!Q:Q)</f>
        <v>#NAME?</v>
      </c>
      <c r="K11" s="224" t="s">
        <v>6580</v>
      </c>
      <c r="L11" s="23" t="str">
        <f ca="1">IFERROR(_xlfn.XLOOKUP(G11,map_headernames!L:L,map_headernames!Q:Q),"")</f>
        <v/>
      </c>
      <c r="M11" s="23" t="str">
        <f ca="1">IFERROR(_xlfn.XLOOKUP(H11,map_headernames!O:O,map_headernames!Q:Q),"")</f>
        <v/>
      </c>
      <c r="N11" s="496" t="s">
        <v>6558</v>
      </c>
      <c r="O11" s="23" t="s">
        <v>6542</v>
      </c>
      <c r="P11" s="383" t="s">
        <v>5433</v>
      </c>
      <c r="R11" t="str">
        <f t="shared" si="0"/>
        <v>HLI_IE</v>
      </c>
      <c r="U11" s="172" t="s">
        <v>6567</v>
      </c>
    </row>
    <row r="12" spans="1:21">
      <c r="A12">
        <v>313</v>
      </c>
      <c r="B12" s="600" t="s">
        <v>3785</v>
      </c>
      <c r="C12" s="506">
        <v>0</v>
      </c>
      <c r="D12" s="506" t="s">
        <v>6099</v>
      </c>
      <c r="E12" s="382" t="str">
        <f ca="1">IFERROR(_xlfn.XLOOKUP(B12,map_headernames!M:M,map_headernames!M:M),"")</f>
        <v/>
      </c>
      <c r="F12" s="382" t="str">
        <f ca="1">IFERROR(_xlfn.XLOOKUP(B12,map_headernames!N:N,map_headernames!N:N),"")</f>
        <v/>
      </c>
      <c r="G12" s="382" t="str">
        <f ca="1">IFERROR(_xlfn.XLOOKUP($B12,map_headernames!L:L,map_headernames!L:L),"")</f>
        <v/>
      </c>
      <c r="H12" s="224" t="e">
        <f ca="1">_xlfn.XLOOKUP(K12,map_headernames!$Q$1:$Q$734,map_headernames!$O$1:$O$734)</f>
        <v>#NAME?</v>
      </c>
      <c r="I12" s="224" t="str">
        <f ca="1">IFERROR(_xlfn.XLOOKUP(G12,map_headernames!L:L,map_headernames!O:O),"")</f>
        <v/>
      </c>
      <c r="J12" s="23" t="e">
        <f ca="1">_xlfn.XLOOKUP(K12,map_headernames!Q:Q,map_headernames!Q:Q)</f>
        <v>#NAME?</v>
      </c>
      <c r="K12" s="224" t="s">
        <v>6581</v>
      </c>
      <c r="L12" s="23" t="str">
        <f ca="1">IFERROR(_xlfn.XLOOKUP(G12,map_headernames!L:L,map_headernames!Q:Q),"")</f>
        <v/>
      </c>
      <c r="M12" s="23" t="str">
        <f ca="1">IFERROR(_xlfn.XLOOKUP(H12,map_headernames!O:O,map_headernames!Q:Q),"")</f>
        <v/>
      </c>
      <c r="N12" s="496" t="s">
        <v>6558</v>
      </c>
      <c r="O12" s="23" t="s">
        <v>6542</v>
      </c>
      <c r="R12" t="str">
        <f t="shared" si="0"/>
        <v>PCT_HLI_IE</v>
      </c>
      <c r="U12" s="172" t="s">
        <v>6568</v>
      </c>
    </row>
    <row r="13" spans="1:21">
      <c r="A13">
        <v>318</v>
      </c>
      <c r="B13" s="600" t="s">
        <v>3800</v>
      </c>
      <c r="C13" s="506">
        <v>0</v>
      </c>
      <c r="D13" s="506" t="s">
        <v>6104</v>
      </c>
      <c r="E13" s="382" t="str">
        <f ca="1">IFERROR(_xlfn.XLOOKUP(B13,map_headernames!M:M,map_headernames!M:M),"")</f>
        <v/>
      </c>
      <c r="F13" s="382" t="str">
        <f ca="1">IFERROR(_xlfn.XLOOKUP(B13,map_headernames!N:N,map_headernames!N:N),"")</f>
        <v/>
      </c>
      <c r="G13" s="382" t="str">
        <f ca="1">IFERROR(_xlfn.XLOOKUP($B13,map_headernames!L:L,map_headernames!L:L),"")</f>
        <v/>
      </c>
      <c r="H13" s="224" t="e">
        <f ca="1">_xlfn.XLOOKUP(K13,map_headernames!$Q$1:$Q$734,map_headernames!$O$1:$O$734)</f>
        <v>#NAME?</v>
      </c>
      <c r="I13" s="224" t="str">
        <f ca="1">IFERROR(_xlfn.XLOOKUP(G13,map_headernames!L:L,map_headernames!O:O),"")</f>
        <v/>
      </c>
      <c r="J13" s="23" t="e">
        <f ca="1">_xlfn.XLOOKUP(K13,map_headernames!Q:Q,map_headernames!Q:Q)</f>
        <v>#NAME?</v>
      </c>
      <c r="K13" s="224" t="s">
        <v>6583</v>
      </c>
      <c r="L13" s="23" t="str">
        <f ca="1">IFERROR(_xlfn.XLOOKUP(G13,map_headernames!L:L,map_headernames!Q:Q),"")</f>
        <v/>
      </c>
      <c r="M13" s="23" t="str">
        <f ca="1">IFERROR(_xlfn.XLOOKUP(H13,map_headernames!O:O,map_headernames!Q:Q),"")</f>
        <v/>
      </c>
      <c r="N13" s="496" t="s">
        <v>6558</v>
      </c>
      <c r="O13" s="23" t="s">
        <v>6542</v>
      </c>
      <c r="P13" s="383" t="s">
        <v>5433</v>
      </c>
      <c r="R13" t="str">
        <f t="shared" si="0"/>
        <v>HLI_API</v>
      </c>
      <c r="U13" s="172" t="s">
        <v>6569</v>
      </c>
    </row>
    <row r="14" spans="1:21">
      <c r="A14">
        <v>319</v>
      </c>
      <c r="B14" s="600" t="s">
        <v>3802</v>
      </c>
      <c r="C14" s="506">
        <v>0</v>
      </c>
      <c r="D14" s="506" t="s">
        <v>6105</v>
      </c>
      <c r="E14" s="382" t="str">
        <f ca="1">IFERROR(_xlfn.XLOOKUP(B14,map_headernames!M:M,map_headernames!M:M),"")</f>
        <v/>
      </c>
      <c r="F14" s="382" t="str">
        <f ca="1">IFERROR(_xlfn.XLOOKUP(B14,map_headernames!N:N,map_headernames!N:N),"")</f>
        <v/>
      </c>
      <c r="G14" s="382" t="str">
        <f ca="1">IFERROR(_xlfn.XLOOKUP($B14,map_headernames!L:L,map_headernames!L:L),"")</f>
        <v/>
      </c>
      <c r="H14" s="224" t="e">
        <f ca="1">_xlfn.XLOOKUP(K14,map_headernames!$Q$1:$Q$734,map_headernames!$O$1:$O$734)</f>
        <v>#NAME?</v>
      </c>
      <c r="I14" s="224" t="str">
        <f ca="1">IFERROR(_xlfn.XLOOKUP(G14,map_headernames!L:L,map_headernames!O:O),"")</f>
        <v/>
      </c>
      <c r="J14" s="23" t="e">
        <f ca="1">_xlfn.XLOOKUP(K14,map_headernames!Q:Q,map_headernames!Q:Q)</f>
        <v>#NAME?</v>
      </c>
      <c r="K14" s="224" t="s">
        <v>6582</v>
      </c>
      <c r="L14" s="23" t="str">
        <f ca="1">IFERROR(_xlfn.XLOOKUP(G14,map_headernames!L:L,map_headernames!Q:Q),"")</f>
        <v/>
      </c>
      <c r="M14" s="23" t="str">
        <f ca="1">IFERROR(_xlfn.XLOOKUP(H14,map_headernames!O:O,map_headernames!Q:Q),"")</f>
        <v/>
      </c>
      <c r="N14" s="496" t="s">
        <v>6558</v>
      </c>
      <c r="O14" s="23" t="s">
        <v>6542</v>
      </c>
      <c r="R14" t="str">
        <f t="shared" si="0"/>
        <v>PCT_HLI_API</v>
      </c>
      <c r="U14" s="172" t="s">
        <v>6564</v>
      </c>
    </row>
    <row r="15" spans="1:21">
      <c r="A15">
        <v>324</v>
      </c>
      <c r="B15" s="600" t="s">
        <v>3817</v>
      </c>
      <c r="C15" s="506">
        <v>0</v>
      </c>
      <c r="D15" s="506" t="s">
        <v>6110</v>
      </c>
      <c r="E15" s="382" t="str">
        <f ca="1">IFERROR(_xlfn.XLOOKUP(B15,map_headernames!M:M,map_headernames!M:M),"")</f>
        <v/>
      </c>
      <c r="F15" s="382" t="str">
        <f ca="1">IFERROR(_xlfn.XLOOKUP(B15,map_headernames!N:N,map_headernames!N:N),"")</f>
        <v/>
      </c>
      <c r="G15" s="382" t="str">
        <f ca="1">IFERROR(_xlfn.XLOOKUP($B15,map_headernames!L:L,map_headernames!L:L),"")</f>
        <v/>
      </c>
      <c r="H15" s="224" t="e">
        <f ca="1">_xlfn.XLOOKUP(K15,map_headernames!$Q$1:$Q$734,map_headernames!$O$1:$O$734)</f>
        <v>#NAME?</v>
      </c>
      <c r="I15" s="224" t="str">
        <f ca="1">IFERROR(_xlfn.XLOOKUP(G15,map_headernames!L:L,map_headernames!O:O),"")</f>
        <v/>
      </c>
      <c r="J15" s="23" t="e">
        <f ca="1">_xlfn.XLOOKUP(K15,map_headernames!Q:Q,map_headernames!Q:Q)</f>
        <v>#NAME?</v>
      </c>
      <c r="K15" s="224" t="s">
        <v>6584</v>
      </c>
      <c r="L15" s="23" t="str">
        <f ca="1">IFERROR(_xlfn.XLOOKUP(G15,map_headernames!L:L,map_headernames!Q:Q),"")</f>
        <v/>
      </c>
      <c r="M15" s="23" t="str">
        <f ca="1">IFERROR(_xlfn.XLOOKUP(H15,map_headernames!O:O,map_headernames!Q:Q),"")</f>
        <v/>
      </c>
      <c r="N15" s="496" t="s">
        <v>6558</v>
      </c>
      <c r="O15" s="23" t="s">
        <v>6542</v>
      </c>
      <c r="P15" s="383" t="s">
        <v>5433</v>
      </c>
      <c r="R15" t="str">
        <f t="shared" si="0"/>
        <v>HLI_OTHER</v>
      </c>
      <c r="U15" s="172" t="s">
        <v>6570</v>
      </c>
    </row>
    <row r="16" spans="1:21">
      <c r="A16">
        <v>325</v>
      </c>
      <c r="B16" s="600" t="s">
        <v>3819</v>
      </c>
      <c r="C16" s="506">
        <v>0</v>
      </c>
      <c r="D16" s="506" t="s">
        <v>6111</v>
      </c>
      <c r="E16" s="382" t="str">
        <f ca="1">IFERROR(_xlfn.XLOOKUP(B16,map_headernames!M:M,map_headernames!M:M),"")</f>
        <v/>
      </c>
      <c r="F16" s="382" t="str">
        <f ca="1">IFERROR(_xlfn.XLOOKUP(B16,map_headernames!N:N,map_headernames!N:N),"")</f>
        <v/>
      </c>
      <c r="G16" s="382" t="str">
        <f ca="1">IFERROR(_xlfn.XLOOKUP($B16,map_headernames!L:L,map_headernames!L:L),"")</f>
        <v/>
      </c>
      <c r="H16" s="224" t="e">
        <f ca="1">_xlfn.XLOOKUP(K16,map_headernames!$Q$1:$Q$734,map_headernames!$O$1:$O$734)</f>
        <v>#NAME?</v>
      </c>
      <c r="I16" s="224" t="str">
        <f ca="1">IFERROR(_xlfn.XLOOKUP(G16,map_headernames!L:L,map_headernames!O:O),"")</f>
        <v/>
      </c>
      <c r="J16" s="23" t="e">
        <f ca="1">_xlfn.XLOOKUP(K16,map_headernames!Q:Q,map_headernames!Q:Q)</f>
        <v>#NAME?</v>
      </c>
      <c r="K16" s="224" t="s">
        <v>6585</v>
      </c>
      <c r="L16" s="23" t="str">
        <f ca="1">IFERROR(_xlfn.XLOOKUP(G16,map_headernames!L:L,map_headernames!Q:Q),"")</f>
        <v/>
      </c>
      <c r="M16" s="23" t="str">
        <f ca="1">IFERROR(_xlfn.XLOOKUP(H16,map_headernames!O:O,map_headernames!Q:Q),"")</f>
        <v/>
      </c>
      <c r="N16" s="496" t="s">
        <v>6558</v>
      </c>
      <c r="O16" s="23" t="s">
        <v>6542</v>
      </c>
      <c r="R16" t="str">
        <f t="shared" si="0"/>
        <v>PCT_HLI_OTHER</v>
      </c>
      <c r="U16" s="386" t="s">
        <v>5731</v>
      </c>
    </row>
    <row r="17" spans="1:23">
      <c r="A17" s="8">
        <v>301</v>
      </c>
      <c r="B17" s="23" t="s">
        <v>3756</v>
      </c>
      <c r="C17" s="23">
        <v>261</v>
      </c>
      <c r="D17" s="23" t="s">
        <v>3169</v>
      </c>
      <c r="E17" s="492" t="str">
        <f ca="1">IFERROR(_xlfn.XLOOKUP(B17,map_headernames!M:M,map_headernames!M:M),"")</f>
        <v/>
      </c>
      <c r="F17" s="492" t="str">
        <f ca="1">IFERROR(_xlfn.XLOOKUP(B17,map_headernames!N:N,map_headernames!N:N),"")</f>
        <v/>
      </c>
      <c r="G17" s="492" t="str">
        <f ca="1">IFERROR(_xlfn.XLOOKUP($B17,map_headernames!L:L,map_headernames!L:L),"")</f>
        <v/>
      </c>
      <c r="H17" s="23" t="e">
        <f ca="1">_xlfn.XLOOKUP(K17,map_headernames!$Q$1:$Q$734,map_headernames!$O$1:$O$734)</f>
        <v>#NAME?</v>
      </c>
      <c r="I17" s="8" t="str">
        <f ca="1">IFERROR(_xlfn.XLOOKUP(G17,map_headernames!L:L,map_headernames!O:O),"")</f>
        <v/>
      </c>
      <c r="J17" s="23" t="e">
        <f ca="1">_xlfn.XLOOKUP(K17,map_headernames!Q:Q,map_headernames!Q:Q)</f>
        <v>#NAME?</v>
      </c>
      <c r="K17" s="23" t="s">
        <v>1055</v>
      </c>
      <c r="L17" s="8" t="str">
        <f ca="1">IFERROR(_xlfn.XLOOKUP(G17,map_headernames!L:L,map_headernames!Q:Q),"")</f>
        <v/>
      </c>
      <c r="M17" s="23" t="str">
        <f ca="1">IFERROR(_xlfn.XLOOKUP(H17,map_headernames!O:O,map_headernames!Q:Q),"")</f>
        <v/>
      </c>
      <c r="N17" s="496" t="s">
        <v>6558</v>
      </c>
      <c r="O17" s="23" t="s">
        <v>6559</v>
      </c>
      <c r="R17" t="str">
        <f t="shared" si="0"/>
        <v>HSHOLDS_LAN</v>
      </c>
      <c r="U17" s="172" t="s">
        <v>5659</v>
      </c>
    </row>
    <row r="18" spans="1:23">
      <c r="A18">
        <v>245</v>
      </c>
      <c r="B18" s="383" t="s">
        <v>3617</v>
      </c>
      <c r="C18" s="383">
        <v>517</v>
      </c>
      <c r="D18" s="383" t="s">
        <v>6032</v>
      </c>
      <c r="E18" s="385" t="str">
        <f ca="1">IFERROR(_xlfn.XLOOKUP(B18,map_headernames!M:M,map_headernames!M:M),"")</f>
        <v/>
      </c>
      <c r="F18" s="385" t="str">
        <f ca="1">IFERROR(_xlfn.XLOOKUP(B18,map_headernames!N:N,map_headernames!N:N),"")</f>
        <v/>
      </c>
      <c r="G18" s="385" t="str">
        <f ca="1">IFERROR(_xlfn.XLOOKUP($B18,map_headernames!L:L,map_headernames!L:L),"")</f>
        <v/>
      </c>
      <c r="H18" s="383" t="e">
        <f ca="1">_xlfn.XLOOKUP(K18,map_headernames!$Q$1:$Q$734,map_headernames!$O$1:$O$734)</f>
        <v>#NAME?</v>
      </c>
      <c r="I18" s="383" t="str">
        <f ca="1">IFERROR(_xlfn.XLOOKUP(G18,map_headernames!L:L,map_headernames!O:O),"")</f>
        <v/>
      </c>
      <c r="J18" s="383"/>
      <c r="K18" s="383"/>
      <c r="L18" s="383" t="str">
        <f ca="1">IFERROR(_xlfn.XLOOKUP(G18,map_headernames!L:L,map_headernames!Q:Q),"")</f>
        <v/>
      </c>
      <c r="M18" s="383" t="str">
        <f ca="1">IFERROR(_xlfn.XLOOKUP(H18,map_headernames!O:O,map_headernames!Q:Q),"")</f>
        <v/>
      </c>
      <c r="N18" s="494" t="s">
        <v>6554</v>
      </c>
      <c r="O18" s="383" t="s">
        <v>6555</v>
      </c>
      <c r="R18" t="str">
        <f t="shared" si="0"/>
        <v>LAN_ENG_ONLY</v>
      </c>
      <c r="U18" s="172" t="s">
        <v>5660</v>
      </c>
    </row>
    <row r="19" spans="1:23">
      <c r="A19">
        <v>246</v>
      </c>
      <c r="B19" s="383" t="s">
        <v>3619</v>
      </c>
      <c r="C19" s="383">
        <v>97.547169811320799</v>
      </c>
      <c r="D19" s="383" t="s">
        <v>6033</v>
      </c>
      <c r="E19" s="385" t="str">
        <f ca="1">IFERROR(_xlfn.XLOOKUP(B19,map_headernames!M:M,map_headernames!M:M),"")</f>
        <v/>
      </c>
      <c r="F19" s="385" t="str">
        <f ca="1">IFERROR(_xlfn.XLOOKUP(B19,map_headernames!N:N,map_headernames!N:N),"")</f>
        <v/>
      </c>
      <c r="G19" s="385" t="str">
        <f ca="1">IFERROR(_xlfn.XLOOKUP($B19,map_headernames!L:L,map_headernames!L:L),"")</f>
        <v/>
      </c>
      <c r="H19" s="383" t="e">
        <f ca="1">_xlfn.XLOOKUP(K19,map_headernames!$Q$1:$Q$734,map_headernames!$O$1:$O$734)</f>
        <v>#NAME?</v>
      </c>
      <c r="I19" s="383" t="str">
        <f ca="1">IFERROR(_xlfn.XLOOKUP(G19,map_headernames!L:L,map_headernames!O:O),"")</f>
        <v/>
      </c>
      <c r="J19" s="383"/>
      <c r="K19" s="383"/>
      <c r="L19" s="383" t="str">
        <f ca="1">IFERROR(_xlfn.XLOOKUP(G19,map_headernames!L:L,map_headernames!Q:Q),"")</f>
        <v/>
      </c>
      <c r="M19" s="383" t="str">
        <f ca="1">IFERROR(_xlfn.XLOOKUP(H19,map_headernames!O:O,map_headernames!Q:Q),"")</f>
        <v/>
      </c>
      <c r="N19" s="494" t="s">
        <v>6554</v>
      </c>
      <c r="O19" s="383" t="s">
        <v>6555</v>
      </c>
      <c r="R19" t="str">
        <f t="shared" si="0"/>
        <v>PCT_LAN_ENG_ONLY</v>
      </c>
    </row>
    <row r="20" spans="1:23">
      <c r="A20">
        <v>304</v>
      </c>
      <c r="B20" s="506" t="s">
        <v>3762</v>
      </c>
      <c r="C20" s="506">
        <v>252</v>
      </c>
      <c r="D20" s="506" t="s">
        <v>6090</v>
      </c>
      <c r="E20" s="382" t="str">
        <f ca="1">IFERROR(_xlfn.XLOOKUP(B20,map_headernames!M:M,map_headernames!M:M),"")</f>
        <v/>
      </c>
      <c r="F20" s="382" t="str">
        <f ca="1">IFERROR(_xlfn.XLOOKUP(B20,map_headernames!N:N,map_headernames!N:N),"")</f>
        <v/>
      </c>
      <c r="G20" s="382" t="str">
        <f ca="1">IFERROR(_xlfn.XLOOKUP($B20,map_headernames!L:L,map_headernames!L:L),"")</f>
        <v/>
      </c>
      <c r="H20" s="224" t="e">
        <f ca="1">_xlfn.XLOOKUP(K20,map_headernames!$Q$1:$Q$734,map_headernames!$O$1:$O$734)</f>
        <v>#NAME?</v>
      </c>
      <c r="I20" s="224" t="str">
        <f ca="1">IFERROR(_xlfn.XLOOKUP(G20,map_headernames!L:L,map_headernames!O:O),"")</f>
        <v/>
      </c>
      <c r="J20" s="224"/>
      <c r="K20" s="224"/>
      <c r="L20" s="23" t="str">
        <f ca="1">IFERROR(_xlfn.XLOOKUP(G20,map_headernames!L:L,map_headernames!Q:Q),"")</f>
        <v/>
      </c>
      <c r="M20" s="23" t="str">
        <f ca="1">IFERROR(_xlfn.XLOOKUP(H20,map_headernames!O:O,map_headernames!Q:Q),"")</f>
        <v/>
      </c>
      <c r="N20" s="496" t="s">
        <v>6558</v>
      </c>
      <c r="O20" s="23" t="s">
        <v>6542</v>
      </c>
      <c r="P20" s="383" t="s">
        <v>5433</v>
      </c>
      <c r="R20" t="str">
        <f t="shared" si="0"/>
        <v>HLI_ENGLISH</v>
      </c>
      <c r="T20" s="476" t="s">
        <v>7182</v>
      </c>
    </row>
    <row r="21" spans="1:23">
      <c r="A21">
        <v>305</v>
      </c>
      <c r="B21" s="506" t="s">
        <v>3764</v>
      </c>
      <c r="C21" s="506">
        <v>96.551724137931004</v>
      </c>
      <c r="D21" s="506" t="s">
        <v>6091</v>
      </c>
      <c r="E21" s="382" t="str">
        <f ca="1">IFERROR(_xlfn.XLOOKUP(B21,map_headernames!M:M,map_headernames!M:M),"")</f>
        <v/>
      </c>
      <c r="F21" s="382" t="str">
        <f ca="1">IFERROR(_xlfn.XLOOKUP(B21,map_headernames!N:N,map_headernames!N:N),"")</f>
        <v/>
      </c>
      <c r="G21" s="382" t="str">
        <f ca="1">IFERROR(_xlfn.XLOOKUP($B21,map_headernames!L:L,map_headernames!L:L),"")</f>
        <v/>
      </c>
      <c r="H21" s="224" t="e">
        <f ca="1">_xlfn.XLOOKUP(K21,map_headernames!$Q$1:$Q$734,map_headernames!$O$1:$O$734)</f>
        <v>#NAME?</v>
      </c>
      <c r="I21" s="224" t="str">
        <f ca="1">IFERROR(_xlfn.XLOOKUP(G21,map_headernames!L:L,map_headernames!O:O),"")</f>
        <v/>
      </c>
      <c r="J21" s="224"/>
      <c r="K21" s="224"/>
      <c r="L21" s="23" t="str">
        <f ca="1">IFERROR(_xlfn.XLOOKUP(G21,map_headernames!L:L,map_headernames!Q:Q),"")</f>
        <v/>
      </c>
      <c r="M21" s="23" t="str">
        <f ca="1">IFERROR(_xlfn.XLOOKUP(H21,map_headernames!O:O,map_headernames!Q:Q),"")</f>
        <v/>
      </c>
      <c r="N21" s="496" t="s">
        <v>6558</v>
      </c>
      <c r="O21" s="23" t="s">
        <v>6542</v>
      </c>
      <c r="R21" t="str">
        <f t="shared" si="0"/>
        <v>PCT_HLI_ENGLISH</v>
      </c>
      <c r="S21" s="34"/>
      <c r="T21" s="116" t="s">
        <v>7183</v>
      </c>
      <c r="U21" s="116" t="s">
        <v>7184</v>
      </c>
    </row>
    <row r="22" spans="1:23">
      <c r="A22">
        <v>253</v>
      </c>
      <c r="B22" s="383" t="s">
        <v>3637</v>
      </c>
      <c r="C22" s="383">
        <v>0</v>
      </c>
      <c r="D22" s="383" t="s">
        <v>6040</v>
      </c>
      <c r="E22" s="385" t="str">
        <f ca="1">IFERROR(_xlfn.XLOOKUP(B22,map_headernames!M:M,map_headernames!M:M),"")</f>
        <v/>
      </c>
      <c r="F22" s="385" t="str">
        <f ca="1">IFERROR(_xlfn.XLOOKUP(B22,map_headernames!N:N,map_headernames!N:N),"")</f>
        <v/>
      </c>
      <c r="G22" s="385" t="str">
        <f ca="1">IFERROR(_xlfn.XLOOKUP($B22,map_headernames!L:L,map_headernames!L:L),"")</f>
        <v/>
      </c>
      <c r="H22" s="383" t="e">
        <f ca="1">_xlfn.XLOOKUP(K22,map_headernames!$Q$1:$Q$734,map_headernames!$O$1:$O$734)</f>
        <v>#NAME?</v>
      </c>
      <c r="I22" s="383" t="str">
        <f ca="1">IFERROR(_xlfn.XLOOKUP(G22,map_headernames!L:L,map_headernames!O:O),"")</f>
        <v/>
      </c>
      <c r="J22" s="383"/>
      <c r="K22" s="383"/>
      <c r="L22" s="383" t="str">
        <f ca="1">IFERROR(_xlfn.XLOOKUP(G22,map_headernames!L:L,map_headernames!Q:Q),"")</f>
        <v/>
      </c>
      <c r="M22" s="383" t="str">
        <f ca="1">IFERROR(_xlfn.XLOOKUP(H22,map_headernames!O:O,map_headernames!Q:Q),"")</f>
        <v/>
      </c>
      <c r="N22" s="494" t="s">
        <v>6554</v>
      </c>
      <c r="O22" s="383" t="s">
        <v>6555</v>
      </c>
      <c r="R22" t="str">
        <f t="shared" si="0"/>
        <v>LAN_ENG_NW</v>
      </c>
      <c r="S22" s="34">
        <v>1</v>
      </c>
      <c r="T22" s="18" t="s">
        <v>5763</v>
      </c>
      <c r="U22" s="18" t="s">
        <v>5763</v>
      </c>
      <c r="V22" s="18" t="s">
        <v>7186</v>
      </c>
      <c r="W22" s="18" t="s">
        <v>7188</v>
      </c>
    </row>
    <row r="23" spans="1:23">
      <c r="A23">
        <v>254</v>
      </c>
      <c r="B23" s="383" t="s">
        <v>3639</v>
      </c>
      <c r="C23" s="383">
        <v>0</v>
      </c>
      <c r="D23" s="383" t="s">
        <v>6041</v>
      </c>
      <c r="E23" s="385" t="str">
        <f ca="1">IFERROR(_xlfn.XLOOKUP(B23,map_headernames!M:M,map_headernames!M:M),"")</f>
        <v/>
      </c>
      <c r="F23" s="385" t="str">
        <f ca="1">IFERROR(_xlfn.XLOOKUP(B23,map_headernames!N:N,map_headernames!N:N),"")</f>
        <v/>
      </c>
      <c r="G23" s="385" t="str">
        <f ca="1">IFERROR(_xlfn.XLOOKUP($B23,map_headernames!L:L,map_headernames!L:L),"")</f>
        <v/>
      </c>
      <c r="H23" s="383" t="e">
        <f ca="1">_xlfn.XLOOKUP(K23,map_headernames!$Q$1:$Q$734,map_headernames!$O$1:$O$734)</f>
        <v>#NAME?</v>
      </c>
      <c r="I23" s="383" t="str">
        <f ca="1">IFERROR(_xlfn.XLOOKUP(G23,map_headernames!L:L,map_headernames!O:O),"")</f>
        <v/>
      </c>
      <c r="J23" s="383"/>
      <c r="K23" s="383"/>
      <c r="L23" s="383" t="str">
        <f ca="1">IFERROR(_xlfn.XLOOKUP(G23,map_headernames!L:L,map_headernames!Q:Q),"")</f>
        <v/>
      </c>
      <c r="M23" s="383" t="str">
        <f ca="1">IFERROR(_xlfn.XLOOKUP(H23,map_headernames!O:O,map_headernames!Q:Q),"")</f>
        <v/>
      </c>
      <c r="N23" s="494" t="s">
        <v>6554</v>
      </c>
      <c r="O23" s="383" t="s">
        <v>6555</v>
      </c>
      <c r="R23" t="str">
        <f t="shared" si="0"/>
        <v>PCT_LAN_ENG_NW</v>
      </c>
      <c r="S23" s="34">
        <v>2</v>
      </c>
      <c r="T23" t="s">
        <v>3613</v>
      </c>
      <c r="U23" s="116" t="s">
        <v>5311</v>
      </c>
      <c r="W23" t="str">
        <f>_xlfn.XLOOKUP(T23,B:B,D:D)</f>
        <v>Number_of_Persons_for_whom_Language_Ability_is_Determined</v>
      </c>
    </row>
    <row r="24" spans="1:23">
      <c r="A24">
        <v>256</v>
      </c>
      <c r="B24" s="383" t="s">
        <v>3644</v>
      </c>
      <c r="C24" s="383">
        <v>0</v>
      </c>
      <c r="D24" s="383" t="s">
        <v>6043</v>
      </c>
      <c r="E24" s="385" t="str">
        <f ca="1">IFERROR(_xlfn.XLOOKUP(B24,map_headernames!M:M,map_headernames!M:M),"")</f>
        <v/>
      </c>
      <c r="F24" s="385" t="str">
        <f ca="1">IFERROR(_xlfn.XLOOKUP(B24,map_headernames!N:N,map_headernames!N:N),"")</f>
        <v/>
      </c>
      <c r="G24" s="385" t="str">
        <f ca="1">IFERROR(_xlfn.XLOOKUP($B24,map_headernames!L:L,map_headernames!L:L),"")</f>
        <v/>
      </c>
      <c r="H24" s="383" t="e">
        <f ca="1">_xlfn.XLOOKUP(K24,map_headernames!$Q$1:$Q$734,map_headernames!$O$1:$O$734)</f>
        <v>#NAME?</v>
      </c>
      <c r="I24" s="383" t="str">
        <f ca="1">IFERROR(_xlfn.XLOOKUP(G24,map_headernames!L:L,map_headernames!O:O),"")</f>
        <v/>
      </c>
      <c r="J24" s="383"/>
      <c r="K24" s="383"/>
      <c r="L24" s="383" t="str">
        <f ca="1">IFERROR(_xlfn.XLOOKUP(G24,map_headernames!L:L,map_headernames!Q:Q),"")</f>
        <v/>
      </c>
      <c r="M24" s="383" t="str">
        <f ca="1">IFERROR(_xlfn.XLOOKUP(H24,map_headernames!O:O,map_headernames!Q:Q),"")</f>
        <v/>
      </c>
      <c r="N24" s="494" t="s">
        <v>6554</v>
      </c>
      <c r="O24" s="383" t="s">
        <v>6555</v>
      </c>
      <c r="R24" t="str">
        <f t="shared" si="0"/>
        <v>PCT_LAN_ENG_NA</v>
      </c>
      <c r="S24" s="34">
        <v>3</v>
      </c>
      <c r="T24" t="s">
        <v>3617</v>
      </c>
      <c r="U24" t="s">
        <v>3617</v>
      </c>
      <c r="W24" t="str">
        <f t="shared" ref="W24:W87" si="1">_xlfn.XLOOKUP(T24,B:B,D:D)</f>
        <v>Persons_who_Speak_only_English</v>
      </c>
    </row>
    <row r="25" spans="1:23">
      <c r="A25">
        <v>257</v>
      </c>
      <c r="B25" s="383" t="s">
        <v>3647</v>
      </c>
      <c r="C25" s="383">
        <v>0</v>
      </c>
      <c r="D25" s="383" t="s">
        <v>6044</v>
      </c>
      <c r="E25" s="385" t="str">
        <f ca="1">IFERROR(_xlfn.XLOOKUP(B25,map_headernames!M:M,map_headernames!M:M),"")</f>
        <v/>
      </c>
      <c r="F25" s="385" t="str">
        <f ca="1">IFERROR(_xlfn.XLOOKUP(B25,map_headernames!N:N,map_headernames!N:N),"")</f>
        <v/>
      </c>
      <c r="G25" s="385" t="str">
        <f ca="1">IFERROR(_xlfn.XLOOKUP($B25,map_headernames!L:L,map_headernames!L:L),"")</f>
        <v/>
      </c>
      <c r="H25" s="383" t="e">
        <f ca="1">_xlfn.XLOOKUP(K25,map_headernames!$Q$1:$Q$734,map_headernames!$O$1:$O$734)</f>
        <v>#NAME?</v>
      </c>
      <c r="I25" s="383" t="str">
        <f ca="1">IFERROR(_xlfn.XLOOKUP(G25,map_headernames!L:L,map_headernames!O:O),"")</f>
        <v/>
      </c>
      <c r="J25" s="383"/>
      <c r="K25" s="383"/>
      <c r="L25" s="383" t="str">
        <f ca="1">IFERROR(_xlfn.XLOOKUP(G25,map_headernames!L:L,map_headernames!Q:Q),"")</f>
        <v/>
      </c>
      <c r="M25" s="383" t="str">
        <f ca="1">IFERROR(_xlfn.XLOOKUP(H25,map_headernames!O:O,map_headernames!Q:Q),"")</f>
        <v/>
      </c>
      <c r="N25" s="494" t="s">
        <v>6554</v>
      </c>
      <c r="O25" s="383" t="s">
        <v>6555</v>
      </c>
      <c r="R25" t="str">
        <f t="shared" si="0"/>
        <v>LAN_ENG_LTW</v>
      </c>
      <c r="S25" s="34">
        <v>4</v>
      </c>
      <c r="T25" t="s">
        <v>3619</v>
      </c>
      <c r="U25" t="s">
        <v>3619</v>
      </c>
      <c r="W25" t="str">
        <f t="shared" si="1"/>
        <v>Pct__Persons_who_Speak_only_English</v>
      </c>
    </row>
    <row r="26" spans="1:23">
      <c r="A26">
        <v>258</v>
      </c>
      <c r="B26" s="383" t="s">
        <v>3649</v>
      </c>
      <c r="C26" s="383">
        <v>0</v>
      </c>
      <c r="D26" s="383" t="s">
        <v>6045</v>
      </c>
      <c r="E26" s="385" t="str">
        <f ca="1">IFERROR(_xlfn.XLOOKUP(B26,map_headernames!M:M,map_headernames!M:M),"")</f>
        <v/>
      </c>
      <c r="F26" s="385" t="str">
        <f ca="1">IFERROR(_xlfn.XLOOKUP(B26,map_headernames!N:N,map_headernames!N:N),"")</f>
        <v/>
      </c>
      <c r="G26" s="385" t="str">
        <f ca="1">IFERROR(_xlfn.XLOOKUP($B26,map_headernames!L:L,map_headernames!L:L),"")</f>
        <v/>
      </c>
      <c r="H26" s="383" t="e">
        <f ca="1">_xlfn.XLOOKUP(K26,map_headernames!$Q$1:$Q$734,map_headernames!$O$1:$O$734)</f>
        <v>#NAME?</v>
      </c>
      <c r="I26" s="383" t="str">
        <f ca="1">IFERROR(_xlfn.XLOOKUP(G26,map_headernames!L:L,map_headernames!O:O),"")</f>
        <v/>
      </c>
      <c r="J26" s="383"/>
      <c r="K26" s="383"/>
      <c r="L26" s="383" t="str">
        <f ca="1">IFERROR(_xlfn.XLOOKUP(G26,map_headernames!L:L,map_headernames!Q:Q),"")</f>
        <v/>
      </c>
      <c r="M26" s="383" t="str">
        <f ca="1">IFERROR(_xlfn.XLOOKUP(H26,map_headernames!O:O,map_headernames!Q:Q),"")</f>
        <v/>
      </c>
      <c r="N26" s="494" t="s">
        <v>6554</v>
      </c>
      <c r="O26" s="383" t="s">
        <v>6555</v>
      </c>
      <c r="R26" t="str">
        <f t="shared" si="0"/>
        <v>PCT_LAN_ENG_LTW</v>
      </c>
      <c r="S26" s="34">
        <v>5</v>
      </c>
      <c r="T26" t="s">
        <v>3622</v>
      </c>
      <c r="U26" t="s">
        <v>3622</v>
      </c>
      <c r="W26" t="str">
        <f t="shared" si="1"/>
        <v>Persons_who_Speak_non_English_at_Home</v>
      </c>
    </row>
    <row r="27" spans="1:23">
      <c r="A27">
        <v>259</v>
      </c>
      <c r="B27" s="383" t="s">
        <v>3652</v>
      </c>
      <c r="C27" s="383">
        <v>7</v>
      </c>
      <c r="D27" s="383" t="s">
        <v>6046</v>
      </c>
      <c r="E27" s="385" t="str">
        <f ca="1">IFERROR(_xlfn.XLOOKUP(B27,map_headernames!M:M,map_headernames!M:M),"")</f>
        <v/>
      </c>
      <c r="F27" s="385" t="str">
        <f ca="1">IFERROR(_xlfn.XLOOKUP(B27,map_headernames!N:N,map_headernames!N:N),"")</f>
        <v/>
      </c>
      <c r="G27" s="385" t="str">
        <f ca="1">IFERROR(_xlfn.XLOOKUP($B27,map_headernames!L:L,map_headernames!L:L),"")</f>
        <v/>
      </c>
      <c r="H27" s="383" t="e">
        <f ca="1">_xlfn.XLOOKUP(K27,map_headernames!$Q$1:$Q$734,map_headernames!$O$1:$O$734)</f>
        <v>#NAME?</v>
      </c>
      <c r="I27" s="383" t="str">
        <f ca="1">IFERROR(_xlfn.XLOOKUP(G27,map_headernames!L:L,map_headernames!O:O),"")</f>
        <v/>
      </c>
      <c r="J27" s="383"/>
      <c r="K27" s="383"/>
      <c r="L27" s="383" t="str">
        <f ca="1">IFERROR(_xlfn.XLOOKUP(G27,map_headernames!L:L,map_headernames!Q:Q),"")</f>
        <v/>
      </c>
      <c r="M27" s="383" t="str">
        <f ca="1">IFERROR(_xlfn.XLOOKUP(H27,map_headernames!O:O,map_headernames!Q:Q),"")</f>
        <v/>
      </c>
      <c r="N27" s="494" t="s">
        <v>6554</v>
      </c>
      <c r="O27" s="383" t="s">
        <v>6555</v>
      </c>
      <c r="R27" t="str">
        <f t="shared" si="0"/>
        <v>LAN_ENG_LTVW</v>
      </c>
      <c r="S27" s="34">
        <v>6</v>
      </c>
      <c r="T27" t="s">
        <v>3624</v>
      </c>
      <c r="U27" t="s">
        <v>3624</v>
      </c>
      <c r="W27" t="str">
        <f t="shared" si="1"/>
        <v>Pct__Persons_who_Speak_non_English_at_Home</v>
      </c>
    </row>
    <row r="28" spans="1:23">
      <c r="A28">
        <v>260</v>
      </c>
      <c r="B28" s="383" t="s">
        <v>3654</v>
      </c>
      <c r="C28" s="383">
        <v>1.32075471698113</v>
      </c>
      <c r="D28" s="383" t="s">
        <v>6047</v>
      </c>
      <c r="E28" s="385" t="str">
        <f ca="1">IFERROR(_xlfn.XLOOKUP(B28,map_headernames!M:M,map_headernames!M:M),"")</f>
        <v/>
      </c>
      <c r="F28" s="385" t="str">
        <f ca="1">IFERROR(_xlfn.XLOOKUP(B28,map_headernames!N:N,map_headernames!N:N),"")</f>
        <v/>
      </c>
      <c r="G28" s="385" t="str">
        <f ca="1">IFERROR(_xlfn.XLOOKUP($B28,map_headernames!L:L,map_headernames!L:L),"")</f>
        <v/>
      </c>
      <c r="H28" s="383" t="e">
        <f ca="1">_xlfn.XLOOKUP(K28,map_headernames!$Q$1:$Q$734,map_headernames!$O$1:$O$734)</f>
        <v>#NAME?</v>
      </c>
      <c r="I28" s="383" t="str">
        <f ca="1">IFERROR(_xlfn.XLOOKUP(G28,map_headernames!L:L,map_headernames!O:O),"")</f>
        <v/>
      </c>
      <c r="J28" s="383"/>
      <c r="K28" s="383"/>
      <c r="L28" s="383" t="str">
        <f ca="1">IFERROR(_xlfn.XLOOKUP(G28,map_headernames!L:L,map_headernames!Q:Q),"")</f>
        <v/>
      </c>
      <c r="M28" s="383" t="str">
        <f ca="1">IFERROR(_xlfn.XLOOKUP(H28,map_headernames!O:O,map_headernames!Q:Q),"")</f>
        <v/>
      </c>
      <c r="N28" s="494" t="s">
        <v>6554</v>
      </c>
      <c r="O28" s="383" t="s">
        <v>6555</v>
      </c>
      <c r="R28" s="18" t="s">
        <v>3654</v>
      </c>
      <c r="S28" s="34">
        <v>7</v>
      </c>
      <c r="T28" t="s">
        <v>3627</v>
      </c>
      <c r="U28" t="s">
        <v>3627</v>
      </c>
      <c r="W28" t="str">
        <f t="shared" si="1"/>
        <v>Persons_who_Speak_English_Very_Well</v>
      </c>
    </row>
    <row r="29" spans="1:23">
      <c r="A29">
        <v>330</v>
      </c>
      <c r="B29" s="224" t="s">
        <v>3834</v>
      </c>
      <c r="C29" s="224">
        <v>279</v>
      </c>
      <c r="D29" s="224" t="s">
        <v>6116</v>
      </c>
      <c r="E29" s="382" t="str">
        <f ca="1">IFERROR(_xlfn.XLOOKUP(B29,map_headernames!M:M,map_headernames!M:M),"")</f>
        <v/>
      </c>
      <c r="F29" s="382" t="str">
        <f ca="1">IFERROR(_xlfn.XLOOKUP(B29,map_headernames!N:N,map_headernames!N:N),"")</f>
        <v/>
      </c>
      <c r="G29" s="382" t="str">
        <f ca="1">IFERROR(_xlfn.XLOOKUP($B29,map_headernames!L:L,map_headernames!L:L),"")</f>
        <v/>
      </c>
      <c r="H29" s="224" t="e">
        <f ca="1">_xlfn.XLOOKUP(K29,map_headernames!$Q$1:$Q$734,map_headernames!$O$1:$O$734)</f>
        <v>#NAME?</v>
      </c>
      <c r="I29" s="224" t="str">
        <f ca="1">IFERROR(_xlfn.XLOOKUP(G29,map_headernames!L:L,map_headernames!O:O),"")</f>
        <v/>
      </c>
      <c r="J29" s="224"/>
      <c r="K29" s="224" t="s">
        <v>398</v>
      </c>
      <c r="L29" s="224" t="str">
        <f ca="1">IFERROR(_xlfn.XLOOKUP(G29,map_headernames!L:L,map_headernames!Q:Q),"")</f>
        <v/>
      </c>
      <c r="M29" s="224" t="str">
        <f ca="1">IFERROR(_xlfn.XLOOKUP(H29,map_headernames!O:O,map_headernames!Q:Q),"")</f>
        <v/>
      </c>
      <c r="N29" s="499" t="s">
        <v>5789</v>
      </c>
      <c r="O29" s="224" t="s">
        <v>6480</v>
      </c>
      <c r="S29" s="34">
        <v>8</v>
      </c>
      <c r="T29" t="s">
        <v>3629</v>
      </c>
      <c r="U29" t="s">
        <v>3629</v>
      </c>
      <c r="W29" t="str">
        <f t="shared" si="1"/>
        <v>Pct__Persons_who_Speak_English_Very_Well</v>
      </c>
    </row>
    <row r="30" spans="1:23">
      <c r="A30">
        <v>331</v>
      </c>
      <c r="B30" s="39" t="s">
        <v>3838</v>
      </c>
      <c r="C30" s="39">
        <v>11</v>
      </c>
      <c r="D30" s="39" t="s">
        <v>6117</v>
      </c>
      <c r="E30" s="482" t="str">
        <f ca="1">IFERROR(_xlfn.XLOOKUP(B30,map_headernames!M:M,map_headernames!M:M),"")</f>
        <v/>
      </c>
      <c r="F30" s="482" t="str">
        <f ca="1">IFERROR(_xlfn.XLOOKUP(B30,map_headernames!N:N,map_headernames!N:N),"")</f>
        <v/>
      </c>
      <c r="G30" s="482" t="str">
        <f ca="1">IFERROR(_xlfn.XLOOKUP($B30,map_headernames!L:L,map_headernames!L:L),"")</f>
        <v/>
      </c>
      <c r="H30" s="39" t="e">
        <f ca="1">_xlfn.XLOOKUP(K30,map_headernames!$Q$1:$Q$734,map_headernames!$O$1:$O$734)</f>
        <v>#NAME?</v>
      </c>
      <c r="I30" s="39" t="str">
        <f ca="1">IFERROR(_xlfn.XLOOKUP(G30,map_headernames!L:L,map_headernames!O:O),"")</f>
        <v/>
      </c>
      <c r="J30" s="39"/>
      <c r="K30" s="39" t="s">
        <v>6471</v>
      </c>
      <c r="L30" s="39" t="str">
        <f ca="1">IFERROR(_xlfn.XLOOKUP(G30,map_headernames!L:L,map_headernames!Q:Q),"")</f>
        <v/>
      </c>
      <c r="M30" s="39" t="str">
        <f ca="1">IFERROR(_xlfn.XLOOKUP(H30,map_headernames!O:O,map_headernames!Q:Q),"")</f>
        <v/>
      </c>
      <c r="N30" s="497" t="s">
        <v>5789</v>
      </c>
      <c r="O30" s="39" t="s">
        <v>6588</v>
      </c>
      <c r="S30" s="34">
        <v>9</v>
      </c>
      <c r="T30" t="s">
        <v>3632</v>
      </c>
      <c r="U30" t="s">
        <v>3632</v>
      </c>
      <c r="W30" t="str">
        <f t="shared" si="1"/>
        <v>Persons_who_Speak_English_Well</v>
      </c>
    </row>
    <row r="31" spans="1:23">
      <c r="A31">
        <v>332</v>
      </c>
      <c r="B31" s="39" t="s">
        <v>3840</v>
      </c>
      <c r="C31" s="39">
        <v>3.9426523297490998</v>
      </c>
      <c r="D31" s="39" t="s">
        <v>6118</v>
      </c>
      <c r="E31" s="482" t="str">
        <f ca="1">IFERROR(_xlfn.XLOOKUP(B31,map_headernames!M:M,map_headernames!M:M),"")</f>
        <v/>
      </c>
      <c r="F31" s="482" t="str">
        <f ca="1">IFERROR(_xlfn.XLOOKUP(B31,map_headernames!N:N,map_headernames!N:N),"")</f>
        <v/>
      </c>
      <c r="G31" s="482" t="str">
        <f ca="1">IFERROR(_xlfn.XLOOKUP($B31,map_headernames!L:L,map_headernames!L:L),"")</f>
        <v/>
      </c>
      <c r="H31" s="39" t="e">
        <f ca="1">_xlfn.XLOOKUP(K31,map_headernames!$Q$1:$Q$734,map_headernames!$O$1:$O$734)</f>
        <v>#NAME?</v>
      </c>
      <c r="I31" s="39" t="str">
        <f ca="1">IFERROR(_xlfn.XLOOKUP(G31,map_headernames!L:L,map_headernames!O:O),"")</f>
        <v/>
      </c>
      <c r="J31" s="39"/>
      <c r="K31" s="39" t="s">
        <v>6472</v>
      </c>
      <c r="L31" s="39" t="str">
        <f ca="1">IFERROR(_xlfn.XLOOKUP(G31,map_headernames!L:L,map_headernames!Q:Q),"")</f>
        <v/>
      </c>
      <c r="M31" s="39" t="str">
        <f ca="1">IFERROR(_xlfn.XLOOKUP(H31,map_headernames!O:O,map_headernames!Q:Q),"")</f>
        <v/>
      </c>
      <c r="N31" s="497" t="s">
        <v>5789</v>
      </c>
      <c r="O31" s="39" t="s">
        <v>6588</v>
      </c>
      <c r="S31" s="34" t="s">
        <v>7133</v>
      </c>
      <c r="T31" t="s">
        <v>3634</v>
      </c>
      <c r="U31" t="s">
        <v>3634</v>
      </c>
      <c r="W31" t="str">
        <f t="shared" si="1"/>
        <v>Pct__Persons_who_Speak_English_Well</v>
      </c>
    </row>
    <row r="32" spans="1:23">
      <c r="A32">
        <v>356</v>
      </c>
      <c r="B32" s="39" t="s">
        <v>3900</v>
      </c>
      <c r="C32" s="39">
        <v>93.548387096774206</v>
      </c>
      <c r="D32" s="39" t="s">
        <v>6142</v>
      </c>
      <c r="E32" s="482" t="str">
        <f ca="1">IFERROR(_xlfn.XLOOKUP(B32,map_headernames!M:M,map_headernames!M:M),"")</f>
        <v/>
      </c>
      <c r="F32" s="482" t="str">
        <f ca="1">IFERROR(_xlfn.XLOOKUP(B32,map_headernames!N:N,map_headernames!N:N),"")</f>
        <v/>
      </c>
      <c r="G32" s="482" t="str">
        <f ca="1">IFERROR(_xlfn.XLOOKUP($B32,map_headernames!L:L,map_headernames!L:L),"")</f>
        <v/>
      </c>
      <c r="H32" s="39" t="e">
        <f ca="1">_xlfn.XLOOKUP(K32,map_headernames!$Q$1:$Q$734,map_headernames!$O$1:$O$734)</f>
        <v>#NAME?</v>
      </c>
      <c r="I32" s="39" t="str">
        <f ca="1">IFERROR(_xlfn.XLOOKUP(G32,map_headernames!L:L,map_headernames!O:O),"")</f>
        <v/>
      </c>
      <c r="J32" s="39"/>
      <c r="K32" s="39" t="s">
        <v>6468</v>
      </c>
      <c r="L32" s="39" t="str">
        <f ca="1">IFERROR(_xlfn.XLOOKUP(G32,map_headernames!L:L,map_headernames!Q:Q),"")</f>
        <v/>
      </c>
      <c r="M32" s="39" t="str">
        <f ca="1">IFERROR(_xlfn.XLOOKUP(H32,map_headernames!O:O,map_headernames!Q:Q),"")</f>
        <v/>
      </c>
      <c r="N32" s="497" t="s">
        <v>5789</v>
      </c>
      <c r="O32" s="39" t="s">
        <v>6588</v>
      </c>
      <c r="S32" s="34" t="s">
        <v>7134</v>
      </c>
      <c r="T32" t="s">
        <v>3637</v>
      </c>
      <c r="U32" t="s">
        <v>3637</v>
      </c>
      <c r="W32" t="str">
        <f t="shared" si="1"/>
        <v>Persons_who_Speak_English_Not_Well</v>
      </c>
    </row>
    <row r="33" spans="1:23">
      <c r="A33">
        <v>359</v>
      </c>
      <c r="B33" s="39" t="s">
        <v>3907</v>
      </c>
      <c r="C33" s="39">
        <v>81</v>
      </c>
      <c r="D33" s="39" t="s">
        <v>6145</v>
      </c>
      <c r="E33" s="482" t="str">
        <f ca="1">IFERROR(_xlfn.XLOOKUP(B33,map_headernames!M:M,map_headernames!M:M),"")</f>
        <v/>
      </c>
      <c r="F33" s="482" t="str">
        <f ca="1">IFERROR(_xlfn.XLOOKUP(B33,map_headernames!N:N,map_headernames!N:N),"")</f>
        <v/>
      </c>
      <c r="G33" s="482" t="str">
        <f ca="1">IFERROR(_xlfn.XLOOKUP($B33,map_headernames!L:L,map_headernames!L:L),"")</f>
        <v/>
      </c>
      <c r="H33" s="39" t="e">
        <f ca="1">_xlfn.XLOOKUP(K33,map_headernames!$Q$1:$Q$734,map_headernames!$O$1:$O$734)</f>
        <v>#NAME?</v>
      </c>
      <c r="I33" s="39" t="str">
        <f ca="1">IFERROR(_xlfn.XLOOKUP(G33,map_headernames!L:L,map_headernames!O:O),"")</f>
        <v/>
      </c>
      <c r="J33" s="39"/>
      <c r="K33" s="39" t="s">
        <v>6469</v>
      </c>
      <c r="L33" s="39" t="str">
        <f ca="1">IFERROR(_xlfn.XLOOKUP(G33,map_headernames!L:L,map_headernames!Q:Q),"")</f>
        <v/>
      </c>
      <c r="M33" s="39" t="str">
        <f ca="1">IFERROR(_xlfn.XLOOKUP(H33,map_headernames!O:O,map_headernames!Q:Q),"")</f>
        <v/>
      </c>
      <c r="N33" s="497" t="s">
        <v>5789</v>
      </c>
      <c r="O33" s="39" t="s">
        <v>6588</v>
      </c>
      <c r="S33" s="34" t="s">
        <v>7135</v>
      </c>
      <c r="T33" t="s">
        <v>3639</v>
      </c>
      <c r="U33" t="s">
        <v>3639</v>
      </c>
      <c r="W33" t="str">
        <f t="shared" si="1"/>
        <v>Pct__Persons_who_Speak_English_Not_Well</v>
      </c>
    </row>
    <row r="34" spans="1:23">
      <c r="A34">
        <v>360</v>
      </c>
      <c r="B34" s="39" t="s">
        <v>3909</v>
      </c>
      <c r="C34" s="39">
        <v>31.034482758620701</v>
      </c>
      <c r="D34" s="39" t="s">
        <v>6146</v>
      </c>
      <c r="E34" s="482" t="str">
        <f ca="1">IFERROR(_xlfn.XLOOKUP(B34,map_headernames!M:M,map_headernames!M:M),"")</f>
        <v/>
      </c>
      <c r="F34" s="482" t="str">
        <f ca="1">IFERROR(_xlfn.XLOOKUP(B34,map_headernames!N:N,map_headernames!N:N),"")</f>
        <v/>
      </c>
      <c r="G34" s="482" t="str">
        <f ca="1">IFERROR(_xlfn.XLOOKUP($B34,map_headernames!L:L,map_headernames!L:L),"")</f>
        <v/>
      </c>
      <c r="H34" s="39" t="e">
        <f ca="1">_xlfn.XLOOKUP(K34,map_headernames!$Q$1:$Q$734,map_headernames!$O$1:$O$734)</f>
        <v>#NAME?</v>
      </c>
      <c r="I34" s="39" t="str">
        <f ca="1">IFERROR(_xlfn.XLOOKUP(G34,map_headernames!L:L,map_headernames!O:O),"")</f>
        <v/>
      </c>
      <c r="J34" s="39"/>
      <c r="K34" s="39" t="s">
        <v>6470</v>
      </c>
      <c r="L34" s="39" t="str">
        <f ca="1">IFERROR(_xlfn.XLOOKUP(G34,map_headernames!L:L,map_headernames!Q:Q),"")</f>
        <v/>
      </c>
      <c r="M34" s="39" t="str">
        <f ca="1">IFERROR(_xlfn.XLOOKUP(H34,map_headernames!O:O,map_headernames!Q:Q),"")</f>
        <v/>
      </c>
      <c r="N34" s="497" t="s">
        <v>5789</v>
      </c>
      <c r="O34" s="39" t="s">
        <v>6588</v>
      </c>
      <c r="S34" s="34" t="s">
        <v>7136</v>
      </c>
      <c r="T34" t="s">
        <v>3642</v>
      </c>
      <c r="U34" s="116" t="s">
        <v>5312</v>
      </c>
      <c r="W34" t="str">
        <f t="shared" si="1"/>
        <v>Persons_who_Speak_English_Not_at_All</v>
      </c>
    </row>
    <row r="35" spans="1:23">
      <c r="A35">
        <v>571</v>
      </c>
      <c r="B35" s="131" t="s">
        <v>4461</v>
      </c>
      <c r="C35" s="131">
        <v>249</v>
      </c>
      <c r="D35" s="131" t="s">
        <v>6355</v>
      </c>
      <c r="E35" s="501" t="str">
        <f ca="1">IFERROR(_xlfn.XLOOKUP(B35,map_headernames!M:M,map_headernames!M:M),"")</f>
        <v/>
      </c>
      <c r="F35" s="501" t="str">
        <f ca="1">IFERROR(_xlfn.XLOOKUP(B35,map_headernames!N:N,map_headernames!N:N),"")</f>
        <v/>
      </c>
      <c r="G35" s="501" t="str">
        <f ca="1">IFERROR(_xlfn.XLOOKUP($B35,map_headernames!L:L,map_headernames!L:L),"")</f>
        <v/>
      </c>
      <c r="H35" s="131" t="e">
        <f ca="1">_xlfn.XLOOKUP(K35,map_headernames!$Q$1:$Q$734,map_headernames!$O$1:$O$734)</f>
        <v>#NAME?</v>
      </c>
      <c r="I35" s="131" t="str">
        <f ca="1">IFERROR(_xlfn.XLOOKUP(G35,map_headernames!L:L,map_headernames!O:O),"")</f>
        <v/>
      </c>
      <c r="J35" s="131"/>
      <c r="K35" s="131" t="s">
        <v>6467</v>
      </c>
      <c r="L35" s="131" t="str">
        <f ca="1">IFERROR(_xlfn.XLOOKUP(G35,map_headernames!L:L,map_headernames!Q:Q),"")</f>
        <v/>
      </c>
      <c r="M35" s="131" t="str">
        <f ca="1">IFERROR(_xlfn.XLOOKUP(H35,map_headernames!O:O,map_headernames!Q:Q),"")</f>
        <v/>
      </c>
      <c r="N35" s="500" t="s">
        <v>6490</v>
      </c>
      <c r="O35" s="131" t="s">
        <v>6483</v>
      </c>
      <c r="S35" s="34" t="s">
        <v>7137</v>
      </c>
      <c r="T35" t="s">
        <v>3644</v>
      </c>
      <c r="U35" t="s">
        <v>3644</v>
      </c>
      <c r="W35" t="str">
        <f t="shared" si="1"/>
        <v>Pct__Persons_who_Speak_English_Not_at_All</v>
      </c>
    </row>
    <row r="36" spans="1:23">
      <c r="A36">
        <v>603</v>
      </c>
      <c r="B36" s="131" t="s">
        <v>4541</v>
      </c>
      <c r="C36" s="131">
        <v>468</v>
      </c>
      <c r="D36" s="131" t="s">
        <v>6387</v>
      </c>
      <c r="E36" s="501" t="str">
        <f ca="1">IFERROR(_xlfn.XLOOKUP(B36,map_headernames!M:M,map_headernames!M:M),"")</f>
        <v/>
      </c>
      <c r="F36" s="501" t="str">
        <f ca="1">IFERROR(_xlfn.XLOOKUP(B36,map_headernames!N:N,map_headernames!N:N),"")</f>
        <v/>
      </c>
      <c r="G36" s="501" t="str">
        <f ca="1">IFERROR(_xlfn.XLOOKUP($B36,map_headernames!L:L,map_headernames!L:L),"")</f>
        <v/>
      </c>
      <c r="H36" s="131" t="e">
        <f ca="1">_xlfn.XLOOKUP(K36,map_headernames!$Q$1:$Q$734,map_headernames!$O$1:$O$734)</f>
        <v>#NAME?</v>
      </c>
      <c r="I36" s="131" t="str">
        <f ca="1">IFERROR(_xlfn.XLOOKUP(G36,map_headernames!L:L,map_headernames!O:O),"")</f>
        <v/>
      </c>
      <c r="J36" s="131"/>
      <c r="K36" s="131" t="s">
        <v>6466</v>
      </c>
      <c r="L36" s="131" t="str">
        <f ca="1">IFERROR(_xlfn.XLOOKUP(G36,map_headernames!L:L,map_headernames!Q:Q),"")</f>
        <v/>
      </c>
      <c r="M36" s="131" t="str">
        <f ca="1">IFERROR(_xlfn.XLOOKUP(H36,map_headernames!O:O,map_headernames!Q:Q),"")</f>
        <v/>
      </c>
      <c r="N36" s="500" t="s">
        <v>6490</v>
      </c>
      <c r="O36" s="131" t="s">
        <v>6483</v>
      </c>
      <c r="S36" s="34" t="s">
        <v>7138</v>
      </c>
      <c r="T36" t="s">
        <v>3647</v>
      </c>
      <c r="U36" t="s">
        <v>3647</v>
      </c>
      <c r="W36" t="str">
        <f t="shared" si="1"/>
        <v>Persons_who_Speak_English_less_than_Well</v>
      </c>
    </row>
    <row r="37" spans="1:23">
      <c r="A37">
        <v>604</v>
      </c>
      <c r="B37" s="131" t="s">
        <v>4543</v>
      </c>
      <c r="C37" s="131">
        <v>256</v>
      </c>
      <c r="D37" s="131" t="s">
        <v>6388</v>
      </c>
      <c r="E37" s="501" t="str">
        <f ca="1">IFERROR(_xlfn.XLOOKUP(B37,map_headernames!M:M,map_headernames!M:M),"")</f>
        <v/>
      </c>
      <c r="F37" s="501" t="str">
        <f ca="1">IFERROR(_xlfn.XLOOKUP(B37,map_headernames!N:N,map_headernames!N:N),"")</f>
        <v/>
      </c>
      <c r="G37" s="501" t="str">
        <f ca="1">IFERROR(_xlfn.XLOOKUP($B37,map_headernames!L:L,map_headernames!L:L),"")</f>
        <v/>
      </c>
      <c r="H37" s="131" t="e">
        <f ca="1">_xlfn.XLOOKUP(K37,map_headernames!$Q$1:$Q$734,map_headernames!$O$1:$O$734)</f>
        <v>#NAME?</v>
      </c>
      <c r="I37" s="131" t="str">
        <f ca="1">IFERROR(_xlfn.XLOOKUP(G37,map_headernames!L:L,map_headernames!O:O),"")</f>
        <v/>
      </c>
      <c r="J37" s="131"/>
      <c r="K37" s="131" t="s">
        <v>6464</v>
      </c>
      <c r="L37" s="131" t="str">
        <f ca="1">IFERROR(_xlfn.XLOOKUP(G37,map_headernames!L:L,map_headernames!Q:Q),"")</f>
        <v/>
      </c>
      <c r="M37" s="131" t="str">
        <f ca="1">IFERROR(_xlfn.XLOOKUP(H37,map_headernames!O:O,map_headernames!Q:Q),"")</f>
        <v/>
      </c>
      <c r="N37" s="500" t="s">
        <v>6490</v>
      </c>
      <c r="O37" s="131" t="s">
        <v>6483</v>
      </c>
      <c r="S37" s="34" t="s">
        <v>7139</v>
      </c>
      <c r="T37" t="s">
        <v>3649</v>
      </c>
      <c r="U37" t="s">
        <v>3649</v>
      </c>
      <c r="W37" t="str">
        <f t="shared" si="1"/>
        <v>Pct__Persons_who_Speak_English_less_than_Well</v>
      </c>
    </row>
    <row r="38" spans="1:23">
      <c r="A38">
        <v>605</v>
      </c>
      <c r="B38" s="131" t="s">
        <v>4545</v>
      </c>
      <c r="C38" s="131">
        <v>54.700854700854698</v>
      </c>
      <c r="D38" s="131" t="s">
        <v>6389</v>
      </c>
      <c r="E38" s="501" t="str">
        <f ca="1">IFERROR(_xlfn.XLOOKUP(B38,map_headernames!M:M,map_headernames!M:M),"")</f>
        <v/>
      </c>
      <c r="F38" s="501" t="str">
        <f ca="1">IFERROR(_xlfn.XLOOKUP(B38,map_headernames!N:N,map_headernames!N:N),"")</f>
        <v/>
      </c>
      <c r="G38" s="501" t="str">
        <f ca="1">IFERROR(_xlfn.XLOOKUP($B38,map_headernames!L:L,map_headernames!L:L),"")</f>
        <v/>
      </c>
      <c r="H38" s="131" t="e">
        <f ca="1">_xlfn.XLOOKUP(K38,map_headernames!$Q$1:$Q$734,map_headernames!$O$1:$O$734)</f>
        <v>#NAME?</v>
      </c>
      <c r="I38" s="131" t="str">
        <f ca="1">IFERROR(_xlfn.XLOOKUP(G38,map_headernames!L:L,map_headernames!O:O),"")</f>
        <v/>
      </c>
      <c r="J38" s="131"/>
      <c r="K38" s="131" t="s">
        <v>6465</v>
      </c>
      <c r="L38" s="131" t="str">
        <f ca="1">IFERROR(_xlfn.XLOOKUP(G38,map_headernames!L:L,map_headernames!Q:Q),"")</f>
        <v/>
      </c>
      <c r="M38" s="131" t="str">
        <f ca="1">IFERROR(_xlfn.XLOOKUP(H38,map_headernames!O:O,map_headernames!Q:Q),"")</f>
        <v/>
      </c>
      <c r="N38" s="500" t="s">
        <v>6490</v>
      </c>
      <c r="O38" s="131" t="s">
        <v>6483</v>
      </c>
      <c r="S38" s="34" t="s">
        <v>7140</v>
      </c>
      <c r="T38" t="s">
        <v>3652</v>
      </c>
      <c r="U38" t="s">
        <v>3652</v>
      </c>
      <c r="W38" t="str">
        <f t="shared" si="1"/>
        <v>Persons_who_Speak_English_less_than_Very_Well</v>
      </c>
    </row>
    <row r="39" spans="1:23">
      <c r="A39">
        <v>617</v>
      </c>
      <c r="B39" s="131" t="s">
        <v>4572</v>
      </c>
      <c r="C39" s="131">
        <v>13</v>
      </c>
      <c r="D39" s="131" t="s">
        <v>6401</v>
      </c>
      <c r="E39" s="501" t="str">
        <f ca="1">IFERROR(_xlfn.XLOOKUP(B39,map_headernames!M:M,map_headernames!M:M),"")</f>
        <v/>
      </c>
      <c r="F39" s="501" t="str">
        <f ca="1">IFERROR(_xlfn.XLOOKUP(B39,map_headernames!N:N,map_headernames!N:N),"")</f>
        <v/>
      </c>
      <c r="G39" s="501" t="str">
        <f ca="1">IFERROR(_xlfn.XLOOKUP($B39,map_headernames!L:L,map_headernames!L:L),"")</f>
        <v/>
      </c>
      <c r="H39" s="131" t="e">
        <f ca="1">_xlfn.XLOOKUP(K39,map_headernames!$Q$1:$Q$734,map_headernames!$O$1:$O$734)</f>
        <v>#NAME?</v>
      </c>
      <c r="I39" s="131" t="str">
        <f ca="1">IFERROR(_xlfn.XLOOKUP(G39,map_headernames!L:L,map_headernames!O:O),"")</f>
        <v/>
      </c>
      <c r="J39" s="131"/>
      <c r="K39" s="131" t="s">
        <v>6462</v>
      </c>
      <c r="L39" s="131" t="str">
        <f ca="1">IFERROR(_xlfn.XLOOKUP(G39,map_headernames!L:L,map_headernames!Q:Q),"")</f>
        <v/>
      </c>
      <c r="M39" s="131" t="str">
        <f ca="1">IFERROR(_xlfn.XLOOKUP(H39,map_headernames!O:O,map_headernames!Q:Q),"")</f>
        <v/>
      </c>
      <c r="N39" s="500" t="s">
        <v>6490</v>
      </c>
      <c r="O39" s="131" t="s">
        <v>6483</v>
      </c>
      <c r="S39" s="34" t="s">
        <v>7141</v>
      </c>
      <c r="T39" t="s">
        <v>3657</v>
      </c>
      <c r="U39" s="116" t="s">
        <v>5313</v>
      </c>
      <c r="W39" t="str">
        <f t="shared" si="1"/>
        <v>Speak_Spanish_at_Home</v>
      </c>
    </row>
    <row r="40" spans="1:23">
      <c r="A40">
        <v>618</v>
      </c>
      <c r="B40" s="131" t="s">
        <v>4574</v>
      </c>
      <c r="C40" s="131">
        <v>4.9808429118773896</v>
      </c>
      <c r="D40" s="131" t="s">
        <v>6402</v>
      </c>
      <c r="E40" s="501" t="str">
        <f ca="1">IFERROR(_xlfn.XLOOKUP(B40,map_headernames!M:M,map_headernames!M:M),"")</f>
        <v/>
      </c>
      <c r="F40" s="501" t="str">
        <f ca="1">IFERROR(_xlfn.XLOOKUP(B40,map_headernames!N:N,map_headernames!N:N),"")</f>
        <v/>
      </c>
      <c r="G40" s="501" t="str">
        <f ca="1">IFERROR(_xlfn.XLOOKUP($B40,map_headernames!L:L,map_headernames!L:L),"")</f>
        <v/>
      </c>
      <c r="H40" s="131" t="e">
        <f ca="1">_xlfn.XLOOKUP(K40,map_headernames!$Q$1:$Q$734,map_headernames!$O$1:$O$734)</f>
        <v>#NAME?</v>
      </c>
      <c r="I40" s="131" t="str">
        <f ca="1">IFERROR(_xlfn.XLOOKUP(G40,map_headernames!L:L,map_headernames!O:O),"")</f>
        <v/>
      </c>
      <c r="J40" s="131"/>
      <c r="K40" s="131" t="s">
        <v>6463</v>
      </c>
      <c r="L40" s="131" t="str">
        <f ca="1">IFERROR(_xlfn.XLOOKUP(G40,map_headernames!L:L,map_headernames!Q:Q),"")</f>
        <v/>
      </c>
      <c r="M40" s="131" t="str">
        <f ca="1">IFERROR(_xlfn.XLOOKUP(H40,map_headernames!O:O,map_headernames!Q:Q),"")</f>
        <v/>
      </c>
      <c r="N40" s="500" t="s">
        <v>6490</v>
      </c>
      <c r="O40" s="131" t="s">
        <v>6483</v>
      </c>
      <c r="S40" s="34" t="s">
        <v>7142</v>
      </c>
      <c r="T40" t="s">
        <v>3659</v>
      </c>
      <c r="U40" s="116" t="s">
        <v>6494</v>
      </c>
      <c r="W40" t="str">
        <f t="shared" si="1"/>
        <v>Pct__Speak_Spanish_at_Home</v>
      </c>
    </row>
    <row r="41" spans="1:23">
      <c r="A41">
        <v>668</v>
      </c>
      <c r="B41" s="131" t="s">
        <v>4698</v>
      </c>
      <c r="C41" s="131">
        <v>602</v>
      </c>
      <c r="D41" s="131" t="s">
        <v>6451</v>
      </c>
      <c r="E41" s="501" t="str">
        <f ca="1">IFERROR(_xlfn.XLOOKUP(B41,map_headernames!M:M,map_headernames!M:M),"")</f>
        <v/>
      </c>
      <c r="F41" s="501" t="str">
        <f ca="1">IFERROR(_xlfn.XLOOKUP(B41,map_headernames!N:N,map_headernames!N:N),"")</f>
        <v/>
      </c>
      <c r="G41" s="501" t="str">
        <f ca="1">IFERROR(_xlfn.XLOOKUP($B41,map_headernames!L:L,map_headernames!L:L),"")</f>
        <v/>
      </c>
      <c r="H41" s="131" t="e">
        <f ca="1">_xlfn.XLOOKUP(K41,map_headernames!$Q$1:$Q$734,map_headernames!$O$1:$O$734)</f>
        <v>#NAME?</v>
      </c>
      <c r="I41" s="131" t="str">
        <f ca="1">IFERROR(_xlfn.XLOOKUP(G41,map_headernames!L:L,map_headernames!O:O),"")</f>
        <v/>
      </c>
      <c r="J41" s="131"/>
      <c r="K41" s="131" t="s">
        <v>6461</v>
      </c>
      <c r="L41" s="131" t="str">
        <f ca="1">IFERROR(_xlfn.XLOOKUP(G41,map_headernames!L:L,map_headernames!Q:Q),"")</f>
        <v/>
      </c>
      <c r="M41" s="131" t="str">
        <f ca="1">IFERROR(_xlfn.XLOOKUP(H41,map_headernames!O:O,map_headernames!Q:Q),"")</f>
        <v/>
      </c>
      <c r="N41" s="500" t="s">
        <v>6490</v>
      </c>
      <c r="O41" s="131" t="s">
        <v>6483</v>
      </c>
      <c r="S41" s="34" t="s">
        <v>7143</v>
      </c>
      <c r="T41" t="s">
        <v>3662</v>
      </c>
      <c r="U41" t="s">
        <v>3662</v>
      </c>
      <c r="W41" t="str">
        <f t="shared" si="1"/>
        <v>Speak_English_very_well__Spanish_speaker_</v>
      </c>
    </row>
    <row r="42" spans="1:23">
      <c r="A42">
        <v>669</v>
      </c>
      <c r="B42" s="131" t="s">
        <v>4700</v>
      </c>
      <c r="C42" s="131">
        <v>553</v>
      </c>
      <c r="D42" s="131" t="s">
        <v>6452</v>
      </c>
      <c r="E42" s="501" t="str">
        <f ca="1">IFERROR(_xlfn.XLOOKUP(B42,map_headernames!M:M,map_headernames!M:M),"")</f>
        <v/>
      </c>
      <c r="F42" s="501" t="str">
        <f ca="1">IFERROR(_xlfn.XLOOKUP(B42,map_headernames!N:N,map_headernames!N:N),"")</f>
        <v/>
      </c>
      <c r="G42" s="501" t="str">
        <f ca="1">IFERROR(_xlfn.XLOOKUP($B42,map_headernames!L:L,map_headernames!L:L),"")</f>
        <v/>
      </c>
      <c r="H42" s="131" t="e">
        <f ca="1">_xlfn.XLOOKUP(K42,map_headernames!$Q$1:$Q$734,map_headernames!$O$1:$O$734)</f>
        <v>#NAME?</v>
      </c>
      <c r="I42" s="131" t="str">
        <f ca="1">IFERROR(_xlfn.XLOOKUP(G42,map_headernames!L:L,map_headernames!O:O),"")</f>
        <v/>
      </c>
      <c r="J42" s="131"/>
      <c r="K42" s="131" t="s">
        <v>6457</v>
      </c>
      <c r="L42" s="131" t="str">
        <f ca="1">IFERROR(_xlfn.XLOOKUP(G42,map_headernames!L:L,map_headernames!Q:Q),"")</f>
        <v/>
      </c>
      <c r="M42" s="131" t="str">
        <f ca="1">IFERROR(_xlfn.XLOOKUP(H42,map_headernames!O:O,map_headernames!Q:Q),"")</f>
        <v/>
      </c>
      <c r="N42" s="500" t="s">
        <v>6490</v>
      </c>
      <c r="O42" s="131" t="s">
        <v>6483</v>
      </c>
      <c r="S42" s="34" t="s">
        <v>7144</v>
      </c>
      <c r="T42" t="s">
        <v>3664</v>
      </c>
      <c r="U42" t="s">
        <v>3664</v>
      </c>
      <c r="W42" t="str">
        <f t="shared" si="1"/>
        <v>Pct__Speak_English_very_well__Spanish_speaker_</v>
      </c>
    </row>
    <row r="43" spans="1:23">
      <c r="A43">
        <v>670</v>
      </c>
      <c r="B43" s="131" t="s">
        <v>4702</v>
      </c>
      <c r="C43" s="131">
        <v>91.769768692845602</v>
      </c>
      <c r="D43" s="131" t="s">
        <v>6453</v>
      </c>
      <c r="E43" s="501" t="str">
        <f ca="1">IFERROR(_xlfn.XLOOKUP(B43,map_headernames!M:M,map_headernames!M:M),"")</f>
        <v/>
      </c>
      <c r="F43" s="501" t="str">
        <f ca="1">IFERROR(_xlfn.XLOOKUP(B43,map_headernames!N:N,map_headernames!N:N),"")</f>
        <v/>
      </c>
      <c r="G43" s="501" t="str">
        <f ca="1">IFERROR(_xlfn.XLOOKUP($B43,map_headernames!L:L,map_headernames!L:L),"")</f>
        <v/>
      </c>
      <c r="H43" s="131" t="e">
        <f ca="1">_xlfn.XLOOKUP(K43,map_headernames!$Q$1:$Q$734,map_headernames!$O$1:$O$734)</f>
        <v>#NAME?</v>
      </c>
      <c r="I43" s="131" t="str">
        <f ca="1">IFERROR(_xlfn.XLOOKUP(G43,map_headernames!L:L,map_headernames!O:O),"")</f>
        <v/>
      </c>
      <c r="J43" s="131"/>
      <c r="K43" s="131" t="s">
        <v>6458</v>
      </c>
      <c r="L43" s="131" t="str">
        <f ca="1">IFERROR(_xlfn.XLOOKUP(G43,map_headernames!L:L,map_headernames!Q:Q),"")</f>
        <v/>
      </c>
      <c r="M43" s="131" t="str">
        <f ca="1">IFERROR(_xlfn.XLOOKUP(H43,map_headernames!O:O,map_headernames!Q:Q),"")</f>
        <v/>
      </c>
      <c r="N43" s="500" t="s">
        <v>6490</v>
      </c>
      <c r="O43" s="131" t="s">
        <v>6483</v>
      </c>
      <c r="S43" s="34" t="s">
        <v>7145</v>
      </c>
      <c r="T43" t="s">
        <v>3667</v>
      </c>
      <c r="U43" t="s">
        <v>3667</v>
      </c>
      <c r="W43" t="str">
        <f t="shared" si="1"/>
        <v>Speak_English_well__Spanish_speaker_</v>
      </c>
    </row>
    <row r="44" spans="1:23">
      <c r="A44">
        <v>671</v>
      </c>
      <c r="B44" s="131" t="s">
        <v>4705</v>
      </c>
      <c r="C44" s="131">
        <v>50</v>
      </c>
      <c r="D44" s="131" t="s">
        <v>6454</v>
      </c>
      <c r="E44" s="501" t="str">
        <f ca="1">IFERROR(_xlfn.XLOOKUP(B44,map_headernames!M:M,map_headernames!M:M),"")</f>
        <v/>
      </c>
      <c r="F44" s="501" t="str">
        <f ca="1">IFERROR(_xlfn.XLOOKUP(B44,map_headernames!N:N,map_headernames!N:N),"")</f>
        <v/>
      </c>
      <c r="G44" s="501" t="str">
        <f ca="1">IFERROR(_xlfn.XLOOKUP($B44,map_headernames!L:L,map_headernames!L:L),"")</f>
        <v/>
      </c>
      <c r="H44" s="131" t="e">
        <f ca="1">_xlfn.XLOOKUP(K44,map_headernames!$Q$1:$Q$734,map_headernames!$O$1:$O$734)</f>
        <v>#NAME?</v>
      </c>
      <c r="I44" s="131" t="str">
        <f ca="1">IFERROR(_xlfn.XLOOKUP(G44,map_headernames!L:L,map_headernames!O:O),"")</f>
        <v/>
      </c>
      <c r="J44" s="131"/>
      <c r="K44" s="131" t="s">
        <v>6459</v>
      </c>
      <c r="L44" s="131" t="str">
        <f ca="1">IFERROR(_xlfn.XLOOKUP(G44,map_headernames!L:L,map_headernames!Q:Q),"")</f>
        <v/>
      </c>
      <c r="M44" s="131" t="str">
        <f ca="1">IFERROR(_xlfn.XLOOKUP(H44,map_headernames!O:O,map_headernames!Q:Q),"")</f>
        <v/>
      </c>
      <c r="N44" s="500" t="s">
        <v>6490</v>
      </c>
      <c r="O44" s="131" t="s">
        <v>6483</v>
      </c>
      <c r="S44" s="34" t="s">
        <v>7146</v>
      </c>
      <c r="T44" t="s">
        <v>3669</v>
      </c>
      <c r="U44" t="s">
        <v>3669</v>
      </c>
      <c r="W44" t="str">
        <f t="shared" si="1"/>
        <v>Pct__Speak_English_well__Spanish_speaker_</v>
      </c>
    </row>
    <row r="45" spans="1:23">
      <c r="A45">
        <v>672</v>
      </c>
      <c r="B45" s="131" t="s">
        <v>4707</v>
      </c>
      <c r="C45" s="131">
        <v>8.23023130715438</v>
      </c>
      <c r="D45" s="131" t="s">
        <v>6455</v>
      </c>
      <c r="E45" s="501" t="str">
        <f ca="1">IFERROR(_xlfn.XLOOKUP(B45,map_headernames!M:M,map_headernames!M:M),"")</f>
        <v/>
      </c>
      <c r="F45" s="501" t="str">
        <f ca="1">IFERROR(_xlfn.XLOOKUP(B45,map_headernames!N:N,map_headernames!N:N),"")</f>
        <v/>
      </c>
      <c r="G45" s="501" t="str">
        <f ca="1">IFERROR(_xlfn.XLOOKUP($B45,map_headernames!L:L,map_headernames!L:L),"")</f>
        <v/>
      </c>
      <c r="H45" s="131" t="e">
        <f ca="1">_xlfn.XLOOKUP(K45,map_headernames!$Q$1:$Q$734,map_headernames!$O$1:$O$734)</f>
        <v>#NAME?</v>
      </c>
      <c r="I45" s="131" t="str">
        <f ca="1">IFERROR(_xlfn.XLOOKUP(G45,map_headernames!L:L,map_headernames!O:O),"")</f>
        <v/>
      </c>
      <c r="J45" s="131"/>
      <c r="K45" s="131" t="s">
        <v>6460</v>
      </c>
      <c r="L45" s="131" t="str">
        <f ca="1">IFERROR(_xlfn.XLOOKUP(G45,map_headernames!L:L,map_headernames!Q:Q),"")</f>
        <v/>
      </c>
      <c r="M45" s="131" t="str">
        <f ca="1">IFERROR(_xlfn.XLOOKUP(H45,map_headernames!O:O,map_headernames!Q:Q),"")</f>
        <v/>
      </c>
      <c r="N45" s="500" t="s">
        <v>6490</v>
      </c>
      <c r="O45" s="131" t="s">
        <v>6483</v>
      </c>
      <c r="S45" s="34" t="s">
        <v>7147</v>
      </c>
      <c r="T45" t="s">
        <v>3672</v>
      </c>
      <c r="U45" t="s">
        <v>3672</v>
      </c>
      <c r="W45" t="str">
        <f t="shared" si="1"/>
        <v>Speak_English_not_well__Spanish_speaker_</v>
      </c>
    </row>
    <row r="46" spans="1:23">
      <c r="A46">
        <v>1</v>
      </c>
      <c r="B46" s="118" t="s">
        <v>5763</v>
      </c>
      <c r="C46" s="118">
        <v>4264299</v>
      </c>
      <c r="D46" s="118" t="s">
        <v>5791</v>
      </c>
      <c r="E46" s="503" t="str">
        <f ca="1">IFERROR(_xlfn.XLOOKUP(B46,map_headernames!M:M,map_headernames!M:M),"")</f>
        <v/>
      </c>
      <c r="F46" s="503" t="str">
        <f ca="1">IFERROR(_xlfn.XLOOKUP($B46,map_headernames!N:N,map_headernames!N:N),"")</f>
        <v/>
      </c>
      <c r="G46" s="503" t="str">
        <f ca="1">IFERROR(_xlfn.XLOOKUP($B46,map_headernames!L:L,map_headernames!L:L),"")</f>
        <v/>
      </c>
      <c r="H46" s="118" t="e">
        <f ca="1">_xlfn.XLOOKUP(K46,map_headernames!$Q$1:$Q$734,map_headernames!$O$1:$O$734)</f>
        <v>#NAME?</v>
      </c>
      <c r="I46" s="118" t="str">
        <f ca="1">IFERROR(_xlfn.XLOOKUP(G46,map_headernames!L:L,map_headernames!O:O),"")</f>
        <v/>
      </c>
      <c r="J46" s="118"/>
      <c r="K46" s="118" t="s">
        <v>65</v>
      </c>
      <c r="L46" s="118" t="str">
        <f ca="1">IFERROR(_xlfn.XLOOKUP(G46,map_headernames!L:L,map_headernames!Q:Q),"")</f>
        <v/>
      </c>
      <c r="M46" s="118" t="str">
        <f ca="1">IFERROR(_xlfn.XLOOKUP(H46,map_headernames!O:O,map_headernames!Q:Q),"")</f>
        <v/>
      </c>
      <c r="N46" s="504" t="s">
        <v>5388</v>
      </c>
      <c r="O46" s="118" t="s">
        <v>6476</v>
      </c>
      <c r="S46" s="34" t="s">
        <v>7148</v>
      </c>
      <c r="T46" t="s">
        <v>3674</v>
      </c>
      <c r="U46" t="s">
        <v>3674</v>
      </c>
      <c r="W46" t="str">
        <f t="shared" si="1"/>
        <v>Pct__Speak_English_not_well__Spanish_speaker_</v>
      </c>
    </row>
    <row r="47" spans="1:23">
      <c r="A47">
        <v>2</v>
      </c>
      <c r="B47" s="118" t="s">
        <v>5764</v>
      </c>
      <c r="C47" s="118">
        <v>28435</v>
      </c>
      <c r="D47" s="118" t="s">
        <v>5792</v>
      </c>
      <c r="E47" s="503" t="str">
        <f ca="1">IFERROR(_xlfn.XLOOKUP(B47,map_headernames!M:M,map_headernames!M:M),"")</f>
        <v/>
      </c>
      <c r="F47" s="503" t="str">
        <f ca="1">IFERROR(_xlfn.XLOOKUP(B47,map_headernames!N:N,map_headernames!N:N),"")</f>
        <v/>
      </c>
      <c r="G47" s="503" t="str">
        <f ca="1">IFERROR(_xlfn.XLOOKUP($B47,map_headernames!L:L,map_headernames!L:L),"")</f>
        <v/>
      </c>
      <c r="H47" s="118" t="e">
        <f ca="1">_xlfn.XLOOKUP(K47,map_headernames!$Q$1:$Q$734,map_headernames!$O$1:$O$734)</f>
        <v>#NAME?</v>
      </c>
      <c r="I47" s="118" t="str">
        <f ca="1">IFERROR(_xlfn.XLOOKUP(G47,map_headernames!L:L,map_headernames!O:O),"")</f>
        <v/>
      </c>
      <c r="J47" s="118"/>
      <c r="K47" s="118" t="s">
        <v>70</v>
      </c>
      <c r="L47" s="118" t="str">
        <f ca="1">IFERROR(_xlfn.XLOOKUP(G47,map_headernames!L:L,map_headernames!Q:Q),"")</f>
        <v/>
      </c>
      <c r="M47" s="118" t="str">
        <f ca="1">IFERROR(_xlfn.XLOOKUP(H47,map_headernames!O:O,map_headernames!Q:Q),"")</f>
        <v/>
      </c>
      <c r="N47" s="504" t="s">
        <v>5388</v>
      </c>
      <c r="O47" s="118" t="s">
        <v>6476</v>
      </c>
      <c r="S47" s="34" t="s">
        <v>7149</v>
      </c>
      <c r="T47" t="s">
        <v>3677</v>
      </c>
      <c r="U47" t="s">
        <v>3677</v>
      </c>
      <c r="W47" t="str">
        <f t="shared" si="1"/>
        <v>Speak_English_not_at_all__Spanish_speaker_</v>
      </c>
    </row>
    <row r="48" spans="1:23">
      <c r="A48">
        <v>3</v>
      </c>
      <c r="B48" s="118" t="s">
        <v>5765</v>
      </c>
      <c r="C48" s="118" t="s">
        <v>2121</v>
      </c>
      <c r="D48" s="118" t="s">
        <v>5793</v>
      </c>
      <c r="E48" s="503" t="str">
        <f ca="1">IFERROR(_xlfn.XLOOKUP(B48,map_headernames!M:M,map_headernames!M:M),"")</f>
        <v/>
      </c>
      <c r="F48" s="503" t="str">
        <f ca="1">IFERROR(_xlfn.XLOOKUP(B48,map_headernames!N:N,map_headernames!N:N),"")</f>
        <v/>
      </c>
      <c r="G48" s="503" t="str">
        <f ca="1">IFERROR(_xlfn.XLOOKUP($B48,map_headernames!L:L,map_headernames!L:L),"")</f>
        <v/>
      </c>
      <c r="H48" s="118" t="e">
        <f ca="1">_xlfn.XLOOKUP(K48,map_headernames!$Q$1:$Q$734,map_headernames!$O$1:$O$734)</f>
        <v>#NAME?</v>
      </c>
      <c r="I48" s="118" t="str">
        <f ca="1">IFERROR(_xlfn.XLOOKUP(G48,map_headernames!L:L,map_headernames!O:O),"")</f>
        <v/>
      </c>
      <c r="J48" s="118"/>
      <c r="K48" s="118" t="s">
        <v>2115</v>
      </c>
      <c r="L48" s="118" t="str">
        <f ca="1">IFERROR(_xlfn.XLOOKUP(G48,map_headernames!L:L,map_headernames!Q:Q),"")</f>
        <v/>
      </c>
      <c r="M48" s="118" t="str">
        <f ca="1">IFERROR(_xlfn.XLOOKUP(H48,map_headernames!O:O,map_headernames!Q:Q),"")</f>
        <v/>
      </c>
      <c r="N48" s="504" t="s">
        <v>5388</v>
      </c>
      <c r="O48" s="118" t="s">
        <v>6476</v>
      </c>
      <c r="S48" s="34" t="s">
        <v>7150</v>
      </c>
      <c r="T48" t="s">
        <v>3679</v>
      </c>
      <c r="U48" t="s">
        <v>3679</v>
      </c>
      <c r="W48" t="str">
        <f t="shared" si="1"/>
        <v>Pct__Speak_English_not_at_all__Spanish_speaker_</v>
      </c>
    </row>
    <row r="49" spans="1:23">
      <c r="A49">
        <v>4</v>
      </c>
      <c r="B49" s="118" t="s">
        <v>3027</v>
      </c>
      <c r="C49" s="505" t="s">
        <v>5766</v>
      </c>
      <c r="D49" s="118" t="s">
        <v>5794</v>
      </c>
      <c r="E49" s="503" t="str">
        <f ca="1">IFERROR(_xlfn.XLOOKUP(B49,map_headernames!M:M,map_headernames!M:M),"")</f>
        <v/>
      </c>
      <c r="F49" s="503" t="str">
        <f ca="1">IFERROR(_xlfn.XLOOKUP(B49,map_headernames!N:N,map_headernames!N:N),"")</f>
        <v/>
      </c>
      <c r="G49" s="503" t="str">
        <f ca="1">IFERROR(_xlfn.XLOOKUP($B49,map_headernames!L:L,map_headernames!L:L),"")</f>
        <v/>
      </c>
      <c r="H49" s="118" t="e">
        <f ca="1">_xlfn.XLOOKUP(K49,map_headernames!$Q$1:$Q$734,map_headernames!$O$1:$O$734)</f>
        <v>#NAME?</v>
      </c>
      <c r="I49" s="118" t="str">
        <f ca="1">IFERROR(_xlfn.XLOOKUP(G49,map_headernames!L:L,map_headernames!O:O),"")</f>
        <v/>
      </c>
      <c r="J49" s="118"/>
      <c r="K49" s="118" t="s">
        <v>552</v>
      </c>
      <c r="L49" s="118" t="str">
        <f ca="1">IFERROR(_xlfn.XLOOKUP(G49,map_headernames!L:L,map_headernames!Q:Q),"")</f>
        <v/>
      </c>
      <c r="M49" s="118" t="str">
        <f ca="1">IFERROR(_xlfn.XLOOKUP(H49,map_headernames!O:O,map_headernames!Q:Q),"")</f>
        <v/>
      </c>
      <c r="N49" s="504" t="s">
        <v>5388</v>
      </c>
      <c r="O49" s="118" t="s">
        <v>6476</v>
      </c>
      <c r="S49" s="34" t="s">
        <v>7151</v>
      </c>
      <c r="T49" t="s">
        <v>3682</v>
      </c>
      <c r="U49" s="116" t="s">
        <v>5314</v>
      </c>
      <c r="W49" t="str">
        <f t="shared" si="1"/>
        <v>Speak_Other_Indo_European_at_Home</v>
      </c>
    </row>
    <row r="50" spans="1:23">
      <c r="A50">
        <v>10</v>
      </c>
      <c r="B50" s="118" t="s">
        <v>3045</v>
      </c>
      <c r="C50" s="118">
        <v>558</v>
      </c>
      <c r="D50" s="118" t="s">
        <v>5800</v>
      </c>
      <c r="E50" s="503" t="str">
        <f ca="1">IFERROR(_xlfn.XLOOKUP(B50,map_headernames!M:M,map_headernames!M:M),"")</f>
        <v/>
      </c>
      <c r="F50" s="503" t="str">
        <f ca="1">IFERROR(_xlfn.XLOOKUP(B50,map_headernames!N:N,map_headernames!N:N),"")</f>
        <v/>
      </c>
      <c r="G50" s="503" t="str">
        <f ca="1">IFERROR(_xlfn.XLOOKUP($B50,map_headernames!L:L,map_headernames!L:L),"")</f>
        <v/>
      </c>
      <c r="H50" s="118" t="e">
        <f ca="1">_xlfn.XLOOKUP(K50,map_headernames!$Q$1:$Q$734,map_headernames!$O$1:$O$734)</f>
        <v>#NAME?</v>
      </c>
      <c r="I50" s="118" t="str">
        <f ca="1">IFERROR(_xlfn.XLOOKUP(G50,map_headernames!L:L,map_headernames!O:O),"")</f>
        <v/>
      </c>
      <c r="J50" s="118"/>
      <c r="K50" s="118" t="s">
        <v>2142</v>
      </c>
      <c r="L50" s="118" t="str">
        <f ca="1">IFERROR(_xlfn.XLOOKUP(G50,map_headernames!L:L,map_headernames!Q:Q),"")</f>
        <v/>
      </c>
      <c r="M50" s="118" t="str">
        <f ca="1">IFERROR(_xlfn.XLOOKUP(H50,map_headernames!O:O,map_headernames!Q:Q),"")</f>
        <v/>
      </c>
      <c r="N50" s="504" t="s">
        <v>5388</v>
      </c>
      <c r="O50" s="118" t="s">
        <v>6476</v>
      </c>
      <c r="S50" s="34" t="s">
        <v>7152</v>
      </c>
      <c r="T50" t="s">
        <v>3684</v>
      </c>
      <c r="U50" t="s">
        <v>3684</v>
      </c>
      <c r="W50" t="str">
        <f t="shared" si="1"/>
        <v>Pct__Speak_Other_Indo_European_at_Home</v>
      </c>
    </row>
    <row r="51" spans="1:23">
      <c r="A51">
        <v>12</v>
      </c>
      <c r="B51" s="118" t="s">
        <v>3050</v>
      </c>
      <c r="C51" s="118">
        <v>125</v>
      </c>
      <c r="D51" s="118" t="s">
        <v>5802</v>
      </c>
      <c r="E51" s="503" t="str">
        <f ca="1">IFERROR(_xlfn.XLOOKUP(B51,map_headernames!M:M,map_headernames!M:M),"")</f>
        <v/>
      </c>
      <c r="F51" s="503" t="str">
        <f ca="1">IFERROR(_xlfn.XLOOKUP(B51,map_headernames!N:N,map_headernames!N:N),"")</f>
        <v/>
      </c>
      <c r="G51" s="503" t="str">
        <f ca="1">IFERROR(_xlfn.XLOOKUP($B51,map_headernames!L:L,map_headernames!L:L),"")</f>
        <v/>
      </c>
      <c r="H51" s="118" t="e">
        <f ca="1">_xlfn.XLOOKUP(K51,map_headernames!$Q$1:$Q$734,map_headernames!$O$1:$O$734)</f>
        <v>#NAME?</v>
      </c>
      <c r="I51" s="118" t="str">
        <f ca="1">IFERROR(_xlfn.XLOOKUP(G51,map_headernames!L:L,map_headernames!O:O),"")</f>
        <v/>
      </c>
      <c r="J51" s="118"/>
      <c r="K51" s="118" t="s">
        <v>580</v>
      </c>
      <c r="L51" s="118" t="str">
        <f ca="1">IFERROR(_xlfn.XLOOKUP(G51,map_headernames!L:L,map_headernames!Q:Q),"")</f>
        <v/>
      </c>
      <c r="M51" s="118" t="str">
        <f ca="1">IFERROR(_xlfn.XLOOKUP(H51,map_headernames!O:O,map_headernames!Q:Q),"")</f>
        <v/>
      </c>
      <c r="N51" s="504" t="s">
        <v>5388</v>
      </c>
      <c r="O51" s="118" t="s">
        <v>6476</v>
      </c>
      <c r="S51" s="34" t="s">
        <v>7153</v>
      </c>
      <c r="T51" t="s">
        <v>3687</v>
      </c>
      <c r="U51" t="s">
        <v>3687</v>
      </c>
      <c r="W51" t="str">
        <f t="shared" si="1"/>
        <v>Speak_English_very_well__Indo_European_speaker_</v>
      </c>
    </row>
    <row r="52" spans="1:23">
      <c r="A52">
        <v>13</v>
      </c>
      <c r="B52" s="118" t="s">
        <v>1640</v>
      </c>
      <c r="C52" s="118">
        <v>22.401433691756299</v>
      </c>
      <c r="D52" s="118" t="s">
        <v>5803</v>
      </c>
      <c r="E52" s="503" t="str">
        <f ca="1">IFERROR(_xlfn.XLOOKUP(B52,map_headernames!M:M,map_headernames!M:M),"")</f>
        <v/>
      </c>
      <c r="F52" s="503" t="str">
        <f ca="1">IFERROR(_xlfn.XLOOKUP(B52,map_headernames!N:N,map_headernames!N:N),"")</f>
        <v/>
      </c>
      <c r="G52" s="503" t="str">
        <f ca="1">IFERROR(_xlfn.XLOOKUP($B52,map_headernames!L:L,map_headernames!L:L),"")</f>
        <v/>
      </c>
      <c r="H52" s="118" t="e">
        <f ca="1">_xlfn.XLOOKUP(K52,map_headernames!$Q$1:$Q$734,map_headernames!$O$1:$O$734)</f>
        <v>#NAME?</v>
      </c>
      <c r="I52" s="118" t="str">
        <f ca="1">IFERROR(_xlfn.XLOOKUP(G52,map_headernames!L:L,map_headernames!O:O),"")</f>
        <v/>
      </c>
      <c r="J52" s="118"/>
      <c r="K52" s="118" t="s">
        <v>164</v>
      </c>
      <c r="L52" s="118" t="str">
        <f ca="1">IFERROR(_xlfn.XLOOKUP(G52,map_headernames!L:L,map_headernames!Q:Q),"")</f>
        <v/>
      </c>
      <c r="M52" s="118" t="str">
        <f ca="1">IFERROR(_xlfn.XLOOKUP(H52,map_headernames!O:O,map_headernames!Q:Q),"")</f>
        <v/>
      </c>
      <c r="N52" s="504" t="s">
        <v>5388</v>
      </c>
      <c r="O52" s="118" t="s">
        <v>6476</v>
      </c>
      <c r="S52" s="34" t="s">
        <v>7154</v>
      </c>
      <c r="T52" t="s">
        <v>3689</v>
      </c>
      <c r="U52" t="s">
        <v>3689</v>
      </c>
      <c r="W52" t="str">
        <f t="shared" si="1"/>
        <v>Pct__Speak_English_very_well__Indo_European_speaker_</v>
      </c>
    </row>
    <row r="53" spans="1:23">
      <c r="A53">
        <v>46</v>
      </c>
      <c r="B53" s="118" t="s">
        <v>3115</v>
      </c>
      <c r="C53" s="118">
        <v>28</v>
      </c>
      <c r="D53" s="118" t="s">
        <v>5836</v>
      </c>
      <c r="E53" s="503" t="str">
        <f ca="1">IFERROR(_xlfn.XLOOKUP(B53,map_headernames!M:M,map_headernames!M:M),"")</f>
        <v/>
      </c>
      <c r="F53" s="503" t="str">
        <f ca="1">IFERROR(_xlfn.XLOOKUP(B53,map_headernames!N:N,map_headernames!N:N),"")</f>
        <v/>
      </c>
      <c r="G53" s="503" t="str">
        <f ca="1">IFERROR(_xlfn.XLOOKUP($B53,map_headernames!L:L,map_headernames!L:L),"")</f>
        <v/>
      </c>
      <c r="H53" s="118" t="e">
        <f ca="1">_xlfn.XLOOKUP(K53,map_headernames!$Q$1:$Q$734,map_headernames!$O$1:$O$734)</f>
        <v>#NAME?</v>
      </c>
      <c r="I53" s="118" t="str">
        <f ca="1">IFERROR(_xlfn.XLOOKUP(G53,map_headernames!L:L,map_headernames!O:O),"")</f>
        <v/>
      </c>
      <c r="J53" s="118"/>
      <c r="K53" s="118" t="s">
        <v>1039</v>
      </c>
      <c r="L53" s="118" t="str">
        <f ca="1">IFERROR(_xlfn.XLOOKUP(G53,map_headernames!L:L,map_headernames!Q:Q),"")</f>
        <v/>
      </c>
      <c r="M53" s="118" t="str">
        <f ca="1">IFERROR(_xlfn.XLOOKUP(H53,map_headernames!O:O,map_headernames!Q:Q),"")</f>
        <v/>
      </c>
      <c r="N53" s="504" t="s">
        <v>5388</v>
      </c>
      <c r="O53" s="118" t="s">
        <v>6476</v>
      </c>
      <c r="S53" s="34" t="s">
        <v>7155</v>
      </c>
      <c r="T53" t="s">
        <v>3692</v>
      </c>
      <c r="U53" t="s">
        <v>3692</v>
      </c>
      <c r="W53" t="str">
        <f t="shared" si="1"/>
        <v>Speak_English_well__Indo_European_speaker_</v>
      </c>
    </row>
    <row r="54" spans="1:23">
      <c r="A54">
        <v>47</v>
      </c>
      <c r="B54" s="118" t="s">
        <v>3117</v>
      </c>
      <c r="C54" s="118">
        <v>5.0179211469534097</v>
      </c>
      <c r="D54" s="118" t="s">
        <v>5837</v>
      </c>
      <c r="E54" s="503" t="str">
        <f ca="1">IFERROR(_xlfn.XLOOKUP(B54,map_headernames!M:M,map_headernames!M:M),"")</f>
        <v/>
      </c>
      <c r="F54" s="503" t="str">
        <f ca="1">IFERROR(_xlfn.XLOOKUP(B54,map_headernames!N:N,map_headernames!N:N),"")</f>
        <v/>
      </c>
      <c r="G54" s="503" t="str">
        <f ca="1">IFERROR(_xlfn.XLOOKUP($B54,map_headernames!L:L,map_headernames!L:L),"")</f>
        <v/>
      </c>
      <c r="H54" s="118" t="e">
        <f ca="1">_xlfn.XLOOKUP(K54,map_headernames!$Q$1:$Q$734,map_headernames!$O$1:$O$734)</f>
        <v>#NAME?</v>
      </c>
      <c r="I54" s="118" t="str">
        <f ca="1">IFERROR(_xlfn.XLOOKUP(G54,map_headernames!L:L,map_headernames!O:O),"")</f>
        <v/>
      </c>
      <c r="J54" s="118"/>
      <c r="K54" s="118" t="s">
        <v>176</v>
      </c>
      <c r="L54" s="118" t="str">
        <f ca="1">IFERROR(_xlfn.XLOOKUP(G54,map_headernames!L:L,map_headernames!Q:Q),"")</f>
        <v/>
      </c>
      <c r="M54" s="118" t="str">
        <f ca="1">IFERROR(_xlfn.XLOOKUP(H54,map_headernames!O:O,map_headernames!Q:Q),"")</f>
        <v/>
      </c>
      <c r="N54" s="504" t="s">
        <v>5388</v>
      </c>
      <c r="O54" s="118" t="s">
        <v>6476</v>
      </c>
      <c r="S54" s="34" t="s">
        <v>7156</v>
      </c>
      <c r="T54" t="s">
        <v>3694</v>
      </c>
      <c r="U54" t="s">
        <v>3694</v>
      </c>
      <c r="W54" t="str">
        <f t="shared" si="1"/>
        <v>Pct__Speak_English_well__Indo_European_speaker_</v>
      </c>
    </row>
    <row r="55" spans="1:23">
      <c r="A55">
        <v>48</v>
      </c>
      <c r="B55" s="118" t="s">
        <v>3120</v>
      </c>
      <c r="C55" s="118">
        <v>143</v>
      </c>
      <c r="D55" s="118" t="s">
        <v>5838</v>
      </c>
      <c r="E55" s="503" t="str">
        <f ca="1">IFERROR(_xlfn.XLOOKUP(B55,map_headernames!M:M,map_headernames!M:M),"")</f>
        <v/>
      </c>
      <c r="F55" s="503" t="str">
        <f ca="1">IFERROR(_xlfn.XLOOKUP(B55,map_headernames!N:N,map_headernames!N:N),"")</f>
        <v/>
      </c>
      <c r="G55" s="503" t="str">
        <f ca="1">IFERROR(_xlfn.XLOOKUP($B55,map_headernames!L:L,map_headernames!L:L),"")</f>
        <v/>
      </c>
      <c r="H55" s="118" t="e">
        <f ca="1">_xlfn.XLOOKUP(K55,map_headernames!$Q$1:$Q$734,map_headernames!$O$1:$O$734)</f>
        <v>#NAME?</v>
      </c>
      <c r="I55" s="118" t="str">
        <f ca="1">IFERROR(_xlfn.XLOOKUP(G55,map_headernames!L:L,map_headernames!O:O),"")</f>
        <v/>
      </c>
      <c r="J55" s="118"/>
      <c r="K55" s="118" t="s">
        <v>591</v>
      </c>
      <c r="L55" s="118" t="str">
        <f ca="1">IFERROR(_xlfn.XLOOKUP(G55,map_headernames!L:L,map_headernames!Q:Q),"")</f>
        <v/>
      </c>
      <c r="M55" s="118" t="str">
        <f ca="1">IFERROR(_xlfn.XLOOKUP(H55,map_headernames!O:O,map_headernames!Q:Q),"")</f>
        <v/>
      </c>
      <c r="N55" s="504" t="s">
        <v>5388</v>
      </c>
      <c r="O55" s="118" t="s">
        <v>6476</v>
      </c>
      <c r="S55" s="34" t="s">
        <v>7157</v>
      </c>
      <c r="T55" t="s">
        <v>3697</v>
      </c>
      <c r="U55" t="s">
        <v>3697</v>
      </c>
      <c r="W55" t="str">
        <f t="shared" si="1"/>
        <v>Speak_English_not_well__Indo_European_speaker_</v>
      </c>
    </row>
    <row r="56" spans="1:23">
      <c r="A56">
        <v>49</v>
      </c>
      <c r="B56" s="118" t="s">
        <v>3122</v>
      </c>
      <c r="C56" s="118">
        <v>25.6272401433692</v>
      </c>
      <c r="D56" s="118" t="s">
        <v>5839</v>
      </c>
      <c r="E56" s="503" t="str">
        <f ca="1">IFERROR(_xlfn.XLOOKUP(B56,map_headernames!M:M,map_headernames!M:M),"")</f>
        <v/>
      </c>
      <c r="F56" s="503" t="str">
        <f ca="1">IFERROR(_xlfn.XLOOKUP(B56,map_headernames!N:N,map_headernames!N:N),"")</f>
        <v/>
      </c>
      <c r="G56" s="503" t="str">
        <f ca="1">IFERROR(_xlfn.XLOOKUP($B56,map_headernames!L:L,map_headernames!L:L),"")</f>
        <v/>
      </c>
      <c r="H56" s="118" t="e">
        <f ca="1">_xlfn.XLOOKUP(K56,map_headernames!$Q$1:$Q$734,map_headernames!$O$1:$O$734)</f>
        <v>#NAME?</v>
      </c>
      <c r="I56" s="118" t="str">
        <f ca="1">IFERROR(_xlfn.XLOOKUP(G56,map_headernames!L:L,map_headernames!O:O),"")</f>
        <v/>
      </c>
      <c r="J56" s="118"/>
      <c r="K56" s="118" t="s">
        <v>168</v>
      </c>
      <c r="L56" s="118" t="str">
        <f ca="1">IFERROR(_xlfn.XLOOKUP(G56,map_headernames!L:L,map_headernames!Q:Q),"")</f>
        <v/>
      </c>
      <c r="M56" s="118" t="str">
        <f ca="1">IFERROR(_xlfn.XLOOKUP(H56,map_headernames!O:O,map_headernames!Q:Q),"")</f>
        <v/>
      </c>
      <c r="N56" s="504" t="s">
        <v>5388</v>
      </c>
      <c r="O56" s="118" t="s">
        <v>6476</v>
      </c>
      <c r="S56" s="34" t="s">
        <v>7158</v>
      </c>
      <c r="T56" t="s">
        <v>3699</v>
      </c>
      <c r="U56" t="s">
        <v>3699</v>
      </c>
      <c r="W56" t="str">
        <f t="shared" si="1"/>
        <v>Pct__Speak_English_not_well__Indo_European_speaker_</v>
      </c>
    </row>
    <row r="57" spans="1:23">
      <c r="A57">
        <v>65</v>
      </c>
      <c r="B57" s="118" t="s">
        <v>1056</v>
      </c>
      <c r="C57" s="118">
        <v>261</v>
      </c>
      <c r="D57" s="118" t="s">
        <v>5852</v>
      </c>
      <c r="E57" s="503" t="str">
        <f ca="1">IFERROR(_xlfn.XLOOKUP(B57,map_headernames!M:M,map_headernames!M:M),"")</f>
        <v/>
      </c>
      <c r="F57" s="503" t="str">
        <f ca="1">IFERROR(_xlfn.XLOOKUP(B57,map_headernames!N:N,map_headernames!N:N),"")</f>
        <v/>
      </c>
      <c r="G57" s="503" t="str">
        <f ca="1">IFERROR(_xlfn.XLOOKUP($B57,map_headernames!L:L,map_headernames!L:L),"")</f>
        <v/>
      </c>
      <c r="H57" s="118" t="e">
        <f ca="1">_xlfn.XLOOKUP(K57,map_headernames!$Q$1:$Q$734,map_headernames!$O$1:$O$734)</f>
        <v>#NAME?</v>
      </c>
      <c r="I57" s="118" t="str">
        <f ca="1">IFERROR(_xlfn.XLOOKUP(G57,map_headernames!L:L,map_headernames!O:O),"")</f>
        <v/>
      </c>
      <c r="J57" s="118"/>
      <c r="K57" s="118" t="s">
        <v>1055</v>
      </c>
      <c r="L57" s="118" t="str">
        <f ca="1">IFERROR(_xlfn.XLOOKUP(G57,map_headernames!L:L,map_headernames!Q:Q),"")</f>
        <v/>
      </c>
      <c r="M57" s="118" t="str">
        <f ca="1">IFERROR(_xlfn.XLOOKUP(H57,map_headernames!O:O,map_headernames!Q:Q),"")</f>
        <v/>
      </c>
      <c r="N57" s="504" t="s">
        <v>5388</v>
      </c>
      <c r="O57" s="118" t="s">
        <v>6476</v>
      </c>
      <c r="S57" s="34" t="s">
        <v>7159</v>
      </c>
      <c r="T57" t="s">
        <v>3702</v>
      </c>
      <c r="U57" t="s">
        <v>3702</v>
      </c>
      <c r="W57" t="str">
        <f t="shared" si="1"/>
        <v>Speak_English_not_at_all__Indo_European_speaker_</v>
      </c>
    </row>
    <row r="58" spans="1:23">
      <c r="A58">
        <v>81</v>
      </c>
      <c r="B58" s="118" t="s">
        <v>3206</v>
      </c>
      <c r="C58" s="118">
        <v>558</v>
      </c>
      <c r="D58" s="118" t="s">
        <v>5868</v>
      </c>
      <c r="E58" s="503" t="str">
        <f ca="1">IFERROR(_xlfn.XLOOKUP(B58,map_headernames!M:M,map_headernames!M:M),"")</f>
        <v/>
      </c>
      <c r="F58" s="503" t="str">
        <f ca="1">IFERROR(_xlfn.XLOOKUP(B58,map_headernames!N:N,map_headernames!N:N),"")</f>
        <v/>
      </c>
      <c r="G58" s="503" t="str">
        <f ca="1">IFERROR(_xlfn.XLOOKUP($B58,map_headernames!L:L,map_headernames!L:L),"")</f>
        <v/>
      </c>
      <c r="H58" s="118" t="e">
        <f ca="1">_xlfn.XLOOKUP(K58,map_headernames!$Q$1:$Q$734,map_headernames!$O$1:$O$734)</f>
        <v>#NAME?</v>
      </c>
      <c r="I58" s="118" t="str">
        <f ca="1">IFERROR(_xlfn.XLOOKUP(G58,map_headernames!L:L,map_headernames!O:O),"")</f>
        <v/>
      </c>
      <c r="J58" s="118"/>
      <c r="K58" s="118" t="s">
        <v>597</v>
      </c>
      <c r="L58" s="118" t="str">
        <f ca="1">IFERROR(_xlfn.XLOOKUP(G58,map_headernames!L:L,map_headernames!Q:Q),"")</f>
        <v/>
      </c>
      <c r="M58" s="118" t="str">
        <f ca="1">IFERROR(_xlfn.XLOOKUP(H58,map_headernames!O:O,map_headernames!Q:Q),"")</f>
        <v/>
      </c>
      <c r="N58" s="504" t="s">
        <v>5388</v>
      </c>
      <c r="O58" s="118" t="s">
        <v>6476</v>
      </c>
      <c r="S58" s="34" t="s">
        <v>7160</v>
      </c>
      <c r="T58" t="s">
        <v>3704</v>
      </c>
      <c r="U58" t="s">
        <v>3704</v>
      </c>
      <c r="W58" t="str">
        <f t="shared" si="1"/>
        <v>Pct__Speak_English_not_at_all__Indo_European_speaker_</v>
      </c>
    </row>
    <row r="59" spans="1:23">
      <c r="A59">
        <v>82</v>
      </c>
      <c r="B59" s="118" t="s">
        <v>3209</v>
      </c>
      <c r="C59" s="118">
        <v>244</v>
      </c>
      <c r="D59" s="118" t="s">
        <v>5869</v>
      </c>
      <c r="E59" s="503" t="str">
        <f ca="1">IFERROR(_xlfn.XLOOKUP(B59,map_headernames!M:M,map_headernames!M:M),"")</f>
        <v/>
      </c>
      <c r="F59" s="503" t="str">
        <f ca="1">IFERROR(_xlfn.XLOOKUP(B59,map_headernames!N:N,map_headernames!N:N),"")</f>
        <v/>
      </c>
      <c r="G59" s="503" t="str">
        <f ca="1">IFERROR(_xlfn.XLOOKUP($B59,map_headernames!L:L,map_headernames!L:L),"")</f>
        <v/>
      </c>
      <c r="H59" s="118" t="e">
        <f ca="1">_xlfn.XLOOKUP(K59,map_headernames!$Q$1:$Q$734,map_headernames!$O$1:$O$734)</f>
        <v>#NAME?</v>
      </c>
      <c r="I59" s="118" t="str">
        <f ca="1">IFERROR(_xlfn.XLOOKUP(G59,map_headernames!L:L,map_headernames!O:O),"")</f>
        <v/>
      </c>
      <c r="J59" s="118"/>
      <c r="K59" s="118" t="s">
        <v>566</v>
      </c>
      <c r="L59" s="118" t="str">
        <f ca="1">IFERROR(_xlfn.XLOOKUP(G59,map_headernames!L:L,map_headernames!Q:Q),"")</f>
        <v/>
      </c>
      <c r="M59" s="118" t="str">
        <f ca="1">IFERROR(_xlfn.XLOOKUP(H59,map_headernames!O:O,map_headernames!Q:Q),"")</f>
        <v/>
      </c>
      <c r="N59" s="504" t="s">
        <v>5388</v>
      </c>
      <c r="O59" s="118" t="s">
        <v>6476</v>
      </c>
      <c r="S59" s="34" t="s">
        <v>7161</v>
      </c>
      <c r="T59" t="s">
        <v>3707</v>
      </c>
      <c r="U59" s="116" t="s">
        <v>5315</v>
      </c>
      <c r="W59" t="str">
        <f t="shared" si="1"/>
        <v>Speak_Asian_Pacific_Island_language_at_Home</v>
      </c>
    </row>
    <row r="60" spans="1:23">
      <c r="A60">
        <v>83</v>
      </c>
      <c r="B60" s="118" t="s">
        <v>3211</v>
      </c>
      <c r="C60" s="118">
        <v>43.727598566308203</v>
      </c>
      <c r="D60" s="118" t="s">
        <v>5870</v>
      </c>
      <c r="E60" s="503" t="str">
        <f ca="1">IFERROR(_xlfn.XLOOKUP(B60,map_headernames!M:M,map_headernames!M:M),"")</f>
        <v/>
      </c>
      <c r="F60" s="503" t="str">
        <f ca="1">IFERROR(_xlfn.XLOOKUP(B60,map_headernames!N:N,map_headernames!N:N),"")</f>
        <v/>
      </c>
      <c r="G60" s="503" t="str">
        <f ca="1">IFERROR(_xlfn.XLOOKUP($B60,map_headernames!L:L,map_headernames!L:L),"")</f>
        <v/>
      </c>
      <c r="H60" s="118" t="e">
        <f ca="1">_xlfn.XLOOKUP(K60,map_headernames!$Q$1:$Q$734,map_headernames!$O$1:$O$734)</f>
        <v>#NAME?</v>
      </c>
      <c r="I60" s="118" t="str">
        <f ca="1">IFERROR(_xlfn.XLOOKUP(G60,map_headernames!L:L,map_headernames!O:O),"")</f>
        <v/>
      </c>
      <c r="J60" s="118"/>
      <c r="K60" s="118" t="s">
        <v>155</v>
      </c>
      <c r="L60" s="118" t="str">
        <f ca="1">IFERROR(_xlfn.XLOOKUP(G60,map_headernames!L:L,map_headernames!Q:Q),"")</f>
        <v/>
      </c>
      <c r="M60" s="118" t="str">
        <f ca="1">IFERROR(_xlfn.XLOOKUP(H60,map_headernames!O:O,map_headernames!Q:Q),"")</f>
        <v/>
      </c>
      <c r="N60" s="504" t="s">
        <v>5388</v>
      </c>
      <c r="O60" s="118" t="s">
        <v>6476</v>
      </c>
      <c r="S60" s="34" t="s">
        <v>7162</v>
      </c>
      <c r="T60" t="s">
        <v>3709</v>
      </c>
      <c r="U60" t="s">
        <v>3709</v>
      </c>
      <c r="W60" t="str">
        <f t="shared" si="1"/>
        <v>Pct__Speak_Asian_Pacific_Island_language_at_Home</v>
      </c>
    </row>
    <row r="61" spans="1:23">
      <c r="A61">
        <v>154</v>
      </c>
      <c r="B61" s="118" t="s">
        <v>3389</v>
      </c>
      <c r="C61" s="118">
        <v>423</v>
      </c>
      <c r="D61" s="118" t="s">
        <v>5941</v>
      </c>
      <c r="E61" s="503" t="str">
        <f ca="1">IFERROR(_xlfn.XLOOKUP(B61,map_headernames!M:M,map_headernames!M:M),"")</f>
        <v/>
      </c>
      <c r="F61" s="503" t="str">
        <f ca="1">IFERROR(_xlfn.XLOOKUP(B61,map_headernames!N:N,map_headernames!N:N),"")</f>
        <v/>
      </c>
      <c r="G61" s="503" t="str">
        <f ca="1">IFERROR(_xlfn.XLOOKUP($B61,map_headernames!L:L,map_headernames!L:L),"")</f>
        <v/>
      </c>
      <c r="H61" s="118" t="e">
        <f ca="1">_xlfn.XLOOKUP(K61,map_headernames!$Q$1:$Q$734,map_headernames!$O$1:$O$734)</f>
        <v>#NAME?</v>
      </c>
      <c r="I61" s="118" t="str">
        <f ca="1">IFERROR(_xlfn.XLOOKUP(G61,map_headernames!L:L,map_headernames!O:O),"")</f>
        <v/>
      </c>
      <c r="J61" s="118"/>
      <c r="K61" s="118" t="s">
        <v>41</v>
      </c>
      <c r="L61" s="118" t="str">
        <f ca="1">IFERROR(_xlfn.XLOOKUP(G61,map_headernames!L:L,map_headernames!Q:Q),"")</f>
        <v/>
      </c>
      <c r="M61" s="118" t="str">
        <f ca="1">IFERROR(_xlfn.XLOOKUP(H61,map_headernames!O:O,map_headernames!Q:Q),"")</f>
        <v/>
      </c>
      <c r="N61" s="504" t="s">
        <v>5388</v>
      </c>
      <c r="O61" s="118" t="s">
        <v>6476</v>
      </c>
      <c r="S61" s="34" t="s">
        <v>7163</v>
      </c>
      <c r="T61" t="s">
        <v>3711</v>
      </c>
      <c r="U61" t="s">
        <v>3711</v>
      </c>
      <c r="W61" t="str">
        <f t="shared" si="1"/>
        <v>Speak_English_very_well__Asian_PI_speaker_</v>
      </c>
    </row>
    <row r="62" spans="1:23">
      <c r="A62">
        <v>175</v>
      </c>
      <c r="B62" s="118" t="s">
        <v>3441</v>
      </c>
      <c r="C62" s="118">
        <v>81</v>
      </c>
      <c r="D62" s="118" t="s">
        <v>5962</v>
      </c>
      <c r="E62" s="503" t="str">
        <f ca="1">IFERROR(_xlfn.XLOOKUP(B62,map_headernames!M:M,map_headernames!M:M),"")</f>
        <v/>
      </c>
      <c r="F62" s="503" t="str">
        <f ca="1">IFERROR(_xlfn.XLOOKUP(B62,map_headernames!N:N,map_headernames!N:N),"")</f>
        <v/>
      </c>
      <c r="G62" s="503" t="str">
        <f ca="1">IFERROR(_xlfn.XLOOKUP($B62,map_headernames!L:L,map_headernames!L:L),"")</f>
        <v/>
      </c>
      <c r="H62" s="118" t="e">
        <f ca="1">_xlfn.XLOOKUP(K62,map_headernames!$Q$1:$Q$734,map_headernames!$O$1:$O$734)</f>
        <v>#NAME?</v>
      </c>
      <c r="I62" s="118" t="str">
        <f ca="1">IFERROR(_xlfn.XLOOKUP(G62,map_headernames!L:L,map_headernames!O:O),"")</f>
        <v/>
      </c>
      <c r="J62" s="118"/>
      <c r="K62" s="118" t="s">
        <v>573</v>
      </c>
      <c r="L62" s="118" t="str">
        <f ca="1">IFERROR(_xlfn.XLOOKUP(G62,map_headernames!L:L,map_headernames!Q:Q),"")</f>
        <v/>
      </c>
      <c r="M62" s="118" t="str">
        <f ca="1">IFERROR(_xlfn.XLOOKUP(H62,map_headernames!O:O,map_headernames!Q:Q),"")</f>
        <v/>
      </c>
      <c r="N62" s="504" t="s">
        <v>5388</v>
      </c>
      <c r="O62" s="118" t="s">
        <v>6476</v>
      </c>
      <c r="S62" s="34" t="s">
        <v>7164</v>
      </c>
      <c r="T62" t="s">
        <v>3713</v>
      </c>
      <c r="U62" t="s">
        <v>3713</v>
      </c>
      <c r="W62" t="str">
        <f t="shared" si="1"/>
        <v>Pct__Speak_English_very_well__Asian_PI_speaker_</v>
      </c>
    </row>
    <row r="63" spans="1:23">
      <c r="A63">
        <v>176</v>
      </c>
      <c r="B63" s="118" t="s">
        <v>3443</v>
      </c>
      <c r="C63" s="118">
        <v>19.148936170212799</v>
      </c>
      <c r="D63" s="118" t="s">
        <v>5963</v>
      </c>
      <c r="E63" s="503" t="str">
        <f ca="1">IFERROR(_xlfn.XLOOKUP(B63,map_headernames!M:M,map_headernames!M:M),"")</f>
        <v/>
      </c>
      <c r="F63" s="503" t="str">
        <f ca="1">IFERROR(_xlfn.XLOOKUP(B63,map_headernames!N:N,map_headernames!N:N),"")</f>
        <v/>
      </c>
      <c r="G63" s="503" t="str">
        <f ca="1">IFERROR(_xlfn.XLOOKUP($B63,map_headernames!L:L,map_headernames!L:L),"")</f>
        <v/>
      </c>
      <c r="H63" s="118" t="e">
        <f ca="1">_xlfn.XLOOKUP(K63,map_headernames!$Q$1:$Q$734,map_headernames!$O$1:$O$734)</f>
        <v>#NAME?</v>
      </c>
      <c r="I63" s="118" t="str">
        <f ca="1">IFERROR(_xlfn.XLOOKUP(G63,map_headernames!L:L,map_headernames!O:O),"")</f>
        <v/>
      </c>
      <c r="J63" s="118"/>
      <c r="K63" s="118" t="s">
        <v>51</v>
      </c>
      <c r="L63" s="118" t="str">
        <f ca="1">IFERROR(_xlfn.XLOOKUP(G63,map_headernames!L:L,map_headernames!Q:Q),"")</f>
        <v/>
      </c>
      <c r="M63" s="118" t="str">
        <f ca="1">IFERROR(_xlfn.XLOOKUP(H63,map_headernames!O:O,map_headernames!Q:Q),"")</f>
        <v/>
      </c>
      <c r="N63" s="504" t="s">
        <v>5388</v>
      </c>
      <c r="O63" s="118" t="s">
        <v>6476</v>
      </c>
      <c r="S63" s="34" t="s">
        <v>7165</v>
      </c>
      <c r="T63" t="s">
        <v>3716</v>
      </c>
      <c r="U63" t="s">
        <v>3716</v>
      </c>
      <c r="W63" t="str">
        <f t="shared" si="1"/>
        <v>Speak_English_well__Asian_PI_speaker_</v>
      </c>
    </row>
    <row r="64" spans="1:23">
      <c r="A64">
        <v>303</v>
      </c>
      <c r="B64" s="118" t="s">
        <v>3759</v>
      </c>
      <c r="C64" s="118">
        <v>0</v>
      </c>
      <c r="D64" s="118" t="s">
        <v>6089</v>
      </c>
      <c r="E64" s="503" t="str">
        <f ca="1">IFERROR(_xlfn.XLOOKUP(B64,map_headernames!M:M,map_headernames!M:M),"")</f>
        <v/>
      </c>
      <c r="F64" s="503" t="str">
        <f ca="1">IFERROR(_xlfn.XLOOKUP(B64,map_headernames!N:N,map_headernames!N:N),"")</f>
        <v/>
      </c>
      <c r="G64" s="503" t="str">
        <f ca="1">IFERROR(_xlfn.XLOOKUP($B64,map_headernames!L:L,map_headernames!L:L),"")</f>
        <v/>
      </c>
      <c r="H64" s="118" t="e">
        <f ca="1">_xlfn.XLOOKUP(K64,map_headernames!$Q$1:$Q$734,map_headernames!$O$1:$O$734)</f>
        <v>#NAME?</v>
      </c>
      <c r="I64" s="118" t="str">
        <f ca="1">IFERROR(_xlfn.XLOOKUP(G64,map_headernames!L:L,map_headernames!O:O),"")</f>
        <v/>
      </c>
      <c r="J64" s="118"/>
      <c r="K64" s="118" t="s">
        <v>150</v>
      </c>
      <c r="L64" s="118" t="str">
        <f ca="1">IFERROR(_xlfn.XLOOKUP(G64,map_headernames!L:L,map_headernames!Q:Q),"")</f>
        <v/>
      </c>
      <c r="M64" s="118" t="str">
        <f ca="1">IFERROR(_xlfn.XLOOKUP(H64,map_headernames!O:O,map_headernames!Q:Q),"")</f>
        <v/>
      </c>
      <c r="N64" s="504" t="s">
        <v>5388</v>
      </c>
      <c r="O64" s="118" t="s">
        <v>6476</v>
      </c>
      <c r="S64" s="34" t="s">
        <v>7166</v>
      </c>
      <c r="T64" t="s">
        <v>3718</v>
      </c>
      <c r="U64" t="s">
        <v>3718</v>
      </c>
      <c r="W64" t="str">
        <f t="shared" si="1"/>
        <v>Pct__Speak_English_well__Asian_PI_speaker_</v>
      </c>
    </row>
    <row r="65" spans="1:25">
      <c r="A65">
        <v>333</v>
      </c>
      <c r="B65" s="118" t="s">
        <v>3843</v>
      </c>
      <c r="C65" s="118">
        <v>56</v>
      </c>
      <c r="D65" s="118" t="s">
        <v>6119</v>
      </c>
      <c r="E65" s="503" t="str">
        <f ca="1">IFERROR(_xlfn.XLOOKUP(B65,map_headernames!M:M,map_headernames!M:M),"")</f>
        <v/>
      </c>
      <c r="F65" s="503" t="str">
        <f ca="1">IFERROR(_xlfn.XLOOKUP(B65,map_headernames!N:N,map_headernames!N:N),"")</f>
        <v/>
      </c>
      <c r="G65" s="503" t="str">
        <f ca="1">IFERROR(_xlfn.XLOOKUP($B65,map_headernames!L:L,map_headernames!L:L),"")</f>
        <v/>
      </c>
      <c r="H65" s="118" t="e">
        <f ca="1">_xlfn.XLOOKUP(K65,map_headernames!$Q$1:$Q$734,map_headernames!$O$1:$O$734)</f>
        <v>#NAME?</v>
      </c>
      <c r="I65" s="118" t="str">
        <f ca="1">IFERROR(_xlfn.XLOOKUP(G65,map_headernames!L:L,map_headernames!O:O),"")</f>
        <v/>
      </c>
      <c r="J65" s="118"/>
      <c r="K65" s="118" t="s">
        <v>75</v>
      </c>
      <c r="L65" s="118" t="str">
        <f ca="1">IFERROR(_xlfn.XLOOKUP(G65,map_headernames!L:L,map_headernames!Q:Q),"")</f>
        <v/>
      </c>
      <c r="M65" s="118" t="str">
        <f ca="1">IFERROR(_xlfn.XLOOKUP(H65,map_headernames!O:O,map_headernames!Q:Q),"")</f>
        <v/>
      </c>
      <c r="N65" s="504" t="s">
        <v>5388</v>
      </c>
      <c r="O65" s="118" t="s">
        <v>6476</v>
      </c>
      <c r="S65" s="34" t="s">
        <v>7167</v>
      </c>
      <c r="T65" t="s">
        <v>3721</v>
      </c>
      <c r="U65" t="s">
        <v>3721</v>
      </c>
      <c r="W65" t="str">
        <f t="shared" si="1"/>
        <v>Speak_English_not_well__Asian_PI_speaker_</v>
      </c>
    </row>
    <row r="66" spans="1:25" s="18" customFormat="1">
      <c r="A66">
        <v>334</v>
      </c>
      <c r="B66" s="118" t="s">
        <v>3845</v>
      </c>
      <c r="C66" s="118">
        <v>20.0716845878136</v>
      </c>
      <c r="D66" s="118" t="s">
        <v>6120</v>
      </c>
      <c r="E66" s="503" t="str">
        <f ca="1">IFERROR(_xlfn.XLOOKUP(B66,map_headernames!M:M,map_headernames!M:M),"")</f>
        <v/>
      </c>
      <c r="F66" s="503" t="str">
        <f ca="1">IFERROR(_xlfn.XLOOKUP(B66,map_headernames!N:N,map_headernames!N:N),"")</f>
        <v/>
      </c>
      <c r="G66" s="503" t="str">
        <f ca="1">IFERROR(_xlfn.XLOOKUP($B66,map_headernames!L:L,map_headernames!L:L),"")</f>
        <v/>
      </c>
      <c r="H66" s="118" t="e">
        <f ca="1">_xlfn.XLOOKUP(K66,map_headernames!$Q$1:$Q$734,map_headernames!$O$1:$O$734)</f>
        <v>#NAME?</v>
      </c>
      <c r="I66" s="118" t="str">
        <f ca="1">IFERROR(_xlfn.XLOOKUP(G66,map_headernames!L:L,map_headernames!O:O),"")</f>
        <v/>
      </c>
      <c r="J66" s="118"/>
      <c r="K66" s="118" t="s">
        <v>80</v>
      </c>
      <c r="L66" s="118" t="str">
        <f ca="1">IFERROR(_xlfn.XLOOKUP(G66,map_headernames!L:L,map_headernames!Q:Q),"")</f>
        <v/>
      </c>
      <c r="M66" s="118" t="str">
        <f ca="1">IFERROR(_xlfn.XLOOKUP(H66,map_headernames!O:O,map_headernames!Q:Q),"")</f>
        <v/>
      </c>
      <c r="N66" s="504" t="s">
        <v>5388</v>
      </c>
      <c r="O66" s="118" t="s">
        <v>6476</v>
      </c>
      <c r="R66" s="23"/>
      <c r="S66" s="601" t="s">
        <v>7168</v>
      </c>
      <c r="T66" s="23" t="s">
        <v>3723</v>
      </c>
      <c r="U66" s="23" t="s">
        <v>3723</v>
      </c>
      <c r="V66" s="23"/>
      <c r="W66" t="str">
        <f t="shared" si="1"/>
        <v>Pct__Speak_English_not_well__Asian_PI_speaker_</v>
      </c>
      <c r="X66" s="23"/>
      <c r="Y66" s="23"/>
    </row>
    <row r="67" spans="1:25">
      <c r="A67">
        <v>14</v>
      </c>
      <c r="B67" s="119" t="s">
        <v>2976</v>
      </c>
      <c r="C67" s="119">
        <v>475</v>
      </c>
      <c r="D67" s="119" t="s">
        <v>5804</v>
      </c>
      <c r="E67" s="28" t="str">
        <f ca="1">IFERROR(_xlfn.XLOOKUP(B67,map_headernames!M:M,map_headernames!M:M),"")</f>
        <v/>
      </c>
      <c r="F67" s="28" t="str">
        <f ca="1">IFERROR(_xlfn.XLOOKUP(B67,map_headernames!N:N,map_headernames!N:N),"")</f>
        <v/>
      </c>
      <c r="G67" s="130" t="str">
        <f ca="1">IFERROR(_xlfn.XLOOKUP($B67,map_headernames!L:L,map_headernames!L:L),"")</f>
        <v/>
      </c>
      <c r="H67" s="21" t="e">
        <f ca="1">_xlfn.XLOOKUP(K67,map_headernames!$Q$1:$Q$734,map_headernames!$O$1:$O$734)</f>
        <v>#NAME?</v>
      </c>
      <c r="I67" s="23" t="str">
        <f ca="1">IFERROR(_xlfn.XLOOKUP(G67,map_headernames!L:L,map_headernames!O:O),"")</f>
        <v/>
      </c>
      <c r="K67" s="480"/>
      <c r="L67" t="str">
        <f ca="1">IFERROR(_xlfn.XLOOKUP(G67,map_headernames!L:L,map_headernames!Q:Q),"")</f>
        <v/>
      </c>
      <c r="M67" t="str">
        <f ca="1">IFERROR(_xlfn.XLOOKUP(H67,map_headernames!O:O,map_headernames!Q:Q),"")</f>
        <v/>
      </c>
      <c r="N67" s="484" t="s">
        <v>6491</v>
      </c>
      <c r="O67" s="21" t="s">
        <v>6482</v>
      </c>
      <c r="S67" s="34" t="s">
        <v>7169</v>
      </c>
      <c r="T67" t="s">
        <v>3726</v>
      </c>
      <c r="U67" t="s">
        <v>3726</v>
      </c>
      <c r="W67" t="str">
        <f t="shared" si="1"/>
        <v>Speak_English_not_at_all__Asian_PI_speaker_</v>
      </c>
    </row>
    <row r="68" spans="1:25">
      <c r="A68">
        <v>15</v>
      </c>
      <c r="B68" s="119" t="s">
        <v>2977</v>
      </c>
      <c r="C68" s="119">
        <v>85.125448028673802</v>
      </c>
      <c r="D68" s="119" t="s">
        <v>5805</v>
      </c>
      <c r="E68" s="28" t="str">
        <f ca="1">IFERROR(_xlfn.XLOOKUP(B68,map_headernames!M:M,map_headernames!M:M),"")</f>
        <v/>
      </c>
      <c r="F68" s="28" t="str">
        <f ca="1">IFERROR(_xlfn.XLOOKUP(B68,map_headernames!N:N,map_headernames!N:N),"")</f>
        <v/>
      </c>
      <c r="G68" s="130" t="str">
        <f ca="1">IFERROR(_xlfn.XLOOKUP($B68,map_headernames!L:L,map_headernames!L:L),"")</f>
        <v/>
      </c>
      <c r="H68" s="21" t="e">
        <f ca="1">_xlfn.XLOOKUP(K68,map_headernames!$Q$1:$Q$734,map_headernames!$O$1:$O$734)</f>
        <v>#NAME?</v>
      </c>
      <c r="I68" s="23" t="str">
        <f ca="1">IFERROR(_xlfn.XLOOKUP(G68,map_headernames!L:L,map_headernames!O:O),"")</f>
        <v/>
      </c>
      <c r="K68" s="480"/>
      <c r="L68" t="str">
        <f ca="1">IFERROR(_xlfn.XLOOKUP(G68,map_headernames!L:L,map_headernames!Q:Q),"")</f>
        <v/>
      </c>
      <c r="M68" t="str">
        <f ca="1">IFERROR(_xlfn.XLOOKUP(H68,map_headernames!O:O,map_headernames!Q:Q),"")</f>
        <v/>
      </c>
      <c r="N68" s="484" t="s">
        <v>6491</v>
      </c>
      <c r="O68" s="21" t="s">
        <v>6482</v>
      </c>
      <c r="S68" s="34" t="s">
        <v>7170</v>
      </c>
      <c r="T68" t="s">
        <v>3728</v>
      </c>
      <c r="U68" t="s">
        <v>3728</v>
      </c>
      <c r="W68" t="str">
        <f t="shared" si="1"/>
        <v>Pct__Speak_English_not_at_all__Asian_PI_speaker_</v>
      </c>
    </row>
    <row r="69" spans="1:25">
      <c r="A69">
        <v>16</v>
      </c>
      <c r="B69" s="119" t="s">
        <v>2979</v>
      </c>
      <c r="C69" s="119">
        <v>12</v>
      </c>
      <c r="D69" s="119" t="s">
        <v>5806</v>
      </c>
      <c r="E69" s="28" t="str">
        <f ca="1">IFERROR(_xlfn.XLOOKUP(B69,map_headernames!M:M,map_headernames!M:M),"")</f>
        <v/>
      </c>
      <c r="F69" s="28" t="str">
        <f ca="1">IFERROR(_xlfn.XLOOKUP(B69,map_headernames!N:N,map_headernames!N:N),"")</f>
        <v/>
      </c>
      <c r="G69" s="130" t="str">
        <f ca="1">IFERROR(_xlfn.XLOOKUP($B69,map_headernames!L:L,map_headernames!L:L),"")</f>
        <v/>
      </c>
      <c r="H69" s="21" t="e">
        <f ca="1">_xlfn.XLOOKUP(K69,map_headernames!$Q$1:$Q$734,map_headernames!$O$1:$O$734)</f>
        <v>#NAME?</v>
      </c>
      <c r="I69" s="23" t="str">
        <f ca="1">IFERROR(_xlfn.XLOOKUP(G69,map_headernames!L:L,map_headernames!O:O),"")</f>
        <v/>
      </c>
      <c r="K69" s="480"/>
      <c r="L69" t="str">
        <f ca="1">IFERROR(_xlfn.XLOOKUP(G69,map_headernames!L:L,map_headernames!Q:Q),"")</f>
        <v/>
      </c>
      <c r="M69" t="str">
        <f ca="1">IFERROR(_xlfn.XLOOKUP(H69,map_headernames!O:O,map_headernames!Q:Q),"")</f>
        <v/>
      </c>
      <c r="N69" s="484" t="s">
        <v>6491</v>
      </c>
      <c r="O69" s="21" t="s">
        <v>6482</v>
      </c>
      <c r="S69" s="34" t="s">
        <v>7171</v>
      </c>
      <c r="T69" t="s">
        <v>3731</v>
      </c>
      <c r="U69" t="s">
        <v>3731</v>
      </c>
      <c r="W69" t="str">
        <f t="shared" si="1"/>
        <v>Speak_Other_language_at_Home</v>
      </c>
    </row>
    <row r="70" spans="1:25">
      <c r="A70">
        <v>17</v>
      </c>
      <c r="B70" s="119" t="s">
        <v>2978</v>
      </c>
      <c r="C70" s="119">
        <v>2.1505376344085998</v>
      </c>
      <c r="D70" s="119" t="s">
        <v>5807</v>
      </c>
      <c r="E70" s="28" t="str">
        <f ca="1">IFERROR(_xlfn.XLOOKUP(B70,map_headernames!M:M,map_headernames!M:M),"")</f>
        <v/>
      </c>
      <c r="F70" s="28" t="str">
        <f ca="1">IFERROR(_xlfn.XLOOKUP(B70,map_headernames!N:N,map_headernames!N:N),"")</f>
        <v/>
      </c>
      <c r="G70" s="130" t="str">
        <f ca="1">IFERROR(_xlfn.XLOOKUP($B70,map_headernames!L:L,map_headernames!L:L),"")</f>
        <v/>
      </c>
      <c r="H70" s="21" t="e">
        <f ca="1">_xlfn.XLOOKUP(K70,map_headernames!$Q$1:$Q$734,map_headernames!$O$1:$O$734)</f>
        <v>#NAME?</v>
      </c>
      <c r="I70" s="23" t="str">
        <f ca="1">IFERROR(_xlfn.XLOOKUP(G70,map_headernames!L:L,map_headernames!O:O),"")</f>
        <v/>
      </c>
      <c r="K70" s="480"/>
      <c r="L70" t="str">
        <f ca="1">IFERROR(_xlfn.XLOOKUP(G70,map_headernames!L:L,map_headernames!Q:Q),"")</f>
        <v/>
      </c>
      <c r="M70" t="str">
        <f ca="1">IFERROR(_xlfn.XLOOKUP(H70,map_headernames!O:O,map_headernames!Q:Q),"")</f>
        <v/>
      </c>
      <c r="N70" s="484" t="s">
        <v>6491</v>
      </c>
      <c r="O70" s="21" t="s">
        <v>6482</v>
      </c>
      <c r="S70" s="34" t="s">
        <v>7172</v>
      </c>
      <c r="T70" t="s">
        <v>3733</v>
      </c>
      <c r="U70" s="116" t="s">
        <v>6564</v>
      </c>
      <c r="W70" t="str">
        <f t="shared" si="1"/>
        <v>Pct__Speak_Other_language_at_Home</v>
      </c>
    </row>
    <row r="71" spans="1:25">
      <c r="A71">
        <v>18</v>
      </c>
      <c r="B71" s="119" t="s">
        <v>2988</v>
      </c>
      <c r="C71" s="119">
        <v>51</v>
      </c>
      <c r="D71" s="119" t="s">
        <v>5808</v>
      </c>
      <c r="E71" s="28" t="str">
        <f ca="1">IFERROR(_xlfn.XLOOKUP(B71,map_headernames!M:M,map_headernames!M:M),"")</f>
        <v/>
      </c>
      <c r="F71" s="28" t="str">
        <f ca="1">IFERROR(_xlfn.XLOOKUP(B71,map_headernames!N:N,map_headernames!N:N),"")</f>
        <v/>
      </c>
      <c r="G71" s="130" t="str">
        <f ca="1">IFERROR(_xlfn.XLOOKUP($B71,map_headernames!L:L,map_headernames!L:L),"")</f>
        <v/>
      </c>
      <c r="H71" s="21" t="e">
        <f ca="1">_xlfn.XLOOKUP(K71,map_headernames!$Q$1:$Q$734,map_headernames!$O$1:$O$734)</f>
        <v>#NAME?</v>
      </c>
      <c r="I71" s="23" t="str">
        <f ca="1">IFERROR(_xlfn.XLOOKUP(G71,map_headernames!L:L,map_headernames!O:O),"")</f>
        <v/>
      </c>
      <c r="K71" s="480"/>
      <c r="L71" t="str">
        <f ca="1">IFERROR(_xlfn.XLOOKUP(G71,map_headernames!L:L,map_headernames!Q:Q),"")</f>
        <v/>
      </c>
      <c r="M71" t="str">
        <f ca="1">IFERROR(_xlfn.XLOOKUP(H71,map_headernames!O:O,map_headernames!Q:Q),"")</f>
        <v/>
      </c>
      <c r="N71" s="484" t="s">
        <v>6491</v>
      </c>
      <c r="O71" s="21" t="s">
        <v>6482</v>
      </c>
      <c r="S71" s="34" t="s">
        <v>7173</v>
      </c>
      <c r="T71" t="s">
        <v>3736</v>
      </c>
      <c r="U71" t="s">
        <v>3736</v>
      </c>
      <c r="W71" t="str">
        <f t="shared" si="1"/>
        <v>Speak_English_very_well__Other_speaker_</v>
      </c>
    </row>
    <row r="72" spans="1:25">
      <c r="A72">
        <v>19</v>
      </c>
      <c r="B72" s="119" t="s">
        <v>2981</v>
      </c>
      <c r="C72" s="119">
        <v>9.1397849462365599</v>
      </c>
      <c r="D72" s="119" t="s">
        <v>5809</v>
      </c>
      <c r="E72" s="28" t="str">
        <f ca="1">IFERROR(_xlfn.XLOOKUP(B72,map_headernames!M:M,map_headernames!M:M),"")</f>
        <v/>
      </c>
      <c r="F72" s="28" t="str">
        <f ca="1">IFERROR(_xlfn.XLOOKUP(B72,map_headernames!N:N,map_headernames!N:N),"")</f>
        <v/>
      </c>
      <c r="G72" s="130" t="str">
        <f ca="1">IFERROR(_xlfn.XLOOKUP($B72,map_headernames!L:L,map_headernames!L:L),"")</f>
        <v/>
      </c>
      <c r="H72" s="21" t="e">
        <f ca="1">_xlfn.XLOOKUP(K72,map_headernames!$Q$1:$Q$734,map_headernames!$O$1:$O$734)</f>
        <v>#NAME?</v>
      </c>
      <c r="I72" s="23" t="str">
        <f ca="1">IFERROR(_xlfn.XLOOKUP(G72,map_headernames!L:L,map_headernames!O:O),"")</f>
        <v/>
      </c>
      <c r="K72" s="480"/>
      <c r="L72" t="str">
        <f ca="1">IFERROR(_xlfn.XLOOKUP(G72,map_headernames!L:L,map_headernames!Q:Q),"")</f>
        <v/>
      </c>
      <c r="M72" t="str">
        <f ca="1">IFERROR(_xlfn.XLOOKUP(H72,map_headernames!O:O,map_headernames!Q:Q),"")</f>
        <v/>
      </c>
      <c r="N72" s="484" t="s">
        <v>6491</v>
      </c>
      <c r="O72" s="21" t="s">
        <v>6482</v>
      </c>
      <c r="S72" s="34" t="s">
        <v>7174</v>
      </c>
      <c r="T72" t="s">
        <v>3738</v>
      </c>
      <c r="U72" t="s">
        <v>3738</v>
      </c>
      <c r="W72" t="str">
        <f t="shared" si="1"/>
        <v>Pct__Speak_English_very_well__Other_speaker_</v>
      </c>
    </row>
    <row r="73" spans="1:25">
      <c r="A73">
        <v>20</v>
      </c>
      <c r="B73" s="119" t="s">
        <v>2980</v>
      </c>
      <c r="C73" s="119">
        <v>0</v>
      </c>
      <c r="D73" s="119" t="s">
        <v>5810</v>
      </c>
      <c r="E73" s="28" t="str">
        <f ca="1">IFERROR(_xlfn.XLOOKUP(B73,map_headernames!M:M,map_headernames!M:M),"")</f>
        <v/>
      </c>
      <c r="F73" s="28" t="str">
        <f ca="1">IFERROR(_xlfn.XLOOKUP(B73,map_headernames!N:N,map_headernames!N:N),"")</f>
        <v/>
      </c>
      <c r="G73" s="130" t="str">
        <f ca="1">IFERROR(_xlfn.XLOOKUP($B73,map_headernames!L:L,map_headernames!L:L),"")</f>
        <v/>
      </c>
      <c r="H73" s="21" t="e">
        <f ca="1">_xlfn.XLOOKUP(K73,map_headernames!$Q$1:$Q$734,map_headernames!$O$1:$O$734)</f>
        <v>#NAME?</v>
      </c>
      <c r="I73" s="23" t="str">
        <f ca="1">IFERROR(_xlfn.XLOOKUP(G73,map_headernames!L:L,map_headernames!O:O),"")</f>
        <v/>
      </c>
      <c r="K73" s="480"/>
      <c r="L73" t="str">
        <f ca="1">IFERROR(_xlfn.XLOOKUP(G73,map_headernames!L:L,map_headernames!Q:Q),"")</f>
        <v/>
      </c>
      <c r="M73" t="str">
        <f ca="1">IFERROR(_xlfn.XLOOKUP(H73,map_headernames!O:O,map_headernames!Q:Q),"")</f>
        <v/>
      </c>
      <c r="N73" s="484" t="s">
        <v>6491</v>
      </c>
      <c r="O73" s="21" t="s">
        <v>6482</v>
      </c>
      <c r="S73" s="34" t="s">
        <v>7175</v>
      </c>
      <c r="T73" t="s">
        <v>3741</v>
      </c>
      <c r="U73" t="s">
        <v>3741</v>
      </c>
      <c r="W73" t="str">
        <f t="shared" si="1"/>
        <v>Speak_English_well__Other_speaker_</v>
      </c>
    </row>
    <row r="74" spans="1:25">
      <c r="A74">
        <v>21</v>
      </c>
      <c r="B74" s="119" t="s">
        <v>2982</v>
      </c>
      <c r="C74" s="119">
        <v>0</v>
      </c>
      <c r="D74" s="119" t="s">
        <v>5811</v>
      </c>
      <c r="E74" s="28" t="str">
        <f ca="1">IFERROR(_xlfn.XLOOKUP(B74,map_headernames!M:M,map_headernames!M:M),"")</f>
        <v/>
      </c>
      <c r="F74" s="28" t="str">
        <f ca="1">IFERROR(_xlfn.XLOOKUP(B74,map_headernames!N:N,map_headernames!N:N),"")</f>
        <v/>
      </c>
      <c r="G74" s="130" t="str">
        <f ca="1">IFERROR(_xlfn.XLOOKUP($B74,map_headernames!L:L,map_headernames!L:L),"")</f>
        <v/>
      </c>
      <c r="H74" s="21" t="e">
        <f ca="1">_xlfn.XLOOKUP(K74,map_headernames!$Q$1:$Q$734,map_headernames!$O$1:$O$734)</f>
        <v>#NAME?</v>
      </c>
      <c r="I74" s="23" t="str">
        <f ca="1">IFERROR(_xlfn.XLOOKUP(G74,map_headernames!L:L,map_headernames!O:O),"")</f>
        <v/>
      </c>
      <c r="K74" s="480"/>
      <c r="L74" t="str">
        <f ca="1">IFERROR(_xlfn.XLOOKUP(G74,map_headernames!L:L,map_headernames!Q:Q),"")</f>
        <v/>
      </c>
      <c r="M74" t="str">
        <f ca="1">IFERROR(_xlfn.XLOOKUP(H74,map_headernames!O:O,map_headernames!Q:Q),"")</f>
        <v/>
      </c>
      <c r="N74" s="484" t="s">
        <v>6491</v>
      </c>
      <c r="O74" s="21" t="s">
        <v>6482</v>
      </c>
      <c r="S74" s="34" t="s">
        <v>7176</v>
      </c>
      <c r="T74" t="s">
        <v>3743</v>
      </c>
      <c r="U74" t="s">
        <v>3743</v>
      </c>
      <c r="W74" t="str">
        <f t="shared" si="1"/>
        <v>Pct__Speak_English_well__Other_speaker_</v>
      </c>
    </row>
    <row r="75" spans="1:25">
      <c r="A75">
        <v>22</v>
      </c>
      <c r="B75" s="119" t="s">
        <v>2989</v>
      </c>
      <c r="C75" s="119">
        <v>0</v>
      </c>
      <c r="D75" s="119" t="s">
        <v>5812</v>
      </c>
      <c r="E75" s="28" t="str">
        <f ca="1">IFERROR(_xlfn.XLOOKUP(B75,map_headernames!M:M,map_headernames!M:M),"")</f>
        <v/>
      </c>
      <c r="F75" s="28" t="str">
        <f ca="1">IFERROR(_xlfn.XLOOKUP(B75,map_headernames!N:N,map_headernames!N:N),"")</f>
        <v/>
      </c>
      <c r="G75" s="130" t="str">
        <f ca="1">IFERROR(_xlfn.XLOOKUP($B75,map_headernames!L:L,map_headernames!L:L),"")</f>
        <v/>
      </c>
      <c r="H75" s="21" t="e">
        <f ca="1">_xlfn.XLOOKUP(K75,map_headernames!$Q$1:$Q$734,map_headernames!$O$1:$O$734)</f>
        <v>#NAME?</v>
      </c>
      <c r="I75" s="23" t="str">
        <f ca="1">IFERROR(_xlfn.XLOOKUP(G75,map_headernames!L:L,map_headernames!O:O),"")</f>
        <v/>
      </c>
      <c r="K75" s="480"/>
      <c r="L75" t="str">
        <f ca="1">IFERROR(_xlfn.XLOOKUP(G75,map_headernames!L:L,map_headernames!Q:Q),"")</f>
        <v/>
      </c>
      <c r="M75" t="str">
        <f ca="1">IFERROR(_xlfn.XLOOKUP(H75,map_headernames!O:O,map_headernames!Q:Q),"")</f>
        <v/>
      </c>
      <c r="N75" s="484" t="s">
        <v>6491</v>
      </c>
      <c r="O75" s="21" t="s">
        <v>6482</v>
      </c>
      <c r="S75" s="34" t="s">
        <v>7177</v>
      </c>
      <c r="T75" t="s">
        <v>3746</v>
      </c>
      <c r="U75" t="s">
        <v>3746</v>
      </c>
      <c r="W75" t="str">
        <f t="shared" si="1"/>
        <v>Speak_English_not_well__Other_speaker_</v>
      </c>
    </row>
    <row r="76" spans="1:25">
      <c r="A76">
        <v>23</v>
      </c>
      <c r="B76" s="119" t="s">
        <v>2985</v>
      </c>
      <c r="C76" s="119">
        <v>0</v>
      </c>
      <c r="D76" s="119" t="s">
        <v>5813</v>
      </c>
      <c r="E76" s="28" t="str">
        <f ca="1">IFERROR(_xlfn.XLOOKUP(B76,map_headernames!M:M,map_headernames!M:M),"")</f>
        <v/>
      </c>
      <c r="F76" s="28" t="str">
        <f ca="1">IFERROR(_xlfn.XLOOKUP(B76,map_headernames!N:N,map_headernames!N:N),"")</f>
        <v/>
      </c>
      <c r="G76" s="130" t="str">
        <f ca="1">IFERROR(_xlfn.XLOOKUP($B76,map_headernames!L:L,map_headernames!L:L),"")</f>
        <v/>
      </c>
      <c r="H76" s="21" t="e">
        <f ca="1">_xlfn.XLOOKUP(K76,map_headernames!$Q$1:$Q$734,map_headernames!$O$1:$O$734)</f>
        <v>#NAME?</v>
      </c>
      <c r="I76" s="23" t="str">
        <f ca="1">IFERROR(_xlfn.XLOOKUP(G76,map_headernames!L:L,map_headernames!O:O),"")</f>
        <v/>
      </c>
      <c r="K76" s="480"/>
      <c r="L76" t="str">
        <f ca="1">IFERROR(_xlfn.XLOOKUP(G76,map_headernames!L:L,map_headernames!Q:Q),"")</f>
        <v/>
      </c>
      <c r="M76" t="str">
        <f ca="1">IFERROR(_xlfn.XLOOKUP(H76,map_headernames!O:O,map_headernames!Q:Q),"")</f>
        <v/>
      </c>
      <c r="N76" s="484" t="s">
        <v>6491</v>
      </c>
      <c r="O76" s="21" t="s">
        <v>6482</v>
      </c>
      <c r="S76" s="34" t="s">
        <v>7178</v>
      </c>
      <c r="T76" t="s">
        <v>3748</v>
      </c>
      <c r="U76" t="s">
        <v>3748</v>
      </c>
      <c r="W76" t="str">
        <f t="shared" si="1"/>
        <v>Pct__Speak_English_not_well__Other_speaker_</v>
      </c>
    </row>
    <row r="77" spans="1:25">
      <c r="A77">
        <v>24</v>
      </c>
      <c r="B77" s="119" t="s">
        <v>2990</v>
      </c>
      <c r="C77" s="119">
        <v>0</v>
      </c>
      <c r="D77" s="119" t="s">
        <v>5814</v>
      </c>
      <c r="E77" s="28" t="str">
        <f ca="1">IFERROR(_xlfn.XLOOKUP(B77,map_headernames!M:M,map_headernames!M:M),"")</f>
        <v/>
      </c>
      <c r="F77" s="28" t="str">
        <f ca="1">IFERROR(_xlfn.XLOOKUP(B77,map_headernames!N:N,map_headernames!N:N),"")</f>
        <v/>
      </c>
      <c r="G77" s="130" t="str">
        <f ca="1">IFERROR(_xlfn.XLOOKUP($B77,map_headernames!L:L,map_headernames!L:L),"")</f>
        <v/>
      </c>
      <c r="H77" s="21" t="e">
        <f ca="1">_xlfn.XLOOKUP(K77,map_headernames!$Q$1:$Q$734,map_headernames!$O$1:$O$734)</f>
        <v>#NAME?</v>
      </c>
      <c r="I77" s="23" t="str">
        <f ca="1">IFERROR(_xlfn.XLOOKUP(G77,map_headernames!L:L,map_headernames!O:O),"")</f>
        <v/>
      </c>
      <c r="K77" s="480"/>
      <c r="L77" t="str">
        <f ca="1">IFERROR(_xlfn.XLOOKUP(G77,map_headernames!L:L,map_headernames!Q:Q),"")</f>
        <v/>
      </c>
      <c r="M77" t="str">
        <f ca="1">IFERROR(_xlfn.XLOOKUP(H77,map_headernames!O:O,map_headernames!Q:Q),"")</f>
        <v/>
      </c>
      <c r="N77" s="484" t="s">
        <v>6491</v>
      </c>
      <c r="O77" s="21" t="s">
        <v>6482</v>
      </c>
      <c r="S77" s="34" t="s">
        <v>7179</v>
      </c>
      <c r="T77" t="s">
        <v>3751</v>
      </c>
      <c r="U77" t="s">
        <v>3751</v>
      </c>
      <c r="W77" t="str">
        <f t="shared" si="1"/>
        <v>Speak_English_not_at_all__Other_speaker_</v>
      </c>
    </row>
    <row r="78" spans="1:25">
      <c r="A78">
        <v>25</v>
      </c>
      <c r="B78" s="119" t="s">
        <v>2984</v>
      </c>
      <c r="C78" s="119">
        <v>0</v>
      </c>
      <c r="D78" s="119" t="s">
        <v>5815</v>
      </c>
      <c r="E78" s="28" t="str">
        <f ca="1">IFERROR(_xlfn.XLOOKUP(B78,map_headernames!M:M,map_headernames!M:M),"")</f>
        <v/>
      </c>
      <c r="F78" s="28" t="str">
        <f ca="1">IFERROR(_xlfn.XLOOKUP(B78,map_headernames!N:N,map_headernames!N:N),"")</f>
        <v/>
      </c>
      <c r="G78" s="130" t="str">
        <f ca="1">IFERROR(_xlfn.XLOOKUP($B78,map_headernames!L:L,map_headernames!L:L),"")</f>
        <v/>
      </c>
      <c r="H78" s="21" t="e">
        <f ca="1">_xlfn.XLOOKUP(K78,map_headernames!$Q$1:$Q$734,map_headernames!$O$1:$O$734)</f>
        <v>#NAME?</v>
      </c>
      <c r="I78" s="23" t="str">
        <f ca="1">IFERROR(_xlfn.XLOOKUP(G78,map_headernames!L:L,map_headernames!O:O),"")</f>
        <v/>
      </c>
      <c r="K78" s="480"/>
      <c r="L78" t="str">
        <f ca="1">IFERROR(_xlfn.XLOOKUP(G78,map_headernames!L:L,map_headernames!Q:Q),"")</f>
        <v/>
      </c>
      <c r="M78" t="str">
        <f ca="1">IFERROR(_xlfn.XLOOKUP(H78,map_headernames!O:O,map_headernames!Q:Q),"")</f>
        <v/>
      </c>
      <c r="N78" s="484" t="s">
        <v>6491</v>
      </c>
      <c r="O78" s="21" t="s">
        <v>6482</v>
      </c>
      <c r="S78" s="34" t="s">
        <v>7180</v>
      </c>
      <c r="T78" t="s">
        <v>3753</v>
      </c>
      <c r="U78" t="s">
        <v>3753</v>
      </c>
      <c r="W78" t="str">
        <f t="shared" si="1"/>
        <v>Pct__Speak_English_not_at_all__Other_speaker_</v>
      </c>
    </row>
    <row r="79" spans="1:25">
      <c r="A79">
        <v>26</v>
      </c>
      <c r="B79" s="119" t="s">
        <v>2983</v>
      </c>
      <c r="C79" s="119">
        <v>9</v>
      </c>
      <c r="D79" s="119" t="s">
        <v>5816</v>
      </c>
      <c r="E79" s="28" t="str">
        <f ca="1">IFERROR(_xlfn.XLOOKUP(B79,map_headernames!M:M,map_headernames!M:M),"")</f>
        <v/>
      </c>
      <c r="F79" s="28" t="str">
        <f ca="1">IFERROR(_xlfn.XLOOKUP(B79,map_headernames!N:N,map_headernames!N:N),"")</f>
        <v/>
      </c>
      <c r="G79" s="130" t="str">
        <f ca="1">IFERROR(_xlfn.XLOOKUP($B79,map_headernames!L:L,map_headernames!L:L),"")</f>
        <v/>
      </c>
      <c r="H79" s="21" t="e">
        <f ca="1">_xlfn.XLOOKUP(K79,map_headernames!$Q$1:$Q$734,map_headernames!$O$1:$O$734)</f>
        <v>#NAME?</v>
      </c>
      <c r="I79" s="23" t="str">
        <f ca="1">IFERROR(_xlfn.XLOOKUP(G79,map_headernames!L:L,map_headernames!O:O),"")</f>
        <v/>
      </c>
      <c r="K79" s="480"/>
      <c r="L79" t="str">
        <f ca="1">IFERROR(_xlfn.XLOOKUP(G79,map_headernames!L:L,map_headernames!Q:Q),"")</f>
        <v/>
      </c>
      <c r="M79" t="str">
        <f ca="1">IFERROR(_xlfn.XLOOKUP(H79,map_headernames!O:O,map_headernames!Q:Q),"")</f>
        <v/>
      </c>
      <c r="N79" s="484" t="s">
        <v>6491</v>
      </c>
      <c r="O79" s="21" t="s">
        <v>6482</v>
      </c>
      <c r="S79" s="35" t="s">
        <v>7181</v>
      </c>
      <c r="T79" t="s">
        <v>3756</v>
      </c>
      <c r="U79" t="s">
        <v>3756</v>
      </c>
      <c r="W79" t="str">
        <f t="shared" si="1"/>
        <v>Households</v>
      </c>
    </row>
    <row r="80" spans="1:25">
      <c r="A80">
        <v>27</v>
      </c>
      <c r="B80" s="119" t="s">
        <v>2986</v>
      </c>
      <c r="C80" s="119">
        <v>1.61290322580645</v>
      </c>
      <c r="D80" s="119" t="s">
        <v>5817</v>
      </c>
      <c r="E80" s="28" t="str">
        <f ca="1">IFERROR(_xlfn.XLOOKUP(B80,map_headernames!M:M,map_headernames!M:M),"")</f>
        <v/>
      </c>
      <c r="F80" s="28" t="str">
        <f ca="1">IFERROR(_xlfn.XLOOKUP(B80,map_headernames!N:N,map_headernames!N:N),"")</f>
        <v/>
      </c>
      <c r="G80" s="130" t="str">
        <f ca="1">IFERROR(_xlfn.XLOOKUP($B80,map_headernames!L:L,map_headernames!L:L),"")</f>
        <v/>
      </c>
      <c r="H80" s="21" t="e">
        <f ca="1">_xlfn.XLOOKUP(K80,map_headernames!$Q$1:$Q$734,map_headernames!$O$1:$O$734)</f>
        <v>#NAME?</v>
      </c>
      <c r="I80" s="23" t="str">
        <f ca="1">IFERROR(_xlfn.XLOOKUP(G80,map_headernames!L:L,map_headernames!O:O),"")</f>
        <v/>
      </c>
      <c r="K80" s="480"/>
      <c r="L80" t="str">
        <f ca="1">IFERROR(_xlfn.XLOOKUP(G80,map_headernames!L:L,map_headernames!Q:Q),"")</f>
        <v/>
      </c>
      <c r="M80" t="str">
        <f ca="1">IFERROR(_xlfn.XLOOKUP(H80,map_headernames!O:O,map_headernames!Q:Q),"")</f>
        <v/>
      </c>
      <c r="N80" s="484" t="s">
        <v>6491</v>
      </c>
      <c r="O80" s="21" t="s">
        <v>6482</v>
      </c>
      <c r="S80" s="18" t="s">
        <v>7124</v>
      </c>
      <c r="T80" s="18" t="s">
        <v>3762</v>
      </c>
      <c r="U80" s="18" t="s">
        <v>3762</v>
      </c>
      <c r="V80" s="18" t="s">
        <v>7187</v>
      </c>
      <c r="W80" t="str">
        <f t="shared" si="1"/>
        <v>Speak_English_only</v>
      </c>
    </row>
    <row r="81" spans="1:23">
      <c r="A81">
        <v>28</v>
      </c>
      <c r="B81" s="119" t="s">
        <v>2991</v>
      </c>
      <c r="C81" s="119">
        <v>62</v>
      </c>
      <c r="D81" s="119" t="s">
        <v>5818</v>
      </c>
      <c r="E81" s="28" t="str">
        <f ca="1">IFERROR(_xlfn.XLOOKUP(B81,map_headernames!M:M,map_headernames!M:M),"")</f>
        <v/>
      </c>
      <c r="F81" s="28" t="str">
        <f ca="1">IFERROR(_xlfn.XLOOKUP(B81,map_headernames!N:N,map_headernames!N:N),"")</f>
        <v/>
      </c>
      <c r="G81" s="130" t="str">
        <f ca="1">IFERROR(_xlfn.XLOOKUP($B81,map_headernames!L:L,map_headernames!L:L),"")</f>
        <v/>
      </c>
      <c r="H81" s="21" t="e">
        <f ca="1">_xlfn.XLOOKUP(K81,map_headernames!$Q$1:$Q$734,map_headernames!$O$1:$O$734)</f>
        <v>#NAME?</v>
      </c>
      <c r="I81" s="23" t="str">
        <f ca="1">IFERROR(_xlfn.XLOOKUP(G81,map_headernames!L:L,map_headernames!O:O),"")</f>
        <v/>
      </c>
      <c r="K81" s="480"/>
      <c r="L81" t="str">
        <f ca="1">IFERROR(_xlfn.XLOOKUP(G81,map_headernames!L:L,map_headernames!Q:Q),"")</f>
        <v/>
      </c>
      <c r="M81" t="str">
        <f ca="1">IFERROR(_xlfn.XLOOKUP(H81,map_headernames!O:O,map_headernames!Q:Q),"")</f>
        <v/>
      </c>
      <c r="N81" s="484" t="s">
        <v>6491</v>
      </c>
      <c r="O81" s="21" t="s">
        <v>6482</v>
      </c>
      <c r="S81" t="s">
        <v>7125</v>
      </c>
      <c r="T81" t="s">
        <v>3764</v>
      </c>
      <c r="U81" t="s">
        <v>3764</v>
      </c>
      <c r="W81" t="str">
        <f t="shared" si="1"/>
        <v>Pct__Speak_English_only</v>
      </c>
    </row>
    <row r="82" spans="1:23">
      <c r="A82">
        <v>29</v>
      </c>
      <c r="B82" s="119" t="s">
        <v>2987</v>
      </c>
      <c r="C82" s="119">
        <v>11.1111111111111</v>
      </c>
      <c r="D82" s="119" t="s">
        <v>5819</v>
      </c>
      <c r="E82" s="28" t="str">
        <f ca="1">IFERROR(_xlfn.XLOOKUP(B82,map_headernames!M:M,map_headernames!M:M),"")</f>
        <v/>
      </c>
      <c r="F82" s="28" t="str">
        <f ca="1">IFERROR(_xlfn.XLOOKUP(B82,map_headernames!N:N,map_headernames!N:N),"")</f>
        <v/>
      </c>
      <c r="G82" s="130" t="str">
        <f ca="1">IFERROR(_xlfn.XLOOKUP($B82,map_headernames!L:L,map_headernames!L:L),"")</f>
        <v/>
      </c>
      <c r="H82" s="21" t="e">
        <f ca="1">_xlfn.XLOOKUP(K82,map_headernames!$Q$1:$Q$734,map_headernames!$O$1:$O$734)</f>
        <v>#NAME?</v>
      </c>
      <c r="I82" s="23" t="str">
        <f ca="1">IFERROR(_xlfn.XLOOKUP(G82,map_headernames!L:L,map_headernames!O:O),"")</f>
        <v/>
      </c>
      <c r="K82" s="480"/>
      <c r="L82" t="str">
        <f ca="1">IFERROR(_xlfn.XLOOKUP(G82,map_headernames!L:L,map_headernames!Q:Q),"")</f>
        <v/>
      </c>
      <c r="M82" t="str">
        <f ca="1">IFERROR(_xlfn.XLOOKUP(H82,map_headernames!O:O,map_headernames!Q:Q),"")</f>
        <v/>
      </c>
      <c r="N82" s="484" t="s">
        <v>6491</v>
      </c>
      <c r="O82" s="21" t="s">
        <v>6482</v>
      </c>
      <c r="S82" t="s">
        <v>7126</v>
      </c>
      <c r="T82" t="s">
        <v>3767</v>
      </c>
      <c r="U82" t="s">
        <v>3767</v>
      </c>
      <c r="W82" t="str">
        <f t="shared" si="1"/>
        <v>Speak_Spanish</v>
      </c>
    </row>
    <row r="83" spans="1:23">
      <c r="A83">
        <v>30</v>
      </c>
      <c r="B83" s="66" t="s">
        <v>3005</v>
      </c>
      <c r="C83" s="66">
        <v>433</v>
      </c>
      <c r="D83" s="66" t="s">
        <v>5820</v>
      </c>
      <c r="E83" s="28" t="str">
        <f ca="1">IFERROR(_xlfn.XLOOKUP(B83,map_headernames!M:M,map_headernames!M:M),"")</f>
        <v/>
      </c>
      <c r="F83" s="28" t="str">
        <f ca="1">IFERROR(_xlfn.XLOOKUP(B83,map_headernames!N:N,map_headernames!N:N),"")</f>
        <v/>
      </c>
      <c r="G83" s="130" t="str">
        <f ca="1">IFERROR(_xlfn.XLOOKUP($B83,map_headernames!L:L,map_headernames!L:L),"")</f>
        <v/>
      </c>
      <c r="H83" s="21" t="e">
        <f ca="1">_xlfn.XLOOKUP(K83,map_headernames!$Q$1:$Q$734,map_headernames!$O$1:$O$734)</f>
        <v>#NAME?</v>
      </c>
      <c r="I83" s="23" t="str">
        <f ca="1">IFERROR(_xlfn.XLOOKUP(G83,map_headernames!L:L,map_headernames!O:O),"")</f>
        <v/>
      </c>
      <c r="K83" s="480"/>
      <c r="L83" t="str">
        <f ca="1">IFERROR(_xlfn.XLOOKUP(G83,map_headernames!L:L,map_headernames!Q:Q),"")</f>
        <v/>
      </c>
      <c r="M83" t="str">
        <f ca="1">IFERROR(_xlfn.XLOOKUP(H83,map_headernames!O:O,map_headernames!Q:Q),"")</f>
        <v/>
      </c>
      <c r="N83" s="484" t="s">
        <v>6491</v>
      </c>
      <c r="O83" s="21" t="s">
        <v>6482</v>
      </c>
      <c r="S83" t="s">
        <v>7127</v>
      </c>
      <c r="T83" t="s">
        <v>3768</v>
      </c>
      <c r="U83" t="s">
        <v>3768</v>
      </c>
      <c r="W83" t="str">
        <f t="shared" si="1"/>
        <v>Pct__Speak_Spanish</v>
      </c>
    </row>
    <row r="84" spans="1:23">
      <c r="A84">
        <v>31</v>
      </c>
      <c r="B84" s="66" t="s">
        <v>2998</v>
      </c>
      <c r="C84" s="66">
        <v>77.598566308243704</v>
      </c>
      <c r="D84" s="66" t="s">
        <v>5821</v>
      </c>
      <c r="E84" s="28" t="str">
        <f ca="1">IFERROR(_xlfn.XLOOKUP(B84,map_headernames!M:M,map_headernames!M:M),"")</f>
        <v/>
      </c>
      <c r="F84" s="28" t="str">
        <f ca="1">IFERROR(_xlfn.XLOOKUP(B84,map_headernames!N:N,map_headernames!N:N),"")</f>
        <v/>
      </c>
      <c r="G84" s="130" t="str">
        <f ca="1">IFERROR(_xlfn.XLOOKUP($B84,map_headernames!L:L,map_headernames!L:L),"")</f>
        <v/>
      </c>
      <c r="H84" s="21" t="e">
        <f ca="1">_xlfn.XLOOKUP(K84,map_headernames!$Q$1:$Q$734,map_headernames!$O$1:$O$734)</f>
        <v>#NAME?</v>
      </c>
      <c r="I84" s="23" t="str">
        <f ca="1">IFERROR(_xlfn.XLOOKUP(G84,map_headernames!L:L,map_headernames!O:O),"")</f>
        <v/>
      </c>
      <c r="K84" s="480"/>
      <c r="L84" t="str">
        <f ca="1">IFERROR(_xlfn.XLOOKUP(G84,map_headernames!L:L,map_headernames!Q:Q),"")</f>
        <v/>
      </c>
      <c r="M84" t="str">
        <f ca="1">IFERROR(_xlfn.XLOOKUP(H84,map_headernames!O:O,map_headernames!Q:Q),"")</f>
        <v/>
      </c>
      <c r="N84" s="484" t="s">
        <v>6491</v>
      </c>
      <c r="O84" s="21" t="s">
        <v>6482</v>
      </c>
      <c r="S84" t="s">
        <v>7128</v>
      </c>
      <c r="T84" t="s">
        <v>3771</v>
      </c>
      <c r="U84" t="s">
        <v>5425</v>
      </c>
      <c r="W84" t="str">
        <f t="shared" si="1"/>
        <v>Speak_Spanish__Limited_English_speaking</v>
      </c>
    </row>
    <row r="85" spans="1:23">
      <c r="A85">
        <v>32</v>
      </c>
      <c r="B85" s="66" t="s">
        <v>2999</v>
      </c>
      <c r="C85" s="66">
        <v>12</v>
      </c>
      <c r="D85" s="66" t="s">
        <v>5822</v>
      </c>
      <c r="E85" s="28" t="str">
        <f ca="1">IFERROR(_xlfn.XLOOKUP(B85,map_headernames!M:M,map_headernames!M:M),"")</f>
        <v/>
      </c>
      <c r="F85" s="28" t="str">
        <f ca="1">IFERROR(_xlfn.XLOOKUP(B85,map_headernames!N:N,map_headernames!N:N),"")</f>
        <v/>
      </c>
      <c r="G85" s="130" t="str">
        <f ca="1">IFERROR(_xlfn.XLOOKUP($B85,map_headernames!L:L,map_headernames!L:L),"")</f>
        <v/>
      </c>
      <c r="H85" s="21" t="e">
        <f ca="1">_xlfn.XLOOKUP(K85,map_headernames!$Q$1:$Q$734,map_headernames!$O$1:$O$734)</f>
        <v>#NAME?</v>
      </c>
      <c r="I85" s="23" t="str">
        <f ca="1">IFERROR(_xlfn.XLOOKUP(G85,map_headernames!L:L,map_headernames!O:O),"")</f>
        <v/>
      </c>
      <c r="K85" s="480"/>
      <c r="L85" t="str">
        <f ca="1">IFERROR(_xlfn.XLOOKUP(G85,map_headernames!L:L,map_headernames!Q:Q),"")</f>
        <v/>
      </c>
      <c r="M85" t="str">
        <f ca="1">IFERROR(_xlfn.XLOOKUP(H85,map_headernames!O:O,map_headernames!Q:Q),"")</f>
        <v/>
      </c>
      <c r="N85" s="484" t="s">
        <v>6491</v>
      </c>
      <c r="O85" s="21" t="s">
        <v>6482</v>
      </c>
      <c r="S85" t="s">
        <v>7129</v>
      </c>
      <c r="T85" t="s">
        <v>3774</v>
      </c>
      <c r="U85" t="s">
        <v>5429</v>
      </c>
      <c r="W85" t="str">
        <f t="shared" si="1"/>
        <v>Pct__Speak_Spanish__Limited_English_speaking</v>
      </c>
    </row>
    <row r="86" spans="1:23">
      <c r="A86">
        <v>33</v>
      </c>
      <c r="B86" s="66" t="s">
        <v>2992</v>
      </c>
      <c r="C86" s="66">
        <v>2.1505376344085998</v>
      </c>
      <c r="D86" s="66" t="s">
        <v>5823</v>
      </c>
      <c r="E86" s="28" t="str">
        <f ca="1">IFERROR(_xlfn.XLOOKUP(B86,map_headernames!M:M,map_headernames!M:M),"")</f>
        <v/>
      </c>
      <c r="F86" s="28" t="str">
        <f ca="1">IFERROR(_xlfn.XLOOKUP(B86,map_headernames!N:N,map_headernames!N:N),"")</f>
        <v/>
      </c>
      <c r="G86" s="130" t="str">
        <f ca="1">IFERROR(_xlfn.XLOOKUP($B86,map_headernames!L:L,map_headernames!L:L),"")</f>
        <v/>
      </c>
      <c r="H86" s="21" t="e">
        <f ca="1">_xlfn.XLOOKUP(K86,map_headernames!$Q$1:$Q$734,map_headernames!$O$1:$O$734)</f>
        <v>#NAME?</v>
      </c>
      <c r="I86" s="23" t="str">
        <f ca="1">IFERROR(_xlfn.XLOOKUP(G86,map_headernames!L:L,map_headernames!O:O),"")</f>
        <v/>
      </c>
      <c r="K86" s="480"/>
      <c r="L86" t="str">
        <f ca="1">IFERROR(_xlfn.XLOOKUP(G86,map_headernames!L:L,map_headernames!Q:Q),"")</f>
        <v/>
      </c>
      <c r="M86" t="str">
        <f ca="1">IFERROR(_xlfn.XLOOKUP(H86,map_headernames!O:O,map_headernames!Q:Q),"")</f>
        <v/>
      </c>
      <c r="N86" s="484" t="s">
        <v>6491</v>
      </c>
      <c r="O86" s="21" t="s">
        <v>6482</v>
      </c>
      <c r="S86" t="s">
        <v>7130</v>
      </c>
      <c r="T86" t="s">
        <v>3777</v>
      </c>
      <c r="U86" t="s">
        <v>3777</v>
      </c>
      <c r="W86" t="str">
        <f t="shared" si="1"/>
        <v>Speak_Spanish__not_Limited_English_speaking</v>
      </c>
    </row>
    <row r="87" spans="1:23">
      <c r="A87">
        <v>34</v>
      </c>
      <c r="B87" s="66" t="s">
        <v>3000</v>
      </c>
      <c r="C87" s="66">
        <v>0</v>
      </c>
      <c r="D87" s="66" t="s">
        <v>5824</v>
      </c>
      <c r="E87" s="28" t="str">
        <f ca="1">IFERROR(_xlfn.XLOOKUP(B87,map_headernames!M:M,map_headernames!M:M),"")</f>
        <v/>
      </c>
      <c r="F87" s="28" t="str">
        <f ca="1">IFERROR(_xlfn.XLOOKUP(B87,map_headernames!N:N,map_headernames!N:N),"")</f>
        <v/>
      </c>
      <c r="G87" s="130" t="str">
        <f ca="1">IFERROR(_xlfn.XLOOKUP($B87,map_headernames!L:L,map_headernames!L:L),"")</f>
        <v/>
      </c>
      <c r="H87" s="21" t="e">
        <f ca="1">_xlfn.XLOOKUP(K87,map_headernames!$Q$1:$Q$734,map_headernames!$O$1:$O$734)</f>
        <v>#NAME?</v>
      </c>
      <c r="I87" s="23" t="str">
        <f ca="1">IFERROR(_xlfn.XLOOKUP(G87,map_headernames!L:L,map_headernames!O:O),"")</f>
        <v/>
      </c>
      <c r="K87" s="480"/>
      <c r="L87" t="str">
        <f ca="1">IFERROR(_xlfn.XLOOKUP(G87,map_headernames!L:L,map_headernames!Q:Q),"")</f>
        <v/>
      </c>
      <c r="M87" t="str">
        <f ca="1">IFERROR(_xlfn.XLOOKUP(H87,map_headernames!O:O,map_headernames!Q:Q),"")</f>
        <v/>
      </c>
      <c r="N87" s="484" t="s">
        <v>6491</v>
      </c>
      <c r="O87" s="21" t="s">
        <v>6482</v>
      </c>
      <c r="S87" t="s">
        <v>7131</v>
      </c>
      <c r="T87" t="s">
        <v>3780</v>
      </c>
      <c r="U87" t="s">
        <v>3780</v>
      </c>
      <c r="W87" t="str">
        <f t="shared" si="1"/>
        <v>Pct__Speak_Spanish__not_Limited_English_speaking</v>
      </c>
    </row>
    <row r="88" spans="1:23">
      <c r="A88">
        <v>35</v>
      </c>
      <c r="B88" s="66" t="s">
        <v>2993</v>
      </c>
      <c r="C88" s="66">
        <v>0</v>
      </c>
      <c r="D88" s="66" t="s">
        <v>5825</v>
      </c>
      <c r="E88" s="28" t="str">
        <f ca="1">IFERROR(_xlfn.XLOOKUP(B88,map_headernames!M:M,map_headernames!M:M),"")</f>
        <v/>
      </c>
      <c r="F88" s="28" t="str">
        <f ca="1">IFERROR(_xlfn.XLOOKUP(B88,map_headernames!N:N,map_headernames!N:N),"")</f>
        <v/>
      </c>
      <c r="G88" s="130" t="str">
        <f ca="1">IFERROR(_xlfn.XLOOKUP($B88,map_headernames!L:L,map_headernames!L:L),"")</f>
        <v/>
      </c>
      <c r="H88" s="21" t="e">
        <f ca="1">_xlfn.XLOOKUP(K88,map_headernames!$Q$1:$Q$734,map_headernames!$O$1:$O$734)</f>
        <v>#NAME?</v>
      </c>
      <c r="I88" s="23" t="str">
        <f ca="1">IFERROR(_xlfn.XLOOKUP(G88,map_headernames!L:L,map_headernames!O:O),"")</f>
        <v/>
      </c>
      <c r="K88" s="480"/>
      <c r="L88" t="str">
        <f ca="1">IFERROR(_xlfn.XLOOKUP(G88,map_headernames!L:L,map_headernames!Q:Q),"")</f>
        <v/>
      </c>
      <c r="M88" t="str">
        <f ca="1">IFERROR(_xlfn.XLOOKUP(H88,map_headernames!O:O,map_headernames!Q:Q),"")</f>
        <v/>
      </c>
      <c r="N88" s="484" t="s">
        <v>6491</v>
      </c>
      <c r="O88" s="21" t="s">
        <v>6482</v>
      </c>
      <c r="S88" t="s">
        <v>7132</v>
      </c>
      <c r="T88" t="s">
        <v>3783</v>
      </c>
      <c r="U88" t="s">
        <v>3783</v>
      </c>
      <c r="W88" t="str">
        <f t="shared" ref="W88:W105" si="2">_xlfn.XLOOKUP(T88,B:B,D:D)</f>
        <v>Speak_Other_Indo_European_languages</v>
      </c>
    </row>
    <row r="89" spans="1:23">
      <c r="A89">
        <v>36</v>
      </c>
      <c r="B89" s="66" t="s">
        <v>3001</v>
      </c>
      <c r="C89" s="66">
        <v>0</v>
      </c>
      <c r="D89" s="66" t="s">
        <v>5826</v>
      </c>
      <c r="E89" s="28" t="str">
        <f ca="1">IFERROR(_xlfn.XLOOKUP(B89,map_headernames!M:M,map_headernames!M:M),"")</f>
        <v/>
      </c>
      <c r="F89" s="28" t="str">
        <f ca="1">IFERROR(_xlfn.XLOOKUP(B89,map_headernames!N:N,map_headernames!N:N),"")</f>
        <v/>
      </c>
      <c r="G89" s="130" t="str">
        <f ca="1">IFERROR(_xlfn.XLOOKUP($B89,map_headernames!L:L,map_headernames!L:L),"")</f>
        <v/>
      </c>
      <c r="H89" s="21" t="e">
        <f ca="1">_xlfn.XLOOKUP(K89,map_headernames!$Q$1:$Q$734,map_headernames!$O$1:$O$734)</f>
        <v>#NAME?</v>
      </c>
      <c r="I89" s="23" t="str">
        <f ca="1">IFERROR(_xlfn.XLOOKUP(G89,map_headernames!L:L,map_headernames!O:O),"")</f>
        <v/>
      </c>
      <c r="K89" s="480"/>
      <c r="L89" t="str">
        <f ca="1">IFERROR(_xlfn.XLOOKUP(G89,map_headernames!L:L,map_headernames!Q:Q),"")</f>
        <v/>
      </c>
      <c r="M89" t="str">
        <f ca="1">IFERROR(_xlfn.XLOOKUP(H89,map_headernames!O:O,map_headernames!Q:Q),"")</f>
        <v/>
      </c>
      <c r="N89" s="484" t="s">
        <v>6491</v>
      </c>
      <c r="O89" s="21" t="s">
        <v>6482</v>
      </c>
      <c r="S89" s="34" t="s">
        <v>7133</v>
      </c>
      <c r="T89" t="s">
        <v>3785</v>
      </c>
      <c r="U89" t="s">
        <v>3785</v>
      </c>
      <c r="W89" t="str">
        <f t="shared" si="2"/>
        <v>Pct__Speak_Other_Indo_European_languages</v>
      </c>
    </row>
    <row r="90" spans="1:23">
      <c r="A90">
        <v>37</v>
      </c>
      <c r="B90" s="66" t="s">
        <v>2994</v>
      </c>
      <c r="C90" s="66">
        <v>0</v>
      </c>
      <c r="D90" s="66" t="s">
        <v>5827</v>
      </c>
      <c r="E90" s="28" t="str">
        <f ca="1">IFERROR(_xlfn.XLOOKUP(B90,map_headernames!M:M,map_headernames!M:M),"")</f>
        <v/>
      </c>
      <c r="F90" s="28" t="str">
        <f ca="1">IFERROR(_xlfn.XLOOKUP(B90,map_headernames!N:N,map_headernames!N:N),"")</f>
        <v/>
      </c>
      <c r="G90" s="130" t="str">
        <f ca="1">IFERROR(_xlfn.XLOOKUP($B90,map_headernames!L:L,map_headernames!L:L),"")</f>
        <v/>
      </c>
      <c r="H90" s="21" t="e">
        <f ca="1">_xlfn.XLOOKUP(K90,map_headernames!$Q$1:$Q$734,map_headernames!$O$1:$O$734)</f>
        <v>#NAME?</v>
      </c>
      <c r="I90" s="23" t="str">
        <f ca="1">IFERROR(_xlfn.XLOOKUP(G90,map_headernames!L:L,map_headernames!O:O),"")</f>
        <v/>
      </c>
      <c r="K90" s="480"/>
      <c r="L90" t="str">
        <f ca="1">IFERROR(_xlfn.XLOOKUP(G90,map_headernames!L:L,map_headernames!Q:Q),"")</f>
        <v/>
      </c>
      <c r="M90" t="str">
        <f ca="1">IFERROR(_xlfn.XLOOKUP(H90,map_headernames!O:O,map_headernames!Q:Q),"")</f>
        <v/>
      </c>
      <c r="N90" s="484" t="s">
        <v>6491</v>
      </c>
      <c r="O90" s="21" t="s">
        <v>6482</v>
      </c>
      <c r="S90" s="34" t="s">
        <v>7134</v>
      </c>
      <c r="T90" t="s">
        <v>3788</v>
      </c>
      <c r="U90" t="s">
        <v>5426</v>
      </c>
      <c r="W90" t="str">
        <f t="shared" si="2"/>
        <v>Speak_Other_Indo_European__Limited_English_speaking</v>
      </c>
    </row>
    <row r="91" spans="1:23">
      <c r="A91">
        <v>38</v>
      </c>
      <c r="B91" s="66" t="s">
        <v>3002</v>
      </c>
      <c r="C91" s="66">
        <v>0</v>
      </c>
      <c r="D91" s="66" t="s">
        <v>5828</v>
      </c>
      <c r="E91" s="28" t="str">
        <f ca="1">IFERROR(_xlfn.XLOOKUP(B91,map_headernames!M:M,map_headernames!M:M),"")</f>
        <v/>
      </c>
      <c r="F91" s="28" t="str">
        <f ca="1">IFERROR(_xlfn.XLOOKUP(B91,map_headernames!N:N,map_headernames!N:N),"")</f>
        <v/>
      </c>
      <c r="G91" s="130" t="str">
        <f ca="1">IFERROR(_xlfn.XLOOKUP($B91,map_headernames!L:L,map_headernames!L:L),"")</f>
        <v/>
      </c>
      <c r="H91" s="21" t="e">
        <f ca="1">_xlfn.XLOOKUP(K91,map_headernames!$Q$1:$Q$734,map_headernames!$O$1:$O$734)</f>
        <v>#NAME?</v>
      </c>
      <c r="I91" s="23" t="str">
        <f ca="1">IFERROR(_xlfn.XLOOKUP(G91,map_headernames!L:L,map_headernames!O:O),"")</f>
        <v/>
      </c>
      <c r="K91" s="480"/>
      <c r="L91" t="str">
        <f ca="1">IFERROR(_xlfn.XLOOKUP(G91,map_headernames!L:L,map_headernames!Q:Q),"")</f>
        <v/>
      </c>
      <c r="M91" t="str">
        <f ca="1">IFERROR(_xlfn.XLOOKUP(H91,map_headernames!O:O,map_headernames!Q:Q),"")</f>
        <v/>
      </c>
      <c r="N91" s="484" t="s">
        <v>6491</v>
      </c>
      <c r="O91" s="21" t="s">
        <v>6482</v>
      </c>
      <c r="S91" s="34" t="s">
        <v>7135</v>
      </c>
      <c r="T91" t="s">
        <v>3791</v>
      </c>
      <c r="U91" t="s">
        <v>5430</v>
      </c>
      <c r="W91" t="str">
        <f t="shared" si="2"/>
        <v>Pct__Speak_Other_Indo_European__Limited_English_speaking</v>
      </c>
    </row>
    <row r="92" spans="1:23">
      <c r="A92">
        <v>39</v>
      </c>
      <c r="B92" s="66" t="s">
        <v>2995</v>
      </c>
      <c r="C92" s="66">
        <v>0</v>
      </c>
      <c r="D92" s="66" t="s">
        <v>5829</v>
      </c>
      <c r="E92" s="28" t="str">
        <f ca="1">IFERROR(_xlfn.XLOOKUP(B92,map_headernames!M:M,map_headernames!M:M),"")</f>
        <v/>
      </c>
      <c r="F92" s="28" t="str">
        <f ca="1">IFERROR(_xlfn.XLOOKUP(B92,map_headernames!N:N,map_headernames!N:N),"")</f>
        <v/>
      </c>
      <c r="G92" s="130" t="str">
        <f ca="1">IFERROR(_xlfn.XLOOKUP($B92,map_headernames!L:L,map_headernames!L:L),"")</f>
        <v/>
      </c>
      <c r="H92" s="21" t="e">
        <f ca="1">_xlfn.XLOOKUP(K92,map_headernames!$Q$1:$Q$734,map_headernames!$O$1:$O$734)</f>
        <v>#NAME?</v>
      </c>
      <c r="I92" s="23" t="str">
        <f ca="1">IFERROR(_xlfn.XLOOKUP(G92,map_headernames!L:L,map_headernames!O:O),"")</f>
        <v/>
      </c>
      <c r="K92" s="480"/>
      <c r="L92" t="str">
        <f ca="1">IFERROR(_xlfn.XLOOKUP(G92,map_headernames!L:L,map_headernames!Q:Q),"")</f>
        <v/>
      </c>
      <c r="M92" t="str">
        <f ca="1">IFERROR(_xlfn.XLOOKUP(H92,map_headernames!O:O,map_headernames!Q:Q),"")</f>
        <v/>
      </c>
      <c r="N92" s="484" t="s">
        <v>6491</v>
      </c>
      <c r="O92" s="21" t="s">
        <v>6482</v>
      </c>
      <c r="S92" s="34" t="s">
        <v>7136</v>
      </c>
      <c r="T92" t="s">
        <v>3794</v>
      </c>
      <c r="U92" t="s">
        <v>3794</v>
      </c>
      <c r="W92" t="str">
        <f t="shared" si="2"/>
        <v>Speak_Other_Indo_European__not_Limited_English_speaking</v>
      </c>
    </row>
    <row r="93" spans="1:23">
      <c r="A93">
        <v>40</v>
      </c>
      <c r="B93" s="66" t="s">
        <v>3003</v>
      </c>
      <c r="C93" s="66">
        <v>0</v>
      </c>
      <c r="D93" s="66" t="s">
        <v>5830</v>
      </c>
      <c r="E93" s="28" t="str">
        <f ca="1">IFERROR(_xlfn.XLOOKUP(B93,map_headernames!M:M,map_headernames!M:M),"")</f>
        <v/>
      </c>
      <c r="F93" s="28" t="str">
        <f ca="1">IFERROR(_xlfn.XLOOKUP(B93,map_headernames!N:N,map_headernames!N:N),"")</f>
        <v/>
      </c>
      <c r="G93" s="130" t="str">
        <f ca="1">IFERROR(_xlfn.XLOOKUP($B93,map_headernames!L:L,map_headernames!L:L),"")</f>
        <v/>
      </c>
      <c r="H93" s="21" t="e">
        <f ca="1">_xlfn.XLOOKUP(K93,map_headernames!$Q$1:$Q$734,map_headernames!$O$1:$O$734)</f>
        <v>#NAME?</v>
      </c>
      <c r="I93" s="23" t="str">
        <f ca="1">IFERROR(_xlfn.XLOOKUP(G93,map_headernames!L:L,map_headernames!O:O),"")</f>
        <v/>
      </c>
      <c r="K93" s="480"/>
      <c r="L93" t="str">
        <f ca="1">IFERROR(_xlfn.XLOOKUP(G93,map_headernames!L:L,map_headernames!Q:Q),"")</f>
        <v/>
      </c>
      <c r="M93" t="str">
        <f ca="1">IFERROR(_xlfn.XLOOKUP(H93,map_headernames!O:O,map_headernames!Q:Q),"")</f>
        <v/>
      </c>
      <c r="N93" s="484" t="s">
        <v>6491</v>
      </c>
      <c r="O93" s="21" t="s">
        <v>6482</v>
      </c>
      <c r="S93" s="34" t="s">
        <v>7137</v>
      </c>
      <c r="T93" t="s">
        <v>3797</v>
      </c>
      <c r="U93" t="s">
        <v>3797</v>
      </c>
      <c r="W93" t="str">
        <f t="shared" si="2"/>
        <v>Pct__Speak_Other_Indo_European__not_Limited_English_speaking</v>
      </c>
    </row>
    <row r="94" spans="1:23">
      <c r="A94">
        <v>41</v>
      </c>
      <c r="B94" s="66" t="s">
        <v>2996</v>
      </c>
      <c r="C94" s="66">
        <v>0</v>
      </c>
      <c r="D94" s="66" t="s">
        <v>5831</v>
      </c>
      <c r="E94" s="28" t="str">
        <f ca="1">IFERROR(_xlfn.XLOOKUP(B94,map_headernames!M:M,map_headernames!M:M),"")</f>
        <v/>
      </c>
      <c r="F94" s="28" t="str">
        <f ca="1">IFERROR(_xlfn.XLOOKUP(B94,map_headernames!N:N,map_headernames!N:N),"")</f>
        <v/>
      </c>
      <c r="G94" s="130" t="str">
        <f ca="1">IFERROR(_xlfn.XLOOKUP($B94,map_headernames!L:L,map_headernames!L:L),"")</f>
        <v/>
      </c>
      <c r="H94" s="21" t="e">
        <f ca="1">_xlfn.XLOOKUP(K94,map_headernames!$Q$1:$Q$734,map_headernames!$O$1:$O$734)</f>
        <v>#NAME?</v>
      </c>
      <c r="I94" s="23" t="str">
        <f ca="1">IFERROR(_xlfn.XLOOKUP(G94,map_headernames!L:L,map_headernames!O:O),"")</f>
        <v/>
      </c>
      <c r="K94" s="480"/>
      <c r="L94" t="str">
        <f ca="1">IFERROR(_xlfn.XLOOKUP(G94,map_headernames!L:L,map_headernames!Q:Q),"")</f>
        <v/>
      </c>
      <c r="M94" t="str">
        <f ca="1">IFERROR(_xlfn.XLOOKUP(H94,map_headernames!O:O,map_headernames!Q:Q),"")</f>
        <v/>
      </c>
      <c r="N94" s="484" t="s">
        <v>6491</v>
      </c>
      <c r="O94" s="21" t="s">
        <v>6482</v>
      </c>
      <c r="S94" s="34" t="s">
        <v>7138</v>
      </c>
      <c r="T94" t="s">
        <v>3800</v>
      </c>
      <c r="U94" t="s">
        <v>3800</v>
      </c>
      <c r="W94" t="str">
        <f t="shared" si="2"/>
        <v>Speak_Asian_Pacific_Island_languages</v>
      </c>
    </row>
    <row r="95" spans="1:23">
      <c r="A95">
        <v>42</v>
      </c>
      <c r="B95" s="66" t="s">
        <v>3004</v>
      </c>
      <c r="C95" s="66">
        <v>62</v>
      </c>
      <c r="D95" s="66" t="s">
        <v>5832</v>
      </c>
      <c r="E95" s="28" t="str">
        <f ca="1">IFERROR(_xlfn.XLOOKUP(B95,map_headernames!M:M,map_headernames!M:M),"")</f>
        <v/>
      </c>
      <c r="F95" s="28" t="str">
        <f ca="1">IFERROR(_xlfn.XLOOKUP(B95,map_headernames!N:N,map_headernames!N:N),"")</f>
        <v/>
      </c>
      <c r="G95" s="130" t="str">
        <f ca="1">IFERROR(_xlfn.XLOOKUP($B95,map_headernames!L:L,map_headernames!L:L),"")</f>
        <v/>
      </c>
      <c r="H95" s="21" t="e">
        <f ca="1">_xlfn.XLOOKUP(K95,map_headernames!$Q$1:$Q$734,map_headernames!$O$1:$O$734)</f>
        <v>#NAME?</v>
      </c>
      <c r="I95" s="23" t="str">
        <f ca="1">IFERROR(_xlfn.XLOOKUP(G95,map_headernames!L:L,map_headernames!O:O),"")</f>
        <v/>
      </c>
      <c r="K95" s="480"/>
      <c r="L95" t="str">
        <f ca="1">IFERROR(_xlfn.XLOOKUP(G95,map_headernames!L:L,map_headernames!Q:Q),"")</f>
        <v/>
      </c>
      <c r="M95" t="str">
        <f ca="1">IFERROR(_xlfn.XLOOKUP(H95,map_headernames!O:O,map_headernames!Q:Q),"")</f>
        <v/>
      </c>
      <c r="N95" s="484" t="s">
        <v>6491</v>
      </c>
      <c r="O95" s="21" t="s">
        <v>6482</v>
      </c>
      <c r="S95" s="34" t="s">
        <v>7139</v>
      </c>
      <c r="T95" t="s">
        <v>3802</v>
      </c>
      <c r="U95" t="s">
        <v>3802</v>
      </c>
      <c r="W95" t="str">
        <f t="shared" si="2"/>
        <v>Pct__Speak_Asian_Pacific_Island_languages</v>
      </c>
    </row>
    <row r="96" spans="1:23">
      <c r="A96">
        <v>43</v>
      </c>
      <c r="B96" s="66" t="s">
        <v>2997</v>
      </c>
      <c r="C96" s="66">
        <v>11.1111111111111</v>
      </c>
      <c r="D96" s="66" t="s">
        <v>5833</v>
      </c>
      <c r="E96" s="28" t="str">
        <f ca="1">IFERROR(_xlfn.XLOOKUP(B96,map_headernames!M:M,map_headernames!M:M),"")</f>
        <v/>
      </c>
      <c r="F96" s="28" t="str">
        <f ca="1">IFERROR(_xlfn.XLOOKUP(B96,map_headernames!N:N,map_headernames!N:N),"")</f>
        <v/>
      </c>
      <c r="G96" s="130" t="str">
        <f ca="1">IFERROR(_xlfn.XLOOKUP($B96,map_headernames!L:L,map_headernames!L:L),"")</f>
        <v/>
      </c>
      <c r="H96" s="21" t="e">
        <f ca="1">_xlfn.XLOOKUP(K96,map_headernames!$Q$1:$Q$734,map_headernames!$O$1:$O$734)</f>
        <v>#NAME?</v>
      </c>
      <c r="I96" s="23" t="str">
        <f ca="1">IFERROR(_xlfn.XLOOKUP(G96,map_headernames!L:L,map_headernames!O:O),"")</f>
        <v/>
      </c>
      <c r="K96" s="480"/>
      <c r="L96" t="str">
        <f ca="1">IFERROR(_xlfn.XLOOKUP(G96,map_headernames!L:L,map_headernames!Q:Q),"")</f>
        <v/>
      </c>
      <c r="M96" t="str">
        <f ca="1">IFERROR(_xlfn.XLOOKUP(H96,map_headernames!O:O,map_headernames!Q:Q),"")</f>
        <v/>
      </c>
      <c r="N96" s="484" t="s">
        <v>6491</v>
      </c>
      <c r="O96" s="21" t="s">
        <v>6482</v>
      </c>
      <c r="S96" s="34" t="s">
        <v>7140</v>
      </c>
      <c r="T96" t="s">
        <v>3805</v>
      </c>
      <c r="U96" t="s">
        <v>5427</v>
      </c>
      <c r="W96" t="str">
        <f t="shared" si="2"/>
        <v>Speak_Asian_Pacific_Island__Limited_English_speaking</v>
      </c>
    </row>
    <row r="97" spans="1:23">
      <c r="A97">
        <v>44</v>
      </c>
      <c r="B97" t="s">
        <v>3109</v>
      </c>
      <c r="C97">
        <v>90</v>
      </c>
      <c r="D97" t="s">
        <v>5834</v>
      </c>
      <c r="E97" s="28" t="str">
        <f ca="1">IFERROR(_xlfn.XLOOKUP(B97,map_headernames!M:M,map_headernames!M:M),"")</f>
        <v/>
      </c>
      <c r="F97" s="28" t="str">
        <f ca="1">IFERROR(_xlfn.XLOOKUP(B97,map_headernames!N:N,map_headernames!N:N),"")</f>
        <v/>
      </c>
      <c r="G97" s="130" t="str">
        <f ca="1">IFERROR(_xlfn.XLOOKUP($B97,map_headernames!L:L,map_headernames!L:L),"")</f>
        <v/>
      </c>
      <c r="H97" s="21" t="e">
        <f ca="1">_xlfn.XLOOKUP(K97,map_headernames!$Q$1:$Q$734,map_headernames!$O$1:$O$734)</f>
        <v>#NAME?</v>
      </c>
      <c r="I97" s="23" t="str">
        <f ca="1">IFERROR(_xlfn.XLOOKUP(G97,map_headernames!L:L,map_headernames!O:O),"")</f>
        <v/>
      </c>
      <c r="K97" s="480"/>
      <c r="L97" t="str">
        <f ca="1">IFERROR(_xlfn.XLOOKUP(G97,map_headernames!L:L,map_headernames!Q:Q),"")</f>
        <v/>
      </c>
      <c r="M97" t="str">
        <f ca="1">IFERROR(_xlfn.XLOOKUP(H97,map_headernames!O:O,map_headernames!Q:Q),"")</f>
        <v/>
      </c>
      <c r="N97" s="484" t="s">
        <v>6491</v>
      </c>
      <c r="O97" s="21" t="s">
        <v>6482</v>
      </c>
      <c r="S97" s="34" t="s">
        <v>7141</v>
      </c>
      <c r="T97" t="s">
        <v>3808</v>
      </c>
      <c r="U97" t="s">
        <v>5431</v>
      </c>
      <c r="W97" t="str">
        <f t="shared" si="2"/>
        <v>Pct__Speak_Asian_Pacific_Island__Limited_English_speaking</v>
      </c>
    </row>
    <row r="98" spans="1:23">
      <c r="A98">
        <v>45</v>
      </c>
      <c r="B98" t="s">
        <v>3112</v>
      </c>
      <c r="C98">
        <v>16.129032258064498</v>
      </c>
      <c r="D98" t="s">
        <v>5835</v>
      </c>
      <c r="E98" s="28" t="str">
        <f ca="1">IFERROR(_xlfn.XLOOKUP(B98,map_headernames!M:M,map_headernames!M:M),"")</f>
        <v/>
      </c>
      <c r="F98" s="28" t="str">
        <f ca="1">IFERROR(_xlfn.XLOOKUP(B98,map_headernames!N:N,map_headernames!N:N),"")</f>
        <v/>
      </c>
      <c r="G98" s="130" t="str">
        <f ca="1">IFERROR(_xlfn.XLOOKUP($B98,map_headernames!L:L,map_headernames!L:L),"")</f>
        <v/>
      </c>
      <c r="H98" s="21" t="e">
        <f ca="1">_xlfn.XLOOKUP(K98,map_headernames!$Q$1:$Q$734,map_headernames!$O$1:$O$734)</f>
        <v>#NAME?</v>
      </c>
      <c r="I98" s="23" t="str">
        <f ca="1">IFERROR(_xlfn.XLOOKUP(G98,map_headernames!L:L,map_headernames!O:O),"")</f>
        <v/>
      </c>
      <c r="K98" s="480"/>
      <c r="L98" t="str">
        <f ca="1">IFERROR(_xlfn.XLOOKUP(G98,map_headernames!L:L,map_headernames!Q:Q),"")</f>
        <v/>
      </c>
      <c r="M98" t="str">
        <f ca="1">IFERROR(_xlfn.XLOOKUP(H98,map_headernames!O:O,map_headernames!Q:Q),"")</f>
        <v/>
      </c>
      <c r="N98" s="484" t="s">
        <v>6491</v>
      </c>
      <c r="O98" s="21" t="s">
        <v>6482</v>
      </c>
      <c r="S98" s="34" t="s">
        <v>7142</v>
      </c>
      <c r="T98" t="s">
        <v>3811</v>
      </c>
      <c r="U98" t="s">
        <v>3811</v>
      </c>
      <c r="W98" t="str">
        <f t="shared" si="2"/>
        <v>Speak_Asian_Pacific_Island__not_Limited_English_speaking</v>
      </c>
    </row>
    <row r="99" spans="1:23">
      <c r="A99">
        <v>50</v>
      </c>
      <c r="B99" t="s">
        <v>3125</v>
      </c>
      <c r="C99">
        <v>468</v>
      </c>
      <c r="D99" t="s">
        <v>5840</v>
      </c>
      <c r="E99" s="28" t="str">
        <f ca="1">IFERROR(_xlfn.XLOOKUP(B99,map_headernames!M:M,map_headernames!M:M),"")</f>
        <v/>
      </c>
      <c r="F99" s="28" t="str">
        <f ca="1">IFERROR(_xlfn.XLOOKUP(B99,map_headernames!N:N,map_headernames!N:N),"")</f>
        <v/>
      </c>
      <c r="G99" s="130" t="str">
        <f ca="1">IFERROR(_xlfn.XLOOKUP($B99,map_headernames!L:L,map_headernames!L:L),"")</f>
        <v/>
      </c>
      <c r="H99" s="21" t="e">
        <f ca="1">_xlfn.XLOOKUP(K99,map_headernames!$Q$1:$Q$734,map_headernames!$O$1:$O$734)</f>
        <v>#NAME?</v>
      </c>
      <c r="I99" s="23" t="str">
        <f ca="1">IFERROR(_xlfn.XLOOKUP(G99,map_headernames!L:L,map_headernames!O:O),"")</f>
        <v/>
      </c>
      <c r="L99" t="str">
        <f ca="1">IFERROR(_xlfn.XLOOKUP(G99,map_headernames!L:L,map_headernames!Q:Q),"")</f>
        <v/>
      </c>
      <c r="M99" t="str">
        <f ca="1">IFERROR(_xlfn.XLOOKUP(H99,map_headernames!O:O,map_headernames!Q:Q),"")</f>
        <v/>
      </c>
      <c r="N99" s="484" t="s">
        <v>6491</v>
      </c>
      <c r="O99" s="21" t="s">
        <v>6482</v>
      </c>
      <c r="S99" s="34" t="s">
        <v>7143</v>
      </c>
      <c r="T99" t="s">
        <v>3814</v>
      </c>
      <c r="U99" t="s">
        <v>3814</v>
      </c>
      <c r="W99" t="str">
        <f t="shared" si="2"/>
        <v>Pct__Speak_Asian_Pacific_Island__not_Limited_English_speaking</v>
      </c>
    </row>
    <row r="100" spans="1:23">
      <c r="A100">
        <v>51</v>
      </c>
      <c r="B100" t="s">
        <v>3128</v>
      </c>
      <c r="C100">
        <v>83.870967741935502</v>
      </c>
      <c r="D100" t="s">
        <v>5841</v>
      </c>
      <c r="E100" s="28" t="str">
        <f ca="1">IFERROR(_xlfn.XLOOKUP(B100,map_headernames!M:M,map_headernames!M:M),"")</f>
        <v/>
      </c>
      <c r="F100" s="28" t="str">
        <f ca="1">IFERROR(_xlfn.XLOOKUP(B100,map_headernames!N:N,map_headernames!N:N),"")</f>
        <v/>
      </c>
      <c r="G100" s="130" t="str">
        <f ca="1">IFERROR(_xlfn.XLOOKUP($B100,map_headernames!L:L,map_headernames!L:L),"")</f>
        <v/>
      </c>
      <c r="H100" s="21" t="e">
        <f ca="1">_xlfn.XLOOKUP(K100,map_headernames!$Q$1:$Q$734,map_headernames!$O$1:$O$734)</f>
        <v>#NAME?</v>
      </c>
      <c r="I100" s="23" t="str">
        <f ca="1">IFERROR(_xlfn.XLOOKUP(G100,map_headernames!L:L,map_headernames!O:O),"")</f>
        <v/>
      </c>
      <c r="L100" t="str">
        <f ca="1">IFERROR(_xlfn.XLOOKUP(G100,map_headernames!L:L,map_headernames!Q:Q),"")</f>
        <v/>
      </c>
      <c r="M100" t="str">
        <f ca="1">IFERROR(_xlfn.XLOOKUP(H100,map_headernames!O:O,map_headernames!Q:Q),"")</f>
        <v/>
      </c>
      <c r="N100" s="484" t="s">
        <v>6491</v>
      </c>
      <c r="O100" s="21" t="s">
        <v>6482</v>
      </c>
      <c r="S100" s="34" t="s">
        <v>7144</v>
      </c>
      <c r="T100" t="s">
        <v>3817</v>
      </c>
      <c r="U100" t="s">
        <v>3817</v>
      </c>
      <c r="W100" t="str">
        <f t="shared" si="2"/>
        <v>Speak_Other_languages</v>
      </c>
    </row>
    <row r="101" spans="1:23">
      <c r="A101">
        <v>52</v>
      </c>
      <c r="B101" t="s">
        <v>3131</v>
      </c>
      <c r="C101">
        <v>301</v>
      </c>
      <c r="D101" t="s">
        <v>5842</v>
      </c>
      <c r="E101" s="28" t="str">
        <f ca="1">IFERROR(_xlfn.XLOOKUP(B101,map_headernames!M:M,map_headernames!M:M),"")</f>
        <v/>
      </c>
      <c r="F101" s="28" t="str">
        <f ca="1">IFERROR(_xlfn.XLOOKUP(B101,map_headernames!N:N,map_headernames!N:N),"")</f>
        <v/>
      </c>
      <c r="G101" s="130" t="str">
        <f ca="1">IFERROR(_xlfn.XLOOKUP($B101,map_headernames!L:L,map_headernames!L:L),"")</f>
        <v/>
      </c>
      <c r="H101" s="21" t="e">
        <f ca="1">_xlfn.XLOOKUP(K101,map_headernames!$Q$1:$Q$734,map_headernames!$O$1:$O$734)</f>
        <v>#NAME?</v>
      </c>
      <c r="I101" s="23" t="str">
        <f ca="1">IFERROR(_xlfn.XLOOKUP(G101,map_headernames!L:L,map_headernames!O:O),"")</f>
        <v/>
      </c>
      <c r="L101" t="str">
        <f ca="1">IFERROR(_xlfn.XLOOKUP(G101,map_headernames!L:L,map_headernames!Q:Q),"")</f>
        <v/>
      </c>
      <c r="M101" t="str">
        <f ca="1">IFERROR(_xlfn.XLOOKUP(H101,map_headernames!O:O,map_headernames!Q:Q),"")</f>
        <v/>
      </c>
      <c r="N101" s="484" t="s">
        <v>6491</v>
      </c>
      <c r="O101" s="21" t="s">
        <v>6482</v>
      </c>
      <c r="S101" s="34" t="s">
        <v>7145</v>
      </c>
      <c r="T101" t="s">
        <v>3819</v>
      </c>
      <c r="U101" t="s">
        <v>3819</v>
      </c>
      <c r="W101" t="str">
        <f t="shared" si="2"/>
        <v>Pct__Speak_Other_languages</v>
      </c>
    </row>
    <row r="102" spans="1:23">
      <c r="A102">
        <v>53</v>
      </c>
      <c r="B102" t="s">
        <v>3134</v>
      </c>
      <c r="C102">
        <v>53.942652329749102</v>
      </c>
      <c r="D102" t="s">
        <v>5843</v>
      </c>
      <c r="E102" s="28" t="str">
        <f ca="1">IFERROR(_xlfn.XLOOKUP(B102,map_headernames!M:M,map_headernames!M:M),"")</f>
        <v/>
      </c>
      <c r="F102" s="28" t="str">
        <f ca="1">IFERROR(_xlfn.XLOOKUP(B102,map_headernames!N:N,map_headernames!N:N),"")</f>
        <v/>
      </c>
      <c r="G102" s="130" t="str">
        <f ca="1">IFERROR(_xlfn.XLOOKUP($B102,map_headernames!L:L,map_headernames!L:L),"")</f>
        <v/>
      </c>
      <c r="H102" s="21" t="e">
        <f ca="1">_xlfn.XLOOKUP(K102,map_headernames!$Q$1:$Q$734,map_headernames!$O$1:$O$734)</f>
        <v>#NAME?</v>
      </c>
      <c r="I102" s="23" t="str">
        <f ca="1">IFERROR(_xlfn.XLOOKUP(G102,map_headernames!L:L,map_headernames!O:O),"")</f>
        <v/>
      </c>
      <c r="L102" t="str">
        <f ca="1">IFERROR(_xlfn.XLOOKUP(G102,map_headernames!L:L,map_headernames!Q:Q),"")</f>
        <v/>
      </c>
      <c r="M102" t="str">
        <f ca="1">IFERROR(_xlfn.XLOOKUP(H102,map_headernames!O:O,map_headernames!Q:Q),"")</f>
        <v/>
      </c>
      <c r="N102" s="484" t="s">
        <v>6491</v>
      </c>
      <c r="O102" s="21" t="s">
        <v>6482</v>
      </c>
      <c r="S102" s="34" t="s">
        <v>7146</v>
      </c>
      <c r="T102" t="s">
        <v>3822</v>
      </c>
      <c r="U102" t="s">
        <v>5428</v>
      </c>
      <c r="W102" t="str">
        <f t="shared" si="2"/>
        <v>Speak_Other__Limited_English_speaking</v>
      </c>
    </row>
    <row r="103" spans="1:23">
      <c r="A103">
        <v>54</v>
      </c>
      <c r="B103" t="s">
        <v>3137</v>
      </c>
      <c r="C103">
        <v>257</v>
      </c>
      <c r="D103" t="s">
        <v>5844</v>
      </c>
      <c r="E103" s="28" t="str">
        <f ca="1">IFERROR(_xlfn.XLOOKUP(B103,map_headernames!M:M,map_headernames!M:M),"")</f>
        <v/>
      </c>
      <c r="F103" s="28" t="str">
        <f ca="1">IFERROR(_xlfn.XLOOKUP(B103,map_headernames!N:N,map_headernames!N:N),"")</f>
        <v/>
      </c>
      <c r="G103" s="130" t="str">
        <f ca="1">IFERROR(_xlfn.XLOOKUP($B103,map_headernames!L:L,map_headernames!L:L),"")</f>
        <v/>
      </c>
      <c r="H103" s="21" t="e">
        <f ca="1">_xlfn.XLOOKUP(K103,map_headernames!$Q$1:$Q$734,map_headernames!$O$1:$O$734)</f>
        <v>#NAME?</v>
      </c>
      <c r="I103" s="23" t="str">
        <f ca="1">IFERROR(_xlfn.XLOOKUP(G103,map_headernames!L:L,map_headernames!O:O),"")</f>
        <v/>
      </c>
      <c r="L103" t="str">
        <f ca="1">IFERROR(_xlfn.XLOOKUP(G103,map_headernames!L:L,map_headernames!Q:Q),"")</f>
        <v/>
      </c>
      <c r="M103" t="str">
        <f ca="1">IFERROR(_xlfn.XLOOKUP(H103,map_headernames!O:O,map_headernames!Q:Q),"")</f>
        <v/>
      </c>
      <c r="N103" s="484" t="s">
        <v>6491</v>
      </c>
      <c r="O103" s="21" t="s">
        <v>6482</v>
      </c>
      <c r="S103" s="34" t="s">
        <v>7147</v>
      </c>
      <c r="T103" t="s">
        <v>3825</v>
      </c>
      <c r="U103" t="s">
        <v>5432</v>
      </c>
      <c r="W103" t="str">
        <f t="shared" si="2"/>
        <v>Pct__Speak_Other__Limited_English_speaking</v>
      </c>
    </row>
    <row r="104" spans="1:23">
      <c r="A104">
        <v>55</v>
      </c>
      <c r="B104" t="s">
        <v>3140</v>
      </c>
      <c r="C104">
        <v>46.057347670250898</v>
      </c>
      <c r="D104" t="s">
        <v>5845</v>
      </c>
      <c r="E104" s="28" t="str">
        <f ca="1">IFERROR(_xlfn.XLOOKUP(B104,map_headernames!M:M,map_headernames!M:M),"")</f>
        <v/>
      </c>
      <c r="F104" s="28" t="str">
        <f ca="1">IFERROR(_xlfn.XLOOKUP(B104,map_headernames!N:N,map_headernames!N:N),"")</f>
        <v/>
      </c>
      <c r="G104" s="130" t="str">
        <f ca="1">IFERROR(_xlfn.XLOOKUP($B104,map_headernames!L:L,map_headernames!L:L),"")</f>
        <v/>
      </c>
      <c r="H104" s="21" t="e">
        <f ca="1">_xlfn.XLOOKUP(K104,map_headernames!$Q$1:$Q$734,map_headernames!$O$1:$O$734)</f>
        <v>#NAME?</v>
      </c>
      <c r="I104" s="23" t="str">
        <f ca="1">IFERROR(_xlfn.XLOOKUP(G104,map_headernames!L:L,map_headernames!O:O),"")</f>
        <v/>
      </c>
      <c r="L104" t="str">
        <f ca="1">IFERROR(_xlfn.XLOOKUP(G104,map_headernames!L:L,map_headernames!Q:Q),"")</f>
        <v/>
      </c>
      <c r="M104" t="str">
        <f ca="1">IFERROR(_xlfn.XLOOKUP(H104,map_headernames!O:O,map_headernames!Q:Q),"")</f>
        <v/>
      </c>
      <c r="N104" s="484" t="s">
        <v>6491</v>
      </c>
      <c r="O104" s="21" t="s">
        <v>6482</v>
      </c>
      <c r="S104" s="34" t="s">
        <v>7148</v>
      </c>
      <c r="T104" t="s">
        <v>3828</v>
      </c>
      <c r="U104" t="s">
        <v>3828</v>
      </c>
      <c r="W104" t="str">
        <f t="shared" si="2"/>
        <v>Speak_Other__not_Limited_English_speaking</v>
      </c>
    </row>
    <row r="105" spans="1:23">
      <c r="A105">
        <v>98</v>
      </c>
      <c r="B105" t="s">
        <v>3249</v>
      </c>
      <c r="C105">
        <v>38</v>
      </c>
      <c r="D105" t="s">
        <v>5885</v>
      </c>
      <c r="E105" s="28" t="str">
        <f ca="1">IFERROR(_xlfn.XLOOKUP(B105,map_headernames!M:M,map_headernames!M:M),"")</f>
        <v/>
      </c>
      <c r="F105" s="28" t="str">
        <f ca="1">IFERROR(_xlfn.XLOOKUP(B105,map_headernames!N:N,map_headernames!N:N),"")</f>
        <v/>
      </c>
      <c r="G105" s="28" t="str">
        <f ca="1">IFERROR(_xlfn.XLOOKUP($B105,map_headernames!L:L,map_headernames!L:L),"")</f>
        <v/>
      </c>
      <c r="H105" t="e">
        <f ca="1">_xlfn.XLOOKUP(K105,map_headernames!$Q$1:$Q$734,map_headernames!$O$1:$O$734)</f>
        <v>#NAME?</v>
      </c>
      <c r="I105" s="23" t="str">
        <f ca="1">IFERROR(_xlfn.XLOOKUP(G105,map_headernames!L:L,map_headernames!O:O),"")</f>
        <v/>
      </c>
      <c r="L105" t="str">
        <f ca="1">IFERROR(_xlfn.XLOOKUP(G105,map_headernames!L:L,map_headernames!Q:Q),"")</f>
        <v/>
      </c>
      <c r="M105" t="str">
        <f ca="1">IFERROR(_xlfn.XLOOKUP(H105,map_headernames!O:O,map_headernames!Q:Q),"")</f>
        <v/>
      </c>
      <c r="N105" s="484" t="s">
        <v>6491</v>
      </c>
      <c r="O105" s="21" t="s">
        <v>6482</v>
      </c>
      <c r="S105" s="35" t="s">
        <v>7149</v>
      </c>
      <c r="T105" t="s">
        <v>3831</v>
      </c>
      <c r="U105" t="s">
        <v>3831</v>
      </c>
      <c r="W105" t="str">
        <f t="shared" si="2"/>
        <v>Pct__Speak_Other__not_Limited_English_speaking</v>
      </c>
    </row>
    <row r="106" spans="1:23">
      <c r="A106">
        <v>99</v>
      </c>
      <c r="B106" t="s">
        <v>3251</v>
      </c>
      <c r="C106">
        <v>14.5593869731801</v>
      </c>
      <c r="D106" t="s">
        <v>5886</v>
      </c>
      <c r="E106" s="28" t="str">
        <f ca="1">IFERROR(_xlfn.XLOOKUP(B106,map_headernames!M:M,map_headernames!M:M),"")</f>
        <v/>
      </c>
      <c r="F106" s="28" t="str">
        <f ca="1">IFERROR(_xlfn.XLOOKUP(B106,map_headernames!N:N,map_headernames!N:N),"")</f>
        <v/>
      </c>
      <c r="G106" s="28" t="str">
        <f ca="1">IFERROR(_xlfn.XLOOKUP($B106,map_headernames!L:L,map_headernames!L:L),"")</f>
        <v/>
      </c>
      <c r="H106" t="e">
        <f ca="1">_xlfn.XLOOKUP(K106,map_headernames!$Q$1:$Q$734,map_headernames!$O$1:$O$734)</f>
        <v>#NAME?</v>
      </c>
      <c r="I106" s="23" t="str">
        <f ca="1">IFERROR(_xlfn.XLOOKUP(G106,map_headernames!L:L,map_headernames!O:O),"")</f>
        <v/>
      </c>
      <c r="L106" t="str">
        <f ca="1">IFERROR(_xlfn.XLOOKUP(G106,map_headernames!L:L,map_headernames!Q:Q),"")</f>
        <v/>
      </c>
      <c r="M106" t="str">
        <f ca="1">IFERROR(_xlfn.XLOOKUP(H106,map_headernames!O:O,map_headernames!Q:Q),"")</f>
        <v/>
      </c>
      <c r="N106" s="484" t="s">
        <v>6491</v>
      </c>
      <c r="O106" s="21" t="s">
        <v>6482</v>
      </c>
    </row>
    <row r="107" spans="1:23">
      <c r="A107">
        <v>244</v>
      </c>
      <c r="B107" s="1" t="s">
        <v>3613</v>
      </c>
      <c r="C107">
        <v>530</v>
      </c>
      <c r="D107" t="s">
        <v>6031</v>
      </c>
      <c r="E107" s="28" t="str">
        <f ca="1">IFERROR(_xlfn.XLOOKUP(B107,map_headernames!M:M,map_headernames!M:M),"")</f>
        <v/>
      </c>
      <c r="F107" s="28" t="str">
        <f ca="1">IFERROR(_xlfn.XLOOKUP(B107,map_headernames!N:N,map_headernames!N:N),"")</f>
        <v/>
      </c>
      <c r="G107" s="130" t="str">
        <f ca="1">IFERROR(_xlfn.XLOOKUP($B107,map_headernames!L:L,map_headernames!L:L),"")</f>
        <v/>
      </c>
      <c r="H107" t="e">
        <f ca="1">_xlfn.XLOOKUP(K107,map_headernames!$Q$1:$Q$734,map_headernames!$O$1:$O$734)</f>
        <v>#NAME?</v>
      </c>
      <c r="I107" s="23" t="str">
        <f ca="1">IFERROR(_xlfn.XLOOKUP(G107,map_headernames!L:L,map_headernames!O:O),"")</f>
        <v/>
      </c>
      <c r="L107" s="1" t="str">
        <f ca="1">IFERROR(_xlfn.XLOOKUP(G107,map_headernames!L:L,map_headernames!Q:Q),"")</f>
        <v/>
      </c>
      <c r="M107" t="str">
        <f ca="1">IFERROR(_xlfn.XLOOKUP(H107,map_headernames!O:O,map_headernames!Q:Q),"")</f>
        <v/>
      </c>
      <c r="N107" s="484" t="s">
        <v>6491</v>
      </c>
      <c r="O107" s="21" t="s">
        <v>6482</v>
      </c>
      <c r="P107" t="s">
        <v>6510</v>
      </c>
    </row>
    <row r="108" spans="1:23">
      <c r="A108">
        <v>255</v>
      </c>
      <c r="B108" s="1" t="s">
        <v>3642</v>
      </c>
      <c r="C108">
        <v>0</v>
      </c>
      <c r="D108" t="s">
        <v>6042</v>
      </c>
      <c r="E108" s="28" t="str">
        <f ca="1">IFERROR(_xlfn.XLOOKUP(B108,map_headernames!M:M,map_headernames!M:M),"")</f>
        <v/>
      </c>
      <c r="F108" s="28" t="str">
        <f ca="1">IFERROR(_xlfn.XLOOKUP(B108,map_headernames!N:N,map_headernames!N:N),"")</f>
        <v/>
      </c>
      <c r="G108" s="130" t="str">
        <f ca="1">IFERROR(_xlfn.XLOOKUP($B108,map_headernames!L:L,map_headernames!L:L),"")</f>
        <v/>
      </c>
      <c r="H108" t="e">
        <f ca="1">_xlfn.XLOOKUP(K108,map_headernames!$Q$1:$Q$734,map_headernames!$O$1:$O$734)</f>
        <v>#NAME?</v>
      </c>
      <c r="I108" s="23" t="str">
        <f ca="1">IFERROR(_xlfn.XLOOKUP(G108,map_headernames!L:L,map_headernames!O:O),"")</f>
        <v/>
      </c>
      <c r="L108" s="1" t="str">
        <f ca="1">IFERROR(_xlfn.XLOOKUP(G108,map_headernames!L:L,map_headernames!Q:Q),"")</f>
        <v/>
      </c>
      <c r="M108" t="str">
        <f ca="1">IFERROR(_xlfn.XLOOKUP(H108,map_headernames!O:O,map_headernames!Q:Q),"")</f>
        <v/>
      </c>
      <c r="N108" s="484" t="s">
        <v>6491</v>
      </c>
      <c r="O108" s="21" t="s">
        <v>6482</v>
      </c>
      <c r="P108" t="s">
        <v>6510</v>
      </c>
    </row>
    <row r="109" spans="1:23">
      <c r="A109">
        <v>261</v>
      </c>
      <c r="B109" s="1" t="s">
        <v>3657</v>
      </c>
      <c r="C109" s="18">
        <v>13</v>
      </c>
      <c r="D109" s="18" t="s">
        <v>6048</v>
      </c>
      <c r="E109" s="28" t="str">
        <f ca="1">IFERROR(_xlfn.XLOOKUP(B109,map_headernames!M:M,map_headernames!M:M),"")</f>
        <v/>
      </c>
      <c r="F109" s="28" t="str">
        <f ca="1">IFERROR(_xlfn.XLOOKUP(B109,map_headernames!N:N,map_headernames!N:N),"")</f>
        <v/>
      </c>
      <c r="G109" s="130" t="str">
        <f ca="1">IFERROR(_xlfn.XLOOKUP($B109,map_headernames!L:L,map_headernames!L:L),"")</f>
        <v/>
      </c>
      <c r="H109" t="e">
        <f ca="1">_xlfn.XLOOKUP(K109,map_headernames!$Q$1:$Q$734,map_headernames!$O$1:$O$734)</f>
        <v>#NAME?</v>
      </c>
      <c r="I109" s="23" t="str">
        <f ca="1">IFERROR(_xlfn.XLOOKUP(G109,map_headernames!L:L,map_headernames!O:O),"")</f>
        <v/>
      </c>
      <c r="L109" s="1" t="str">
        <f ca="1">IFERROR(_xlfn.XLOOKUP(G109,map_headernames!L:L,map_headernames!Q:Q),"")</f>
        <v/>
      </c>
      <c r="M109" t="str">
        <f ca="1">IFERROR(_xlfn.XLOOKUP(H109,map_headernames!O:O,map_headernames!Q:Q),"")</f>
        <v/>
      </c>
      <c r="N109" s="484" t="s">
        <v>6491</v>
      </c>
      <c r="O109" s="21" t="s">
        <v>6482</v>
      </c>
      <c r="P109" t="s">
        <v>6510</v>
      </c>
    </row>
    <row r="110" spans="1:23">
      <c r="A110">
        <v>271</v>
      </c>
      <c r="B110" s="1" t="s">
        <v>3682</v>
      </c>
      <c r="C110">
        <v>0</v>
      </c>
      <c r="D110" t="s">
        <v>6058</v>
      </c>
      <c r="E110" s="28" t="str">
        <f ca="1">IFERROR(_xlfn.XLOOKUP(B110,map_headernames!M:M,map_headernames!M:M),"")</f>
        <v/>
      </c>
      <c r="F110" s="28" t="str">
        <f ca="1">IFERROR(_xlfn.XLOOKUP(B110,map_headernames!N:N,map_headernames!N:N),"")</f>
        <v/>
      </c>
      <c r="G110" s="130" t="str">
        <f ca="1">IFERROR(_xlfn.XLOOKUP($B110,map_headernames!L:L,map_headernames!L:L),"")</f>
        <v/>
      </c>
      <c r="H110" t="e">
        <f ca="1">_xlfn.XLOOKUP(K110,map_headernames!$Q$1:$Q$734,map_headernames!$O$1:$O$734)</f>
        <v>#NAME?</v>
      </c>
      <c r="I110" s="23" t="str">
        <f ca="1">IFERROR(_xlfn.XLOOKUP(G110,map_headernames!L:L,map_headernames!O:O),"")</f>
        <v/>
      </c>
      <c r="L110" s="1" t="str">
        <f ca="1">IFERROR(_xlfn.XLOOKUP(G110,map_headernames!L:L,map_headernames!Q:Q),"")</f>
        <v/>
      </c>
      <c r="M110" t="str">
        <f ca="1">IFERROR(_xlfn.XLOOKUP(H110,map_headernames!O:O,map_headernames!Q:Q),"")</f>
        <v/>
      </c>
      <c r="N110" s="484" t="s">
        <v>6491</v>
      </c>
      <c r="O110" s="21" t="s">
        <v>6482</v>
      </c>
      <c r="P110" t="s">
        <v>6510</v>
      </c>
    </row>
    <row r="111" spans="1:23">
      <c r="A111">
        <v>281</v>
      </c>
      <c r="B111" s="1" t="s">
        <v>3707</v>
      </c>
      <c r="C111">
        <v>0</v>
      </c>
      <c r="D111" t="s">
        <v>6068</v>
      </c>
      <c r="E111" s="28" t="str">
        <f ca="1">IFERROR(_xlfn.XLOOKUP(B111,map_headernames!M:M,map_headernames!M:M),"")</f>
        <v/>
      </c>
      <c r="F111" s="28" t="str">
        <f ca="1">IFERROR(_xlfn.XLOOKUP(B111,map_headernames!N:N,map_headernames!N:N),"")</f>
        <v/>
      </c>
      <c r="G111" s="130" t="str">
        <f ca="1">IFERROR(_xlfn.XLOOKUP($B111,map_headernames!L:L,map_headernames!L:L),"")</f>
        <v/>
      </c>
      <c r="H111" t="e">
        <f ca="1">_xlfn.XLOOKUP(K111,map_headernames!$Q$1:$Q$734,map_headernames!$O$1:$O$734)</f>
        <v>#NAME?</v>
      </c>
      <c r="I111" s="23" t="str">
        <f ca="1">IFERROR(_xlfn.XLOOKUP(G111,map_headernames!L:L,map_headernames!O:O),"")</f>
        <v/>
      </c>
      <c r="L111" s="1" t="str">
        <f ca="1">IFERROR(_xlfn.XLOOKUP(G111,map_headernames!L:L,map_headernames!Q:Q),"")</f>
        <v/>
      </c>
      <c r="M111" t="str">
        <f ca="1">IFERROR(_xlfn.XLOOKUP(H111,map_headernames!O:O,map_headernames!Q:Q),"")</f>
        <v/>
      </c>
      <c r="N111" s="484" t="s">
        <v>6491</v>
      </c>
      <c r="O111" s="21" t="s">
        <v>6482</v>
      </c>
      <c r="P111" t="s">
        <v>6510</v>
      </c>
    </row>
    <row r="112" spans="1:23">
      <c r="A112">
        <v>302</v>
      </c>
      <c r="B112" t="s">
        <v>561</v>
      </c>
      <c r="C112">
        <v>0</v>
      </c>
      <c r="D112" t="s">
        <v>6088</v>
      </c>
      <c r="E112" s="28" t="str">
        <f ca="1">IFERROR(_xlfn.XLOOKUP(B112,map_headernames!M:M,map_headernames!M:M),"")</f>
        <v/>
      </c>
      <c r="F112" s="28" t="str">
        <f ca="1">IFERROR(_xlfn.XLOOKUP(B112,map_headernames!N:N,map_headernames!N:N),"")</f>
        <v/>
      </c>
      <c r="G112" s="28" t="str">
        <f ca="1">IFERROR(_xlfn.XLOOKUP($B112,map_headernames!L:L,map_headernames!L:L),"")</f>
        <v/>
      </c>
      <c r="H112" t="e">
        <f ca="1">_xlfn.XLOOKUP(K112,map_headernames!$Q$1:$Q$734,map_headernames!$O$1:$O$734)</f>
        <v>#NAME?</v>
      </c>
      <c r="I112" s="23" t="str">
        <f ca="1">IFERROR(_xlfn.XLOOKUP(G112,map_headernames!L:L,map_headernames!O:O),"")</f>
        <v/>
      </c>
      <c r="L112" t="str">
        <f ca="1">IFERROR(_xlfn.XLOOKUP(G112,map_headernames!L:L,map_headernames!Q:Q),"")</f>
        <v/>
      </c>
      <c r="M112" t="str">
        <f ca="1">IFERROR(_xlfn.XLOOKUP(H112,map_headernames!O:O,map_headernames!Q:Q),"")</f>
        <v/>
      </c>
      <c r="N112" s="484" t="s">
        <v>6491</v>
      </c>
      <c r="O112" s="21" t="s">
        <v>6485</v>
      </c>
    </row>
    <row r="113" spans="1:15">
      <c r="A113">
        <v>308</v>
      </c>
      <c r="B113" s="118" t="s">
        <v>3771</v>
      </c>
      <c r="C113" s="118">
        <v>0</v>
      </c>
      <c r="D113" s="118" t="s">
        <v>6094</v>
      </c>
      <c r="E113" s="28" t="str">
        <f ca="1">IFERROR(_xlfn.XLOOKUP(B113,map_headernames!M:M,map_headernames!M:M),"")</f>
        <v/>
      </c>
      <c r="F113" s="28" t="str">
        <f ca="1">IFERROR(_xlfn.XLOOKUP(B113,map_headernames!N:N,map_headernames!N:N),"")</f>
        <v/>
      </c>
      <c r="G113" s="28" t="str">
        <f ca="1">IFERROR(_xlfn.XLOOKUP($B113,map_headernames!L:L,map_headernames!L:L),"")</f>
        <v/>
      </c>
      <c r="H113" t="e">
        <f ca="1">_xlfn.XLOOKUP(K113,map_headernames!$Q$1:$Q$734,map_headernames!$O$1:$O$734)</f>
        <v>#NAME?</v>
      </c>
      <c r="I113" s="23" t="str">
        <f ca="1">IFERROR(_xlfn.XLOOKUP(G113,map_headernames!L:L,map_headernames!O:O),"")</f>
        <v/>
      </c>
      <c r="L113" s="39" t="str">
        <f ca="1">IFERROR(_xlfn.XLOOKUP(G113,map_headernames!L:L,map_headernames!Q:Q),"")</f>
        <v/>
      </c>
      <c r="M113" t="str">
        <f ca="1">IFERROR(_xlfn.XLOOKUP(H113,map_headernames!O:O,map_headernames!Q:Q),"")</f>
        <v/>
      </c>
      <c r="N113" s="484" t="s">
        <v>6491</v>
      </c>
      <c r="O113" s="21" t="s">
        <v>6484</v>
      </c>
    </row>
    <row r="114" spans="1:15">
      <c r="A114">
        <v>309</v>
      </c>
      <c r="B114" s="118" t="s">
        <v>3774</v>
      </c>
      <c r="C114" s="118">
        <v>0</v>
      </c>
      <c r="D114" s="118" t="s">
        <v>6095</v>
      </c>
      <c r="E114" s="28" t="str">
        <f ca="1">IFERROR(_xlfn.XLOOKUP(B114,map_headernames!M:M,map_headernames!M:M),"")</f>
        <v/>
      </c>
      <c r="F114" s="28" t="str">
        <f ca="1">IFERROR(_xlfn.XLOOKUP(B114,map_headernames!N:N,map_headernames!N:N),"")</f>
        <v/>
      </c>
      <c r="G114" s="28" t="str">
        <f ca="1">IFERROR(_xlfn.XLOOKUP($B114,map_headernames!L:L,map_headernames!L:L),"")</f>
        <v/>
      </c>
      <c r="H114" t="e">
        <f ca="1">_xlfn.XLOOKUP(K114,map_headernames!$Q$1:$Q$734,map_headernames!$O$1:$O$734)</f>
        <v>#NAME?</v>
      </c>
      <c r="I114" s="23" t="str">
        <f ca="1">IFERROR(_xlfn.XLOOKUP(G114,map_headernames!L:L,map_headernames!O:O),"")</f>
        <v/>
      </c>
      <c r="L114" s="39" t="str">
        <f ca="1">IFERROR(_xlfn.XLOOKUP(G114,map_headernames!L:L,map_headernames!Q:Q),"")</f>
        <v/>
      </c>
      <c r="M114" t="str">
        <f ca="1">IFERROR(_xlfn.XLOOKUP(H114,map_headernames!O:O,map_headernames!Q:Q),"")</f>
        <v/>
      </c>
      <c r="N114" s="484" t="s">
        <v>6491</v>
      </c>
      <c r="O114" s="21" t="s">
        <v>6484</v>
      </c>
    </row>
    <row r="115" spans="1:15">
      <c r="A115">
        <v>314</v>
      </c>
      <c r="B115" t="s">
        <v>3788</v>
      </c>
      <c r="C115">
        <v>0</v>
      </c>
      <c r="D115" t="s">
        <v>6100</v>
      </c>
      <c r="E115" s="28" t="str">
        <f ca="1">IFERROR(_xlfn.XLOOKUP(B115,map_headernames!M:M,map_headernames!M:M),"")</f>
        <v/>
      </c>
      <c r="F115" s="28" t="str">
        <f ca="1">IFERROR(_xlfn.XLOOKUP(B115,map_headernames!N:N,map_headernames!N:N),"")</f>
        <v/>
      </c>
      <c r="G115" s="28" t="str">
        <f ca="1">IFERROR(_xlfn.XLOOKUP($B115,map_headernames!L:L,map_headernames!L:L),"")</f>
        <v/>
      </c>
      <c r="H115" t="e">
        <f ca="1">_xlfn.XLOOKUP(K115,map_headernames!$Q$1:$Q$734,map_headernames!$O$1:$O$734)</f>
        <v>#NAME?</v>
      </c>
      <c r="I115" s="23" t="str">
        <f ca="1">IFERROR(_xlfn.XLOOKUP(G115,map_headernames!L:L,map_headernames!O:O),"")</f>
        <v/>
      </c>
      <c r="L115" t="str">
        <f ca="1">IFERROR(_xlfn.XLOOKUP(G115,map_headernames!L:L,map_headernames!Q:Q),"")</f>
        <v/>
      </c>
      <c r="M115" t="str">
        <f ca="1">IFERROR(_xlfn.XLOOKUP(H115,map_headernames!O:O,map_headernames!Q:Q),"")</f>
        <v/>
      </c>
      <c r="N115" s="484" t="s">
        <v>6491</v>
      </c>
      <c r="O115" s="21" t="s">
        <v>6484</v>
      </c>
    </row>
    <row r="116" spans="1:15">
      <c r="A116">
        <v>315</v>
      </c>
      <c r="B116" t="s">
        <v>3791</v>
      </c>
      <c r="C116">
        <v>0</v>
      </c>
      <c r="D116" t="s">
        <v>6101</v>
      </c>
      <c r="E116" s="28" t="str">
        <f ca="1">IFERROR(_xlfn.XLOOKUP(B116,map_headernames!M:M,map_headernames!M:M),"")</f>
        <v/>
      </c>
      <c r="F116" s="28" t="str">
        <f ca="1">IFERROR(_xlfn.XLOOKUP(B116,map_headernames!N:N,map_headernames!N:N),"")</f>
        <v/>
      </c>
      <c r="G116" s="28" t="str">
        <f ca="1">IFERROR(_xlfn.XLOOKUP($B116,map_headernames!L:L,map_headernames!L:L),"")</f>
        <v/>
      </c>
      <c r="H116" t="e">
        <f ca="1">_xlfn.XLOOKUP(K116,map_headernames!$Q$1:$Q$734,map_headernames!$O$1:$O$734)</f>
        <v>#NAME?</v>
      </c>
      <c r="I116" s="23" t="str">
        <f ca="1">IFERROR(_xlfn.XLOOKUP(G116,map_headernames!L:L,map_headernames!O:O),"")</f>
        <v/>
      </c>
      <c r="L116" t="str">
        <f ca="1">IFERROR(_xlfn.XLOOKUP(G116,map_headernames!L:L,map_headernames!Q:Q),"")</f>
        <v/>
      </c>
      <c r="M116" t="str">
        <f ca="1">IFERROR(_xlfn.XLOOKUP(H116,map_headernames!O:O,map_headernames!Q:Q),"")</f>
        <v/>
      </c>
      <c r="N116" s="484" t="s">
        <v>6491</v>
      </c>
      <c r="O116" s="21" t="s">
        <v>6484</v>
      </c>
    </row>
    <row r="117" spans="1:15">
      <c r="A117">
        <v>320</v>
      </c>
      <c r="B117" t="s">
        <v>3805</v>
      </c>
      <c r="C117">
        <v>0</v>
      </c>
      <c r="D117" t="s">
        <v>6106</v>
      </c>
      <c r="E117" s="28" t="str">
        <f ca="1">IFERROR(_xlfn.XLOOKUP(B117,map_headernames!M:M,map_headernames!M:M),"")</f>
        <v/>
      </c>
      <c r="F117" s="28" t="str">
        <f ca="1">IFERROR(_xlfn.XLOOKUP(B117,map_headernames!N:N,map_headernames!N:N),"")</f>
        <v/>
      </c>
      <c r="G117" s="28" t="str">
        <f ca="1">IFERROR(_xlfn.XLOOKUP($B117,map_headernames!L:L,map_headernames!L:L),"")</f>
        <v/>
      </c>
      <c r="H117" t="e">
        <f ca="1">_xlfn.XLOOKUP(K117,map_headernames!$Q$1:$Q$734,map_headernames!$O$1:$O$734)</f>
        <v>#NAME?</v>
      </c>
      <c r="I117" s="23" t="str">
        <f ca="1">IFERROR(_xlfn.XLOOKUP(G117,map_headernames!L:L,map_headernames!O:O),"")</f>
        <v/>
      </c>
      <c r="L117" t="str">
        <f ca="1">IFERROR(_xlfn.XLOOKUP(G117,map_headernames!L:L,map_headernames!Q:Q),"")</f>
        <v/>
      </c>
      <c r="M117" t="str">
        <f ca="1">IFERROR(_xlfn.XLOOKUP(H117,map_headernames!O:O,map_headernames!Q:Q),"")</f>
        <v/>
      </c>
      <c r="N117" s="484" t="s">
        <v>6491</v>
      </c>
      <c r="O117" s="21" t="s">
        <v>6484</v>
      </c>
    </row>
    <row r="118" spans="1:15">
      <c r="A118">
        <v>321</v>
      </c>
      <c r="B118" t="s">
        <v>3808</v>
      </c>
      <c r="C118">
        <v>0</v>
      </c>
      <c r="D118" t="s">
        <v>6107</v>
      </c>
      <c r="E118" s="28" t="str">
        <f ca="1">IFERROR(_xlfn.XLOOKUP(B118,map_headernames!M:M,map_headernames!M:M),"")</f>
        <v/>
      </c>
      <c r="F118" s="28" t="str">
        <f ca="1">IFERROR(_xlfn.XLOOKUP(B118,map_headernames!N:N,map_headernames!N:N),"")</f>
        <v/>
      </c>
      <c r="G118" s="28" t="str">
        <f ca="1">IFERROR(_xlfn.XLOOKUP($B118,map_headernames!L:L,map_headernames!L:L),"")</f>
        <v/>
      </c>
      <c r="H118" t="e">
        <f ca="1">_xlfn.XLOOKUP(K118,map_headernames!$Q$1:$Q$734,map_headernames!$O$1:$O$734)</f>
        <v>#NAME?</v>
      </c>
      <c r="I118" s="23" t="str">
        <f ca="1">IFERROR(_xlfn.XLOOKUP(G118,map_headernames!L:L,map_headernames!O:O),"")</f>
        <v/>
      </c>
      <c r="L118" t="str">
        <f ca="1">IFERROR(_xlfn.XLOOKUP(G118,map_headernames!L:L,map_headernames!Q:Q),"")</f>
        <v/>
      </c>
      <c r="M118" t="str">
        <f ca="1">IFERROR(_xlfn.XLOOKUP(H118,map_headernames!O:O,map_headernames!Q:Q),"")</f>
        <v/>
      </c>
      <c r="N118" s="484" t="s">
        <v>6491</v>
      </c>
      <c r="O118" s="21" t="s">
        <v>6484</v>
      </c>
    </row>
    <row r="119" spans="1:15">
      <c r="A119">
        <v>326</v>
      </c>
      <c r="B119" t="s">
        <v>3822</v>
      </c>
      <c r="C119">
        <v>0</v>
      </c>
      <c r="D119" t="s">
        <v>6112</v>
      </c>
      <c r="E119" s="28" t="str">
        <f ca="1">IFERROR(_xlfn.XLOOKUP(B119,map_headernames!M:M,map_headernames!M:M),"")</f>
        <v/>
      </c>
      <c r="F119" s="28" t="str">
        <f ca="1">IFERROR(_xlfn.XLOOKUP(B119,map_headernames!N:N,map_headernames!N:N),"")</f>
        <v/>
      </c>
      <c r="G119" s="28" t="str">
        <f ca="1">IFERROR(_xlfn.XLOOKUP($B119,map_headernames!L:L,map_headernames!L:L),"")</f>
        <v/>
      </c>
      <c r="H119" t="e">
        <f ca="1">_xlfn.XLOOKUP(K119,map_headernames!$Q$1:$Q$734,map_headernames!$O$1:$O$734)</f>
        <v>#NAME?</v>
      </c>
      <c r="I119" s="23" t="str">
        <f ca="1">IFERROR(_xlfn.XLOOKUP(G119,map_headernames!L:L,map_headernames!O:O),"")</f>
        <v/>
      </c>
      <c r="L119" t="str">
        <f ca="1">IFERROR(_xlfn.XLOOKUP(G119,map_headernames!L:L,map_headernames!Q:Q),"")</f>
        <v/>
      </c>
      <c r="M119" t="str">
        <f ca="1">IFERROR(_xlfn.XLOOKUP(H119,map_headernames!O:O,map_headernames!Q:Q),"")</f>
        <v/>
      </c>
      <c r="N119" s="484" t="s">
        <v>6491</v>
      </c>
      <c r="O119" s="21" t="s">
        <v>6484</v>
      </c>
    </row>
    <row r="120" spans="1:15">
      <c r="A120">
        <v>327</v>
      </c>
      <c r="B120" t="s">
        <v>3825</v>
      </c>
      <c r="C120">
        <v>0</v>
      </c>
      <c r="D120" t="s">
        <v>6113</v>
      </c>
      <c r="E120" s="28" t="str">
        <f ca="1">IFERROR(_xlfn.XLOOKUP(B120,map_headernames!M:M,map_headernames!M:M),"")</f>
        <v/>
      </c>
      <c r="F120" s="28" t="str">
        <f ca="1">IFERROR(_xlfn.XLOOKUP(B120,map_headernames!N:N,map_headernames!N:N),"")</f>
        <v/>
      </c>
      <c r="G120" s="28" t="str">
        <f ca="1">IFERROR(_xlfn.XLOOKUP($B120,map_headernames!L:L,map_headernames!L:L),"")</f>
        <v/>
      </c>
      <c r="H120" t="e">
        <f ca="1">_xlfn.XLOOKUP(K120,map_headernames!$Q$1:$Q$734,map_headernames!$O$1:$O$734)</f>
        <v>#NAME?</v>
      </c>
      <c r="I120" s="23" t="str">
        <f ca="1">IFERROR(_xlfn.XLOOKUP(G120,map_headernames!L:L,map_headernames!O:O),"")</f>
        <v/>
      </c>
      <c r="L120" t="str">
        <f ca="1">IFERROR(_xlfn.XLOOKUP(G120,map_headernames!L:L,map_headernames!Q:Q),"")</f>
        <v/>
      </c>
      <c r="M120" t="str">
        <f ca="1">IFERROR(_xlfn.XLOOKUP(H120,map_headernames!O:O,map_headernames!Q:Q),"")</f>
        <v/>
      </c>
      <c r="N120" s="484" t="s">
        <v>6491</v>
      </c>
      <c r="O120" s="21" t="s">
        <v>6484</v>
      </c>
    </row>
    <row r="121" spans="1:15">
      <c r="A121">
        <v>355</v>
      </c>
      <c r="B121" t="s">
        <v>3898</v>
      </c>
      <c r="C121">
        <v>261</v>
      </c>
      <c r="D121" t="s">
        <v>6141</v>
      </c>
      <c r="E121" s="28" t="str">
        <f ca="1">IFERROR(_xlfn.XLOOKUP(B121,map_headernames!M:M,map_headernames!M:M),"")</f>
        <v/>
      </c>
      <c r="F121" s="28" t="str">
        <f ca="1">IFERROR(_xlfn.XLOOKUP(B121,map_headernames!N:N,map_headernames!N:N),"")</f>
        <v/>
      </c>
      <c r="G121" s="28" t="str">
        <f ca="1">IFERROR(_xlfn.XLOOKUP($B121,map_headernames!L:L,map_headernames!L:L),"")</f>
        <v/>
      </c>
      <c r="H121" t="e">
        <f ca="1">_xlfn.XLOOKUP(K121,map_headernames!$Q$1:$Q$734,map_headernames!$O$1:$O$734)</f>
        <v>#NAME?</v>
      </c>
      <c r="I121" s="23" t="str">
        <f ca="1">IFERROR(_xlfn.XLOOKUP(G121,map_headernames!L:L,map_headernames!O:O),"")</f>
        <v/>
      </c>
      <c r="L121" t="str">
        <f ca="1">IFERROR(_xlfn.XLOOKUP(G121,map_headernames!L:L,map_headernames!Q:Q),"")</f>
        <v/>
      </c>
      <c r="M121" t="str">
        <f ca="1">IFERROR(_xlfn.XLOOKUP(H121,map_headernames!O:O,map_headernames!Q:Q),"")</f>
        <v/>
      </c>
      <c r="N121" s="484" t="s">
        <v>6491</v>
      </c>
      <c r="O121" s="21" t="s">
        <v>6482</v>
      </c>
    </row>
    <row r="122" spans="1:15">
      <c r="A122">
        <v>357</v>
      </c>
      <c r="B122" t="s">
        <v>3903</v>
      </c>
      <c r="C122">
        <v>180</v>
      </c>
      <c r="D122" t="s">
        <v>6143</v>
      </c>
      <c r="E122" s="28" t="str">
        <f ca="1">IFERROR(_xlfn.XLOOKUP(B122,map_headernames!M:M,map_headernames!M:M),"")</f>
        <v/>
      </c>
      <c r="F122" s="28" t="str">
        <f ca="1">IFERROR(_xlfn.XLOOKUP(B122,map_headernames!N:N,map_headernames!N:N),"")</f>
        <v/>
      </c>
      <c r="G122" s="28" t="str">
        <f ca="1">IFERROR(_xlfn.XLOOKUP($B122,map_headernames!L:L,map_headernames!L:L),"")</f>
        <v/>
      </c>
      <c r="H122" t="e">
        <f ca="1">_xlfn.XLOOKUP(K122,map_headernames!$Q$1:$Q$734,map_headernames!$O$1:$O$734)</f>
        <v>#NAME?</v>
      </c>
      <c r="I122" s="23" t="str">
        <f ca="1">IFERROR(_xlfn.XLOOKUP(G122,map_headernames!L:L,map_headernames!O:O),"")</f>
        <v/>
      </c>
      <c r="L122" t="str">
        <f ca="1">IFERROR(_xlfn.XLOOKUP(G122,map_headernames!L:L,map_headernames!Q:Q),"")</f>
        <v/>
      </c>
      <c r="M122" t="str">
        <f ca="1">IFERROR(_xlfn.XLOOKUP(H122,map_headernames!O:O,map_headernames!Q:Q),"")</f>
        <v/>
      </c>
      <c r="N122" s="484" t="s">
        <v>6491</v>
      </c>
      <c r="O122" s="21" t="s">
        <v>6482</v>
      </c>
    </row>
    <row r="123" spans="1:15">
      <c r="A123">
        <v>358</v>
      </c>
      <c r="B123" t="s">
        <v>3905</v>
      </c>
      <c r="C123">
        <v>64.516129032258107</v>
      </c>
      <c r="D123" t="s">
        <v>6144</v>
      </c>
      <c r="E123" s="28" t="str">
        <f ca="1">IFERROR(_xlfn.XLOOKUP(B123,map_headernames!M:M,map_headernames!M:M),"")</f>
        <v/>
      </c>
      <c r="F123" s="28" t="str">
        <f ca="1">IFERROR(_xlfn.XLOOKUP(B123,map_headernames!N:N,map_headernames!N:N),"")</f>
        <v/>
      </c>
      <c r="G123" s="28" t="str">
        <f ca="1">IFERROR(_xlfn.XLOOKUP($B123,map_headernames!L:L,map_headernames!L:L),"")</f>
        <v/>
      </c>
      <c r="H123" t="e">
        <f ca="1">_xlfn.XLOOKUP(K123,map_headernames!$Q$1:$Q$734,map_headernames!$O$1:$O$734)</f>
        <v>#NAME?</v>
      </c>
      <c r="I123" s="23" t="str">
        <f ca="1">IFERROR(_xlfn.XLOOKUP(G123,map_headernames!L:L,map_headernames!O:O),"")</f>
        <v/>
      </c>
      <c r="L123" t="str">
        <f ca="1">IFERROR(_xlfn.XLOOKUP(G123,map_headernames!L:L,map_headernames!Q:Q),"")</f>
        <v/>
      </c>
      <c r="M123" t="str">
        <f ca="1">IFERROR(_xlfn.XLOOKUP(H123,map_headernames!O:O,map_headernames!Q:Q),"")</f>
        <v/>
      </c>
      <c r="N123" s="484" t="s">
        <v>6491</v>
      </c>
      <c r="O123" s="21" t="s">
        <v>6482</v>
      </c>
    </row>
    <row r="124" spans="1:15">
      <c r="A124">
        <v>663</v>
      </c>
      <c r="B124" t="s">
        <v>1618</v>
      </c>
      <c r="C124">
        <v>0.25025641025640999</v>
      </c>
      <c r="D124" t="s">
        <v>6446</v>
      </c>
      <c r="E124" s="28" t="str">
        <f ca="1">IFERROR(_xlfn.XLOOKUP(B124,map_headernames!M:M,map_headernames!M:M),"")</f>
        <v/>
      </c>
      <c r="F124" s="28" t="str">
        <f ca="1">IFERROR(_xlfn.XLOOKUP(B124,map_headernames!N:N,map_headernames!N:N),"")</f>
        <v/>
      </c>
      <c r="G124" s="28" t="str">
        <f ca="1">IFERROR(_xlfn.XLOOKUP($B124,map_headernames!L:L,map_headernames!L:L),"")</f>
        <v/>
      </c>
      <c r="H124" t="e">
        <f ca="1">_xlfn.XLOOKUP(K124,map_headernames!$Q$1:$Q$734,map_headernames!$O$1:$O$734)</f>
        <v>#NAME?</v>
      </c>
      <c r="I124" s="23" t="str">
        <f ca="1">IFERROR(_xlfn.XLOOKUP(G124,map_headernames!L:L,map_headernames!O:O),"")</f>
        <v/>
      </c>
      <c r="L124" t="str">
        <f ca="1">IFERROR(_xlfn.XLOOKUP(G124,map_headernames!L:L,map_headernames!Q:Q),"")</f>
        <v/>
      </c>
      <c r="M124" s="488" t="str">
        <f ca="1">IFERROR(_xlfn.XLOOKUP(H124,map_headernames!O:O,map_headernames!Q:Q),"")</f>
        <v/>
      </c>
      <c r="N124" s="484" t="s">
        <v>6491</v>
      </c>
      <c r="O124" s="21" t="s">
        <v>6485</v>
      </c>
    </row>
    <row r="125" spans="1:15">
      <c r="A125">
        <v>664</v>
      </c>
      <c r="B125" t="s">
        <v>2463</v>
      </c>
      <c r="C125">
        <v>73.099999999999994</v>
      </c>
      <c r="D125" t="s">
        <v>6447</v>
      </c>
      <c r="E125" s="28" t="str">
        <f ca="1">IFERROR(_xlfn.XLOOKUP(B125,map_headernames!M:M,map_headernames!M:M),"")</f>
        <v/>
      </c>
      <c r="F125" s="28" t="str">
        <f ca="1">IFERROR(_xlfn.XLOOKUP(B125,map_headernames!N:N,map_headernames!N:N),"")</f>
        <v/>
      </c>
      <c r="G125" s="28" t="str">
        <f ca="1">IFERROR(_xlfn.XLOOKUP($B125,map_headernames!L:L,map_headernames!L:L),"")</f>
        <v/>
      </c>
      <c r="H125" t="e">
        <f ca="1">_xlfn.XLOOKUP(K125,map_headernames!$Q$1:$Q$734,map_headernames!$O$1:$O$734)</f>
        <v>#NAME?</v>
      </c>
      <c r="I125" s="23" t="str">
        <f ca="1">IFERROR(_xlfn.XLOOKUP(G125,map_headernames!L:L,map_headernames!O:O),"")</f>
        <v/>
      </c>
      <c r="L125" t="str">
        <f ca="1">IFERROR(_xlfn.XLOOKUP(G125,map_headernames!L:L,map_headernames!Q:Q),"")</f>
        <v/>
      </c>
      <c r="M125" s="488" t="str">
        <f ca="1">IFERROR(_xlfn.XLOOKUP(H125,map_headernames!O:O,map_headernames!Q:Q),"")</f>
        <v/>
      </c>
      <c r="N125" s="484" t="s">
        <v>6491</v>
      </c>
      <c r="O125" s="21" t="s">
        <v>6486</v>
      </c>
    </row>
    <row r="126" spans="1:15">
      <c r="A126">
        <v>665</v>
      </c>
      <c r="B126" t="s">
        <v>4691</v>
      </c>
      <c r="C126">
        <v>602</v>
      </c>
      <c r="D126" t="s">
        <v>6448</v>
      </c>
      <c r="E126" s="28" t="str">
        <f ca="1">IFERROR(_xlfn.XLOOKUP(B126,map_headernames!M:M,map_headernames!M:M),"")</f>
        <v/>
      </c>
      <c r="F126" s="28" t="str">
        <f ca="1">IFERROR(_xlfn.XLOOKUP(B126,map_headernames!N:N,map_headernames!N:N),"")</f>
        <v/>
      </c>
      <c r="G126" s="28" t="str">
        <f ca="1">IFERROR(_xlfn.XLOOKUP($B126,map_headernames!L:L,map_headernames!L:L),"")</f>
        <v/>
      </c>
      <c r="H126" t="e">
        <f ca="1">_xlfn.XLOOKUP(K126,map_headernames!$Q$1:$Q$734,map_headernames!$O$1:$O$734)</f>
        <v>#NAME?</v>
      </c>
      <c r="I126" s="23" t="str">
        <f ca="1">IFERROR(_xlfn.XLOOKUP(G126,map_headernames!L:L,map_headernames!O:O),"")</f>
        <v/>
      </c>
      <c r="L126" t="str">
        <f ca="1">IFERROR(_xlfn.XLOOKUP(G126,map_headernames!L:L,map_headernames!Q:Q),"")</f>
        <v/>
      </c>
      <c r="M126" s="488" t="str">
        <f ca="1">IFERROR(_xlfn.XLOOKUP(H126,map_headernames!O:O,map_headernames!Q:Q),"")</f>
        <v/>
      </c>
      <c r="N126" s="484" t="s">
        <v>6491</v>
      </c>
      <c r="O126" s="21" t="s">
        <v>6485</v>
      </c>
    </row>
    <row r="127" spans="1:15">
      <c r="A127">
        <v>666</v>
      </c>
      <c r="B127" t="s">
        <v>4693</v>
      </c>
      <c r="C127">
        <v>121</v>
      </c>
      <c r="D127" t="s">
        <v>6449</v>
      </c>
      <c r="E127" s="28" t="str">
        <f ca="1">IFERROR(_xlfn.XLOOKUP(B127,map_headernames!M:M,map_headernames!M:M),"")</f>
        <v/>
      </c>
      <c r="F127" s="28" t="str">
        <f ca="1">IFERROR(_xlfn.XLOOKUP(B127,map_headernames!N:N,map_headernames!N:N),"")</f>
        <v/>
      </c>
      <c r="G127" s="28" t="str">
        <f ca="1">IFERROR(_xlfn.XLOOKUP($B127,map_headernames!L:L,map_headernames!L:L),"")</f>
        <v/>
      </c>
      <c r="H127" t="e">
        <f ca="1">_xlfn.XLOOKUP(K127,map_headernames!$Q$1:$Q$734,map_headernames!$O$1:$O$734)</f>
        <v>#NAME?</v>
      </c>
      <c r="I127" s="23" t="str">
        <f ca="1">IFERROR(_xlfn.XLOOKUP(G127,map_headernames!L:L,map_headernames!O:O),"")</f>
        <v/>
      </c>
      <c r="L127" t="str">
        <f ca="1">IFERROR(_xlfn.XLOOKUP(G127,map_headernames!L:L,map_headernames!Q:Q),"")</f>
        <v/>
      </c>
      <c r="M127" s="488" t="str">
        <f ca="1">IFERROR(_xlfn.XLOOKUP(H127,map_headernames!O:O,map_headernames!Q:Q),"")</f>
        <v/>
      </c>
      <c r="N127" s="484" t="s">
        <v>6491</v>
      </c>
      <c r="O127" s="21" t="s">
        <v>6485</v>
      </c>
    </row>
    <row r="128" spans="1:15">
      <c r="A128">
        <v>667</v>
      </c>
      <c r="B128" t="s">
        <v>4695</v>
      </c>
      <c r="C128">
        <v>20.064550833781599</v>
      </c>
      <c r="D128" t="s">
        <v>6450</v>
      </c>
      <c r="E128" s="28" t="str">
        <f ca="1">IFERROR(_xlfn.XLOOKUP(B128,map_headernames!M:M,map_headernames!M:M),"")</f>
        <v/>
      </c>
      <c r="F128" s="28" t="str">
        <f ca="1">IFERROR(_xlfn.XLOOKUP(B128,map_headernames!N:N,map_headernames!N:N),"")</f>
        <v/>
      </c>
      <c r="G128" s="28" t="str">
        <f ca="1">IFERROR(_xlfn.XLOOKUP($B128,map_headernames!L:L,map_headernames!L:L),"")</f>
        <v/>
      </c>
      <c r="H128" t="e">
        <f ca="1">_xlfn.XLOOKUP(K128,map_headernames!$Q$1:$Q$734,map_headernames!$O$1:$O$734)</f>
        <v>#NAME?</v>
      </c>
      <c r="I128" s="23" t="str">
        <f ca="1">IFERROR(_xlfn.XLOOKUP(G128,map_headernames!L:L,map_headernames!O:O),"")</f>
        <v/>
      </c>
      <c r="L128" t="str">
        <f ca="1">IFERROR(_xlfn.XLOOKUP(G128,map_headernames!L:L,map_headernames!Q:Q),"")</f>
        <v/>
      </c>
      <c r="M128" s="488" t="str">
        <f ca="1">IFERROR(_xlfn.XLOOKUP(H128,map_headernames!O:O,map_headernames!Q:Q),"")</f>
        <v/>
      </c>
      <c r="N128" s="484" t="s">
        <v>6491</v>
      </c>
      <c r="O128" s="21" t="s">
        <v>6485</v>
      </c>
    </row>
    <row r="129" spans="1:15">
      <c r="A129">
        <v>673</v>
      </c>
      <c r="B129" t="s">
        <v>121</v>
      </c>
      <c r="C129">
        <v>0.110793227731095</v>
      </c>
      <c r="D129" t="s">
        <v>121</v>
      </c>
      <c r="E129" s="28" t="str">
        <f ca="1">IFERROR(_xlfn.XLOOKUP(B129,map_headernames!M:M,map_headernames!M:M),"")</f>
        <v/>
      </c>
      <c r="F129" s="28" t="str">
        <f ca="1">IFERROR(_xlfn.XLOOKUP(B129,map_headernames!N:N,map_headernames!N:N),"")</f>
        <v/>
      </c>
      <c r="G129" s="28" t="str">
        <f ca="1">IFERROR(_xlfn.XLOOKUP($B129,map_headernames!L:L,map_headernames!L:L),"")</f>
        <v/>
      </c>
      <c r="H129" t="e">
        <f ca="1">_xlfn.XLOOKUP(K129,map_headernames!$Q$1:$Q$734,map_headernames!$O$1:$O$734)</f>
        <v>#NAME?</v>
      </c>
      <c r="I129" s="23" t="str">
        <f ca="1">IFERROR(_xlfn.XLOOKUP(G129,map_headernames!L:L,map_headernames!O:O),"")</f>
        <v/>
      </c>
      <c r="L129" t="str">
        <f ca="1">IFERROR(_xlfn.XLOOKUP(G129,map_headernames!L:L,map_headernames!Q:Q),"")</f>
        <v/>
      </c>
      <c r="M129" t="str">
        <f ca="1">IFERROR(_xlfn.XLOOKUP(H129,map_headernames!O:O,map_headernames!Q:Q),"")</f>
        <v/>
      </c>
      <c r="N129" s="484" t="s">
        <v>6491</v>
      </c>
      <c r="O129" s="21" t="s">
        <v>6485</v>
      </c>
    </row>
    <row r="130" spans="1:15">
      <c r="A130">
        <v>674</v>
      </c>
      <c r="B130" t="s">
        <v>58</v>
      </c>
      <c r="C130">
        <v>4.1175358649962399E-4</v>
      </c>
      <c r="D130" t="s">
        <v>58</v>
      </c>
      <c r="E130" s="28" t="str">
        <f ca="1">IFERROR(_xlfn.XLOOKUP(B130,map_headernames!M:M,map_headernames!M:M),"")</f>
        <v/>
      </c>
      <c r="F130" s="28" t="str">
        <f ca="1">IFERROR(_xlfn.XLOOKUP(B130,map_headernames!N:N,map_headernames!N:N),"")</f>
        <v/>
      </c>
      <c r="G130" s="28" t="str">
        <f ca="1">IFERROR(_xlfn.XLOOKUP($B130,map_headernames!L:L,map_headernames!L:L),"")</f>
        <v/>
      </c>
      <c r="H130" t="e">
        <f ca="1">_xlfn.XLOOKUP(K130,map_headernames!$Q$1:$Q$734,map_headernames!$O$1:$O$734)</f>
        <v>#NAME?</v>
      </c>
      <c r="I130" s="23" t="str">
        <f ca="1">IFERROR(_xlfn.XLOOKUP(G130,map_headernames!L:L,map_headernames!O:O),"")</f>
        <v/>
      </c>
      <c r="L130" t="str">
        <f ca="1">IFERROR(_xlfn.XLOOKUP(G130,map_headernames!L:L,map_headernames!Q:Q),"")</f>
        <v/>
      </c>
      <c r="M130" t="str">
        <f ca="1">IFERROR(_xlfn.XLOOKUP(H130,map_headernames!O:O,map_headernames!Q:Q),"")</f>
        <v/>
      </c>
      <c r="N130" s="484" t="s">
        <v>6491</v>
      </c>
      <c r="O130" s="21" t="s">
        <v>6485</v>
      </c>
    </row>
    <row r="131" spans="1:15">
      <c r="A131">
        <v>675</v>
      </c>
      <c r="B131" t="s">
        <v>5783</v>
      </c>
      <c r="C131">
        <v>1</v>
      </c>
      <c r="D131" t="s">
        <v>5783</v>
      </c>
      <c r="E131" s="28" t="str">
        <f ca="1">IFERROR(_xlfn.XLOOKUP(B131,map_headernames!M:M,map_headernames!M:M),"")</f>
        <v/>
      </c>
      <c r="F131" s="28" t="str">
        <f ca="1">IFERROR(_xlfn.XLOOKUP(B131,map_headernames!N:N,map_headernames!N:N),"")</f>
        <v/>
      </c>
      <c r="G131" s="28" t="str">
        <f ca="1">IFERROR(_xlfn.XLOOKUP($B131,map_headernames!L:L,map_headernames!L:L),"")</f>
        <v/>
      </c>
      <c r="H131" t="e">
        <f ca="1">_xlfn.XLOOKUP(K131,map_headernames!$Q$1:$Q$734,map_headernames!$O$1:$O$734)</f>
        <v>#NAME?</v>
      </c>
      <c r="I131" s="23" t="str">
        <f ca="1">IFERROR(_xlfn.XLOOKUP(G131,map_headernames!L:L,map_headernames!O:O),"")</f>
        <v/>
      </c>
      <c r="L131" t="str">
        <f ca="1">IFERROR(_xlfn.XLOOKUP(G131,map_headernames!L:L,map_headernames!Q:Q),"")</f>
        <v/>
      </c>
      <c r="M131" t="str">
        <f ca="1">IFERROR(_xlfn.XLOOKUP(H131,map_headernames!O:O,map_headernames!Q:Q),"")</f>
        <v/>
      </c>
      <c r="N131" s="484" t="s">
        <v>6492</v>
      </c>
      <c r="O131" s="383" t="s">
        <v>2663</v>
      </c>
    </row>
    <row r="132" spans="1:15">
      <c r="A132">
        <v>5</v>
      </c>
      <c r="B132" s="383" t="s">
        <v>3030</v>
      </c>
      <c r="C132" s="486" t="s">
        <v>5767</v>
      </c>
      <c r="D132" s="383" t="s">
        <v>5795</v>
      </c>
      <c r="E132" s="385" t="str">
        <f ca="1">IFERROR(_xlfn.XLOOKUP(B132,map_headernames!M:M,map_headernames!M:M),"")</f>
        <v/>
      </c>
      <c r="F132" s="385" t="str">
        <f ca="1">IFERROR(_xlfn.XLOOKUP(B132,map_headernames!N:N,map_headernames!N:N),"")</f>
        <v/>
      </c>
      <c r="G132" s="385" t="str">
        <f ca="1">IFERROR(_xlfn.XLOOKUP($B132,map_headernames!L:L,map_headernames!L:L),"")</f>
        <v/>
      </c>
      <c r="H132" s="383" t="e">
        <f ca="1">_xlfn.XLOOKUP(K132,map_headernames!$Q$1:$Q$734,map_headernames!$O$1:$O$734)</f>
        <v>#NAME?</v>
      </c>
      <c r="I132" s="23" t="str">
        <f ca="1">IFERROR(_xlfn.XLOOKUP(G132,map_headernames!L:L,map_headernames!O:O),"")</f>
        <v/>
      </c>
      <c r="K132" s="383"/>
      <c r="L132" t="str">
        <f ca="1">IFERROR(_xlfn.XLOOKUP(G132,map_headernames!L:L,map_headernames!Q:Q),"")</f>
        <v/>
      </c>
      <c r="M132" t="str">
        <f ca="1">IFERROR(_xlfn.XLOOKUP(H132,map_headernames!O:O,map_headernames!Q:Q),"")</f>
        <v/>
      </c>
      <c r="N132" s="494"/>
      <c r="O132" s="383" t="s">
        <v>6481</v>
      </c>
    </row>
    <row r="133" spans="1:15">
      <c r="A133">
        <v>6</v>
      </c>
      <c r="B133" s="383" t="s">
        <v>3033</v>
      </c>
      <c r="C133" s="486" t="s">
        <v>5768</v>
      </c>
      <c r="D133" s="383" t="s">
        <v>5796</v>
      </c>
      <c r="E133" s="385" t="str">
        <f ca="1">IFERROR(_xlfn.XLOOKUP(B133,map_headernames!M:M,map_headernames!M:M),"")</f>
        <v/>
      </c>
      <c r="F133" s="385" t="str">
        <f ca="1">IFERROR(_xlfn.XLOOKUP(B133,map_headernames!N:N,map_headernames!N:N),"")</f>
        <v/>
      </c>
      <c r="G133" s="385" t="str">
        <f ca="1">IFERROR(_xlfn.XLOOKUP($B133,map_headernames!L:L,map_headernames!L:L),"")</f>
        <v/>
      </c>
      <c r="H133" s="383" t="e">
        <f ca="1">_xlfn.XLOOKUP(K133,map_headernames!$Q$1:$Q$734,map_headernames!$O$1:$O$734)</f>
        <v>#NAME?</v>
      </c>
      <c r="I133" s="23" t="str">
        <f ca="1">IFERROR(_xlfn.XLOOKUP(G133,map_headernames!L:L,map_headernames!O:O),"")</f>
        <v/>
      </c>
      <c r="K133" s="383"/>
      <c r="L133" t="str">
        <f ca="1">IFERROR(_xlfn.XLOOKUP(G133,map_headernames!L:L,map_headernames!Q:Q),"")</f>
        <v/>
      </c>
      <c r="M133" t="str">
        <f ca="1">IFERROR(_xlfn.XLOOKUP(H133,map_headernames!O:O,map_headernames!Q:Q),"")</f>
        <v/>
      </c>
      <c r="N133" s="494"/>
      <c r="O133" s="383" t="s">
        <v>6481</v>
      </c>
    </row>
    <row r="134" spans="1:15">
      <c r="A134">
        <v>7</v>
      </c>
      <c r="B134" s="383" t="s">
        <v>3036</v>
      </c>
      <c r="C134" s="486" t="s">
        <v>5769</v>
      </c>
      <c r="D134" s="383" t="s">
        <v>5797</v>
      </c>
      <c r="E134" s="385" t="str">
        <f ca="1">IFERROR(_xlfn.XLOOKUP(B134,map_headernames!M:M,map_headernames!M:M),"")</f>
        <v/>
      </c>
      <c r="F134" s="385" t="str">
        <f ca="1">IFERROR(_xlfn.XLOOKUP(B134,map_headernames!N:N,map_headernames!N:N),"")</f>
        <v/>
      </c>
      <c r="G134" s="385" t="str">
        <f ca="1">IFERROR(_xlfn.XLOOKUP($B134,map_headernames!L:L,map_headernames!L:L),"")</f>
        <v/>
      </c>
      <c r="H134" s="383" t="e">
        <f ca="1">_xlfn.XLOOKUP(K134,map_headernames!$Q$1:$Q$734,map_headernames!$O$1:$O$734)</f>
        <v>#NAME?</v>
      </c>
      <c r="I134" s="23" t="str">
        <f ca="1">IFERROR(_xlfn.XLOOKUP(G134,map_headernames!L:L,map_headernames!O:O),"")</f>
        <v/>
      </c>
      <c r="K134" s="383"/>
      <c r="L134" t="str">
        <f ca="1">IFERROR(_xlfn.XLOOKUP(G134,map_headernames!L:L,map_headernames!Q:Q),"")</f>
        <v/>
      </c>
      <c r="M134" t="str">
        <f ca="1">IFERROR(_xlfn.XLOOKUP(H134,map_headernames!O:O,map_headernames!Q:Q),"")</f>
        <v/>
      </c>
      <c r="N134" s="494"/>
      <c r="O134" s="383" t="s">
        <v>6481</v>
      </c>
    </row>
    <row r="135" spans="1:15">
      <c r="A135">
        <v>8</v>
      </c>
      <c r="B135" s="383" t="s">
        <v>3039</v>
      </c>
      <c r="C135" s="486" t="s">
        <v>5770</v>
      </c>
      <c r="D135" s="383" t="s">
        <v>5798</v>
      </c>
      <c r="E135" s="385" t="str">
        <f ca="1">IFERROR(_xlfn.XLOOKUP(B135,map_headernames!M:M,map_headernames!M:M),"")</f>
        <v/>
      </c>
      <c r="F135" s="385" t="str">
        <f ca="1">IFERROR(_xlfn.XLOOKUP(B135,map_headernames!N:N,map_headernames!N:N),"")</f>
        <v/>
      </c>
      <c r="G135" s="385" t="str">
        <f ca="1">IFERROR(_xlfn.XLOOKUP($B135,map_headernames!L:L,map_headernames!L:L),"")</f>
        <v/>
      </c>
      <c r="H135" s="383" t="e">
        <f ca="1">_xlfn.XLOOKUP(K135,map_headernames!$Q$1:$Q$734,map_headernames!$O$1:$O$734)</f>
        <v>#NAME?</v>
      </c>
      <c r="I135" s="23" t="str">
        <f ca="1">IFERROR(_xlfn.XLOOKUP(G135,map_headernames!L:L,map_headernames!O:O),"")</f>
        <v/>
      </c>
      <c r="K135" s="383"/>
      <c r="L135" t="str">
        <f ca="1">IFERROR(_xlfn.XLOOKUP(G135,map_headernames!L:L,map_headernames!Q:Q),"")</f>
        <v/>
      </c>
      <c r="M135" t="str">
        <f ca="1">IFERROR(_xlfn.XLOOKUP(H135,map_headernames!O:O,map_headernames!Q:Q),"")</f>
        <v/>
      </c>
      <c r="N135" s="494"/>
      <c r="O135" s="383" t="s">
        <v>6481</v>
      </c>
    </row>
    <row r="136" spans="1:15">
      <c r="A136">
        <v>9</v>
      </c>
      <c r="B136" s="383" t="s">
        <v>3042</v>
      </c>
      <c r="C136" s="383">
        <v>1</v>
      </c>
      <c r="D136" s="383" t="s">
        <v>5799</v>
      </c>
      <c r="E136" s="385" t="str">
        <f ca="1">IFERROR(_xlfn.XLOOKUP(B136,map_headernames!M:M,map_headernames!M:M),"")</f>
        <v/>
      </c>
      <c r="F136" s="385" t="str">
        <f ca="1">IFERROR(_xlfn.XLOOKUP(B136,map_headernames!N:N,map_headernames!N:N),"")</f>
        <v/>
      </c>
      <c r="G136" s="385" t="str">
        <f ca="1">IFERROR(_xlfn.XLOOKUP($B136,map_headernames!L:L,map_headernames!L:L),"")</f>
        <v/>
      </c>
      <c r="H136" s="383" t="e">
        <f ca="1">_xlfn.XLOOKUP(K136,map_headernames!$Q$1:$Q$734,map_headernames!$O$1:$O$734)</f>
        <v>#NAME?</v>
      </c>
      <c r="I136" s="23" t="str">
        <f ca="1">IFERROR(_xlfn.XLOOKUP(G136,map_headernames!L:L,map_headernames!O:O),"")</f>
        <v/>
      </c>
      <c r="K136" s="383"/>
      <c r="L136" t="str">
        <f ca="1">IFERROR(_xlfn.XLOOKUP(G136,map_headernames!L:L,map_headernames!Q:Q),"")</f>
        <v/>
      </c>
      <c r="M136" t="str">
        <f ca="1">IFERROR(_xlfn.XLOOKUP(H136,map_headernames!O:O,map_headernames!Q:Q),"")</f>
        <v/>
      </c>
      <c r="N136" s="494"/>
      <c r="O136" s="383" t="s">
        <v>6481</v>
      </c>
    </row>
    <row r="137" spans="1:15">
      <c r="A137">
        <v>11</v>
      </c>
      <c r="B137" t="s">
        <v>3047</v>
      </c>
      <c r="C137">
        <v>338.90993666250898</v>
      </c>
      <c r="D137" t="s">
        <v>5801</v>
      </c>
      <c r="E137" s="28" t="str">
        <f ca="1">IFERROR(_xlfn.XLOOKUP(B137,map_headernames!M:M,map_headernames!M:M),"")</f>
        <v/>
      </c>
      <c r="F137" s="28" t="str">
        <f ca="1">IFERROR(_xlfn.XLOOKUP(B137,map_headernames!N:N,map_headernames!N:N),"")</f>
        <v/>
      </c>
      <c r="G137" s="28" t="str">
        <f ca="1">IFERROR(_xlfn.XLOOKUP($B137,map_headernames!L:L,map_headernames!L:L),"")</f>
        <v/>
      </c>
      <c r="H137" t="e">
        <f ca="1">_xlfn.XLOOKUP(K137,map_headernames!$Q$1:$Q$734,map_headernames!$O$1:$O$734)</f>
        <v>#NAME?</v>
      </c>
      <c r="I137" s="23" t="str">
        <f ca="1">IFERROR(_xlfn.XLOOKUP(G137,map_headernames!L:L,map_headernames!O:O),"")</f>
        <v/>
      </c>
      <c r="L137" t="str">
        <f ca="1">IFERROR(_xlfn.XLOOKUP(G137,map_headernames!L:L,map_headernames!Q:Q),"")</f>
        <v/>
      </c>
      <c r="M137" t="str">
        <f ca="1">IFERROR(_xlfn.XLOOKUP(H137,map_headernames!O:O,map_headernames!Q:Q),"")</f>
        <v/>
      </c>
      <c r="N137" s="494"/>
      <c r="O137" s="383" t="s">
        <v>6481</v>
      </c>
    </row>
    <row r="138" spans="1:15">
      <c r="A138">
        <v>56</v>
      </c>
      <c r="B138" t="s">
        <v>3143</v>
      </c>
      <c r="C138">
        <v>468</v>
      </c>
      <c r="D138" t="s">
        <v>5846</v>
      </c>
      <c r="E138" s="28" t="str">
        <f ca="1">IFERROR(_xlfn.XLOOKUP(B138,map_headernames!M:M,map_headernames!M:M),"")</f>
        <v/>
      </c>
      <c r="F138" s="28" t="str">
        <f ca="1">IFERROR(_xlfn.XLOOKUP(B138,map_headernames!N:N,map_headernames!N:N),"")</f>
        <v/>
      </c>
      <c r="G138" s="28" t="str">
        <f ca="1">IFERROR(_xlfn.XLOOKUP($B138,map_headernames!L:L,map_headernames!L:L),"")</f>
        <v/>
      </c>
      <c r="H138" t="e">
        <f ca="1">_xlfn.XLOOKUP(K138,map_headernames!$Q$1:$Q$734,map_headernames!$O$1:$O$734)</f>
        <v>#NAME?</v>
      </c>
      <c r="I138" s="23" t="str">
        <f ca="1">IFERROR(_xlfn.XLOOKUP(G138,map_headernames!L:L,map_headernames!O:O),"")</f>
        <v/>
      </c>
      <c r="L138" t="str">
        <f ca="1">IFERROR(_xlfn.XLOOKUP(G138,map_headernames!L:L,map_headernames!Q:Q),"")</f>
        <v/>
      </c>
      <c r="M138" t="str">
        <f ca="1">IFERROR(_xlfn.XLOOKUP(H138,map_headernames!O:O,map_headernames!Q:Q),"")</f>
        <v/>
      </c>
      <c r="O138" s="383" t="s">
        <v>6481</v>
      </c>
    </row>
    <row r="139" spans="1:15">
      <c r="A139">
        <v>57</v>
      </c>
      <c r="B139" t="s">
        <v>3146</v>
      </c>
      <c r="C139">
        <v>106</v>
      </c>
      <c r="D139" t="s">
        <v>5847</v>
      </c>
      <c r="E139" s="28" t="str">
        <f ca="1">IFERROR(_xlfn.XLOOKUP(B139,map_headernames!M:M,map_headernames!M:M),"")</f>
        <v/>
      </c>
      <c r="F139" s="28" t="str">
        <f ca="1">IFERROR(_xlfn.XLOOKUP(B139,map_headernames!N:N,map_headernames!N:N),"")</f>
        <v/>
      </c>
      <c r="G139" s="28" t="str">
        <f ca="1">IFERROR(_xlfn.XLOOKUP($B139,map_headernames!L:L,map_headernames!L:L),"")</f>
        <v/>
      </c>
      <c r="H139" t="e">
        <f ca="1">_xlfn.XLOOKUP(K139,map_headernames!$Q$1:$Q$734,map_headernames!$O$1:$O$734)</f>
        <v>#NAME?</v>
      </c>
      <c r="I139" s="23" t="str">
        <f ca="1">IFERROR(_xlfn.XLOOKUP(G139,map_headernames!L:L,map_headernames!O:O),"")</f>
        <v/>
      </c>
      <c r="L139" t="str">
        <f ca="1">IFERROR(_xlfn.XLOOKUP(G139,map_headernames!L:L,map_headernames!Q:Q),"")</f>
        <v/>
      </c>
      <c r="M139" t="str">
        <f ca="1">IFERROR(_xlfn.XLOOKUP(H139,map_headernames!O:O,map_headernames!Q:Q),"")</f>
        <v/>
      </c>
      <c r="O139" s="383" t="s">
        <v>6481</v>
      </c>
    </row>
    <row r="140" spans="1:15">
      <c r="A140">
        <v>58</v>
      </c>
      <c r="B140" t="s">
        <v>3148</v>
      </c>
      <c r="C140">
        <v>22.649572649572701</v>
      </c>
      <c r="D140" t="s">
        <v>5848</v>
      </c>
      <c r="E140" s="28" t="str">
        <f ca="1">IFERROR(_xlfn.XLOOKUP(B140,map_headernames!M:M,map_headernames!M:M),"")</f>
        <v/>
      </c>
      <c r="F140" s="28" t="str">
        <f ca="1">IFERROR(_xlfn.XLOOKUP(B140,map_headernames!N:N,map_headernames!N:N),"")</f>
        <v/>
      </c>
      <c r="G140" s="28" t="str">
        <f ca="1">IFERROR(_xlfn.XLOOKUP($B140,map_headernames!L:L,map_headernames!L:L),"")</f>
        <v/>
      </c>
      <c r="H140" t="e">
        <f ca="1">_xlfn.XLOOKUP(K140,map_headernames!$Q$1:$Q$734,map_headernames!$O$1:$O$734)</f>
        <v>#NAME?</v>
      </c>
      <c r="I140" s="23" t="str">
        <f ca="1">IFERROR(_xlfn.XLOOKUP(G140,map_headernames!L:L,map_headernames!O:O),"")</f>
        <v/>
      </c>
      <c r="L140" t="str">
        <f ca="1">IFERROR(_xlfn.XLOOKUP(G140,map_headernames!L:L,map_headernames!Q:Q),"")</f>
        <v/>
      </c>
      <c r="M140" t="str">
        <f ca="1">IFERROR(_xlfn.XLOOKUP(H140,map_headernames!O:O,map_headernames!Q:Q),"")</f>
        <v/>
      </c>
      <c r="O140" s="383" t="s">
        <v>6481</v>
      </c>
    </row>
    <row r="141" spans="1:15">
      <c r="A141">
        <v>59</v>
      </c>
      <c r="B141" t="s">
        <v>3151</v>
      </c>
      <c r="C141">
        <v>247</v>
      </c>
      <c r="D141" t="s">
        <v>3153</v>
      </c>
      <c r="E141" s="28" t="str">
        <f ca="1">IFERROR(_xlfn.XLOOKUP(B141,map_headernames!M:M,map_headernames!M:M),"")</f>
        <v/>
      </c>
      <c r="F141" s="28" t="str">
        <f ca="1">IFERROR(_xlfn.XLOOKUP(B141,map_headernames!N:N,map_headernames!N:N),"")</f>
        <v/>
      </c>
      <c r="G141" s="28" t="str">
        <f ca="1">IFERROR(_xlfn.XLOOKUP($B141,map_headernames!L:L,map_headernames!L:L),"")</f>
        <v/>
      </c>
      <c r="H141" t="e">
        <f ca="1">_xlfn.XLOOKUP(K141,map_headernames!$Q$1:$Q$734,map_headernames!$O$1:$O$734)</f>
        <v>#NAME?</v>
      </c>
      <c r="I141" s="23" t="str">
        <f ca="1">IFERROR(_xlfn.XLOOKUP(G141,map_headernames!L:L,map_headernames!O:O),"")</f>
        <v/>
      </c>
      <c r="L141" t="str">
        <f ca="1">IFERROR(_xlfn.XLOOKUP(G141,map_headernames!L:L,map_headernames!Q:Q),"")</f>
        <v/>
      </c>
      <c r="M141" t="str">
        <f ca="1">IFERROR(_xlfn.XLOOKUP(H141,map_headernames!O:O,map_headernames!Q:Q),"")</f>
        <v/>
      </c>
      <c r="O141" s="383" t="s">
        <v>6481</v>
      </c>
    </row>
    <row r="142" spans="1:15">
      <c r="A142">
        <v>60</v>
      </c>
      <c r="B142" t="s">
        <v>3154</v>
      </c>
      <c r="C142">
        <v>52.7777777777778</v>
      </c>
      <c r="D142" t="s">
        <v>5849</v>
      </c>
      <c r="E142" s="28" t="str">
        <f ca="1">IFERROR(_xlfn.XLOOKUP(B142,map_headernames!M:M,map_headernames!M:M),"")</f>
        <v/>
      </c>
      <c r="F142" s="28" t="str">
        <f ca="1">IFERROR(_xlfn.XLOOKUP(B142,map_headernames!N:N,map_headernames!N:N),"")</f>
        <v/>
      </c>
      <c r="G142" s="28" t="str">
        <f ca="1">IFERROR(_xlfn.XLOOKUP($B142,map_headernames!L:L,map_headernames!L:L),"")</f>
        <v/>
      </c>
      <c r="H142" t="e">
        <f ca="1">_xlfn.XLOOKUP(K142,map_headernames!$Q$1:$Q$734,map_headernames!$O$1:$O$734)</f>
        <v>#NAME?</v>
      </c>
      <c r="I142" s="23" t="str">
        <f ca="1">IFERROR(_xlfn.XLOOKUP(G142,map_headernames!L:L,map_headernames!O:O),"")</f>
        <v/>
      </c>
      <c r="L142" t="str">
        <f ca="1">IFERROR(_xlfn.XLOOKUP(G142,map_headernames!L:L,map_headernames!Q:Q),"")</f>
        <v/>
      </c>
      <c r="M142" t="str">
        <f ca="1">IFERROR(_xlfn.XLOOKUP(H142,map_headernames!O:O,map_headernames!Q:Q),"")</f>
        <v/>
      </c>
      <c r="O142" s="383" t="s">
        <v>6481</v>
      </c>
    </row>
    <row r="143" spans="1:15">
      <c r="A143">
        <v>61</v>
      </c>
      <c r="B143" t="s">
        <v>3157</v>
      </c>
      <c r="C143">
        <v>53</v>
      </c>
      <c r="D143" t="s">
        <v>3159</v>
      </c>
      <c r="E143" s="28" t="str">
        <f ca="1">IFERROR(_xlfn.XLOOKUP(B143,map_headernames!M:M,map_headernames!M:M),"")</f>
        <v/>
      </c>
      <c r="F143" s="28" t="str">
        <f ca="1">IFERROR(_xlfn.XLOOKUP(B143,map_headernames!N:N,map_headernames!N:N),"")</f>
        <v/>
      </c>
      <c r="G143" s="28" t="str">
        <f ca="1">IFERROR(_xlfn.XLOOKUP($B143,map_headernames!L:L,map_headernames!L:L),"")</f>
        <v/>
      </c>
      <c r="H143" t="e">
        <f ca="1">_xlfn.XLOOKUP(K143,map_headernames!$Q$1:$Q$734,map_headernames!$O$1:$O$734)</f>
        <v>#NAME?</v>
      </c>
      <c r="I143" s="23" t="str">
        <f ca="1">IFERROR(_xlfn.XLOOKUP(G143,map_headernames!L:L,map_headernames!O:O),"")</f>
        <v/>
      </c>
      <c r="L143" t="str">
        <f ca="1">IFERROR(_xlfn.XLOOKUP(G143,map_headernames!L:L,map_headernames!Q:Q),"")</f>
        <v/>
      </c>
      <c r="M143" t="str">
        <f ca="1">IFERROR(_xlfn.XLOOKUP(H143,map_headernames!O:O,map_headernames!Q:Q),"")</f>
        <v/>
      </c>
      <c r="O143" s="383" t="s">
        <v>6481</v>
      </c>
    </row>
    <row r="144" spans="1:15">
      <c r="A144">
        <v>62</v>
      </c>
      <c r="B144" t="s">
        <v>3160</v>
      </c>
      <c r="C144">
        <v>11.324786324786301</v>
      </c>
      <c r="D144" t="s">
        <v>5850</v>
      </c>
      <c r="E144" s="28" t="str">
        <f ca="1">IFERROR(_xlfn.XLOOKUP(B144,map_headernames!M:M,map_headernames!M:M),"")</f>
        <v/>
      </c>
      <c r="F144" s="28" t="str">
        <f ca="1">IFERROR(_xlfn.XLOOKUP(B144,map_headernames!N:N,map_headernames!N:N),"")</f>
        <v/>
      </c>
      <c r="G144" s="28" t="str">
        <f ca="1">IFERROR(_xlfn.XLOOKUP($B144,map_headernames!L:L,map_headernames!L:L),"")</f>
        <v/>
      </c>
      <c r="H144" t="e">
        <f ca="1">_xlfn.XLOOKUP(K144,map_headernames!$Q$1:$Q$734,map_headernames!$O$1:$O$734)</f>
        <v>#NAME?</v>
      </c>
      <c r="I144" s="23" t="str">
        <f ca="1">IFERROR(_xlfn.XLOOKUP(G144,map_headernames!L:L,map_headernames!O:O),"")</f>
        <v/>
      </c>
      <c r="L144" t="str">
        <f ca="1">IFERROR(_xlfn.XLOOKUP(G144,map_headernames!L:L,map_headernames!Q:Q),"")</f>
        <v/>
      </c>
      <c r="M144" t="str">
        <f ca="1">IFERROR(_xlfn.XLOOKUP(H144,map_headernames!O:O,map_headernames!Q:Q),"")</f>
        <v/>
      </c>
      <c r="O144" s="383" t="s">
        <v>6481</v>
      </c>
    </row>
    <row r="145" spans="1:15">
      <c r="A145">
        <v>63</v>
      </c>
      <c r="B145" t="s">
        <v>3163</v>
      </c>
      <c r="C145">
        <v>62</v>
      </c>
      <c r="D145" t="s">
        <v>3165</v>
      </c>
      <c r="E145" s="28" t="str">
        <f ca="1">IFERROR(_xlfn.XLOOKUP(B145,map_headernames!M:M,map_headernames!M:M),"")</f>
        <v/>
      </c>
      <c r="F145" s="28" t="str">
        <f ca="1">IFERROR(_xlfn.XLOOKUP(B145,map_headernames!N:N,map_headernames!N:N),"")</f>
        <v/>
      </c>
      <c r="G145" s="28" t="str">
        <f ca="1">IFERROR(_xlfn.XLOOKUP($B145,map_headernames!L:L,map_headernames!L:L),"")</f>
        <v/>
      </c>
      <c r="H145" t="e">
        <f ca="1">_xlfn.XLOOKUP(K145,map_headernames!$Q$1:$Q$734,map_headernames!$O$1:$O$734)</f>
        <v>#NAME?</v>
      </c>
      <c r="I145" s="23" t="str">
        <f ca="1">IFERROR(_xlfn.XLOOKUP(G145,map_headernames!L:L,map_headernames!O:O),"")</f>
        <v/>
      </c>
      <c r="L145" t="str">
        <f ca="1">IFERROR(_xlfn.XLOOKUP(G145,map_headernames!L:L,map_headernames!Q:Q),"")</f>
        <v/>
      </c>
      <c r="M145" t="str">
        <f ca="1">IFERROR(_xlfn.XLOOKUP(H145,map_headernames!O:O,map_headernames!Q:Q),"")</f>
        <v/>
      </c>
      <c r="O145" s="383" t="s">
        <v>6481</v>
      </c>
    </row>
    <row r="146" spans="1:15">
      <c r="A146">
        <v>64</v>
      </c>
      <c r="B146" t="s">
        <v>3166</v>
      </c>
      <c r="C146">
        <v>13.247863247863201</v>
      </c>
      <c r="D146" t="s">
        <v>5851</v>
      </c>
      <c r="E146" s="28" t="str">
        <f ca="1">IFERROR(_xlfn.XLOOKUP(B146,map_headernames!M:M,map_headernames!M:M),"")</f>
        <v/>
      </c>
      <c r="F146" s="28" t="str">
        <f ca="1">IFERROR(_xlfn.XLOOKUP(B146,map_headernames!N:N,map_headernames!N:N),"")</f>
        <v/>
      </c>
      <c r="G146" s="28" t="str">
        <f ca="1">IFERROR(_xlfn.XLOOKUP($B146,map_headernames!L:L,map_headernames!L:L),"")</f>
        <v/>
      </c>
      <c r="H146" t="e">
        <f ca="1">_xlfn.XLOOKUP(K146,map_headernames!$Q$1:$Q$734,map_headernames!$O$1:$O$734)</f>
        <v>#NAME?</v>
      </c>
      <c r="I146" s="23" t="str">
        <f ca="1">IFERROR(_xlfn.XLOOKUP(G146,map_headernames!L:L,map_headernames!O:O),"")</f>
        <v/>
      </c>
      <c r="L146" t="str">
        <f ca="1">IFERROR(_xlfn.XLOOKUP(G146,map_headernames!L:L,map_headernames!Q:Q),"")</f>
        <v/>
      </c>
      <c r="M146" t="str">
        <f ca="1">IFERROR(_xlfn.XLOOKUP(H146,map_headernames!O:O,map_headernames!Q:Q),"")</f>
        <v/>
      </c>
      <c r="O146" s="383" t="s">
        <v>6481</v>
      </c>
    </row>
    <row r="147" spans="1:15">
      <c r="A147">
        <v>66</v>
      </c>
      <c r="B147" t="s">
        <v>3171</v>
      </c>
      <c r="C147">
        <v>0</v>
      </c>
      <c r="D147" t="s">
        <v>5853</v>
      </c>
      <c r="E147" s="28" t="str">
        <f ca="1">IFERROR(_xlfn.XLOOKUP(B147,map_headernames!M:M,map_headernames!M:M),"")</f>
        <v/>
      </c>
      <c r="F147" s="28" t="str">
        <f ca="1">IFERROR(_xlfn.XLOOKUP(B147,map_headernames!N:N,map_headernames!N:N),"")</f>
        <v/>
      </c>
      <c r="G147" s="28" t="str">
        <f ca="1">IFERROR(_xlfn.XLOOKUP($B147,map_headernames!L:L,map_headernames!L:L),"")</f>
        <v/>
      </c>
      <c r="H147" t="e">
        <f ca="1">_xlfn.XLOOKUP(K147,map_headernames!$Q$1:$Q$734,map_headernames!$O$1:$O$734)</f>
        <v>#NAME?</v>
      </c>
      <c r="I147" s="23" t="str">
        <f ca="1">IFERROR(_xlfn.XLOOKUP(G147,map_headernames!L:L,map_headernames!O:O),"")</f>
        <v/>
      </c>
      <c r="L147" t="str">
        <f ca="1">IFERROR(_xlfn.XLOOKUP(G147,map_headernames!L:L,map_headernames!Q:Q),"")</f>
        <v/>
      </c>
      <c r="M147" t="str">
        <f ca="1">IFERROR(_xlfn.XLOOKUP(H147,map_headernames!O:O,map_headernames!Q:Q),"")</f>
        <v/>
      </c>
      <c r="O147" s="383" t="s">
        <v>6481</v>
      </c>
    </row>
    <row r="148" spans="1:15">
      <c r="A148">
        <v>67</v>
      </c>
      <c r="B148" t="s">
        <v>3174</v>
      </c>
      <c r="C148">
        <v>42204</v>
      </c>
      <c r="D148" t="s">
        <v>5854</v>
      </c>
      <c r="E148" s="28" t="str">
        <f ca="1">IFERROR(_xlfn.XLOOKUP(B148,map_headernames!M:M,map_headernames!M:M),"")</f>
        <v/>
      </c>
      <c r="F148" s="28" t="str">
        <f ca="1">IFERROR(_xlfn.XLOOKUP(B148,map_headernames!N:N,map_headernames!N:N),"")</f>
        <v/>
      </c>
      <c r="G148" s="28" t="str">
        <f ca="1">IFERROR(_xlfn.XLOOKUP($B148,map_headernames!L:L,map_headernames!L:L),"")</f>
        <v/>
      </c>
      <c r="H148" t="e">
        <f ca="1">_xlfn.XLOOKUP(K148,map_headernames!$Q$1:$Q$734,map_headernames!$O$1:$O$734)</f>
        <v>#NAME?</v>
      </c>
      <c r="I148" s="23" t="str">
        <f ca="1">IFERROR(_xlfn.XLOOKUP(G148,map_headernames!L:L,map_headernames!O:O),"")</f>
        <v/>
      </c>
      <c r="L148" t="str">
        <f ca="1">IFERROR(_xlfn.XLOOKUP(G148,map_headernames!L:L,map_headernames!Q:Q),"")</f>
        <v/>
      </c>
      <c r="M148" t="str">
        <f ca="1">IFERROR(_xlfn.XLOOKUP(H148,map_headernames!O:O,map_headernames!Q:Q),"")</f>
        <v/>
      </c>
      <c r="O148" s="383" t="s">
        <v>6481</v>
      </c>
    </row>
    <row r="149" spans="1:15">
      <c r="A149">
        <v>68</v>
      </c>
      <c r="B149" t="s">
        <v>3176</v>
      </c>
      <c r="C149">
        <v>100</v>
      </c>
      <c r="D149" t="s">
        <v>5855</v>
      </c>
      <c r="E149" s="28" t="str">
        <f ca="1">IFERROR(_xlfn.XLOOKUP(B149,map_headernames!M:M,map_headernames!M:M),"")</f>
        <v/>
      </c>
      <c r="F149" s="28" t="str">
        <f ca="1">IFERROR(_xlfn.XLOOKUP(B149,map_headernames!N:N,map_headernames!N:N),"")</f>
        <v/>
      </c>
      <c r="G149" s="28" t="str">
        <f ca="1">IFERROR(_xlfn.XLOOKUP($B149,map_headernames!L:L,map_headernames!L:L),"")</f>
        <v/>
      </c>
      <c r="H149" t="e">
        <f ca="1">_xlfn.XLOOKUP(K149,map_headernames!$Q$1:$Q$734,map_headernames!$O$1:$O$734)</f>
        <v>#NAME?</v>
      </c>
      <c r="I149" s="23" t="str">
        <f ca="1">IFERROR(_xlfn.XLOOKUP(G149,map_headernames!L:L,map_headernames!O:O),"")</f>
        <v/>
      </c>
      <c r="L149" t="str">
        <f ca="1">IFERROR(_xlfn.XLOOKUP(G149,map_headernames!L:L,map_headernames!Q:Q),"")</f>
        <v/>
      </c>
      <c r="M149" t="str">
        <f ca="1">IFERROR(_xlfn.XLOOKUP(H149,map_headernames!O:O,map_headernames!Q:Q),"")</f>
        <v/>
      </c>
      <c r="O149" s="383" t="s">
        <v>6481</v>
      </c>
    </row>
    <row r="150" spans="1:15">
      <c r="A150">
        <v>69</v>
      </c>
      <c r="B150" t="s">
        <v>3178</v>
      </c>
      <c r="C150">
        <v>59.523809523809497</v>
      </c>
      <c r="D150" t="s">
        <v>5856</v>
      </c>
      <c r="E150" s="28" t="str">
        <f ca="1">IFERROR(_xlfn.XLOOKUP(B150,map_headernames!M:M,map_headernames!M:M),"")</f>
        <v/>
      </c>
      <c r="F150" s="28" t="str">
        <f ca="1">IFERROR(_xlfn.XLOOKUP(B150,map_headernames!N:N,map_headernames!N:N),"")</f>
        <v/>
      </c>
      <c r="G150" s="28" t="str">
        <f ca="1">IFERROR(_xlfn.XLOOKUP($B150,map_headernames!L:L,map_headernames!L:L),"")</f>
        <v/>
      </c>
      <c r="H150" t="e">
        <f ca="1">_xlfn.XLOOKUP(K150,map_headernames!$Q$1:$Q$734,map_headernames!$O$1:$O$734)</f>
        <v>#NAME?</v>
      </c>
      <c r="I150" s="23" t="str">
        <f ca="1">IFERROR(_xlfn.XLOOKUP(G150,map_headernames!L:L,map_headernames!O:O),"")</f>
        <v/>
      </c>
      <c r="L150" t="str">
        <f ca="1">IFERROR(_xlfn.XLOOKUP(G150,map_headernames!L:L,map_headernames!Q:Q),"")</f>
        <v/>
      </c>
      <c r="M150" t="str">
        <f ca="1">IFERROR(_xlfn.XLOOKUP(H150,map_headernames!O:O,map_headernames!Q:Q),"")</f>
        <v/>
      </c>
      <c r="O150" s="383" t="s">
        <v>6481</v>
      </c>
    </row>
    <row r="151" spans="1:15">
      <c r="A151">
        <v>70</v>
      </c>
      <c r="B151" t="s">
        <v>2466</v>
      </c>
      <c r="C151">
        <v>46648</v>
      </c>
      <c r="D151" t="s">
        <v>5857</v>
      </c>
      <c r="E151" s="28" t="str">
        <f ca="1">IFERROR(_xlfn.XLOOKUP(B151,map_headernames!M:M,map_headernames!M:M),"")</f>
        <v/>
      </c>
      <c r="F151" s="28" t="str">
        <f ca="1">IFERROR(_xlfn.XLOOKUP(B151,map_headernames!N:N,map_headernames!N:N),"")</f>
        <v/>
      </c>
      <c r="G151" s="28" t="str">
        <f ca="1">IFERROR(_xlfn.XLOOKUP($B151,map_headernames!L:L,map_headernames!L:L),"")</f>
        <v/>
      </c>
      <c r="H151" t="e">
        <f ca="1">_xlfn.XLOOKUP(K151,map_headernames!$Q$1:$Q$734,map_headernames!$O$1:$O$734)</f>
        <v>#NAME?</v>
      </c>
      <c r="I151" s="23" t="str">
        <f ca="1">IFERROR(_xlfn.XLOOKUP(G151,map_headernames!L:L,map_headernames!O:O),"")</f>
        <v/>
      </c>
      <c r="L151" t="str">
        <f ca="1">IFERROR(_xlfn.XLOOKUP(G151,map_headernames!L:L,map_headernames!Q:Q),"")</f>
        <v/>
      </c>
      <c r="M151" t="str">
        <f ca="1">IFERROR(_xlfn.XLOOKUP(H151,map_headernames!O:O,map_headernames!Q:Q),"")</f>
        <v/>
      </c>
      <c r="O151" s="383" t="s">
        <v>6481</v>
      </c>
    </row>
    <row r="152" spans="1:15">
      <c r="A152">
        <v>71</v>
      </c>
      <c r="B152" t="s">
        <v>3181</v>
      </c>
      <c r="C152">
        <v>25</v>
      </c>
      <c r="D152" t="s">
        <v>5858</v>
      </c>
      <c r="E152" s="28" t="str">
        <f ca="1">IFERROR(_xlfn.XLOOKUP(B152,map_headernames!M:M,map_headernames!M:M),"")</f>
        <v/>
      </c>
      <c r="F152" s="28" t="str">
        <f ca="1">IFERROR(_xlfn.XLOOKUP(B152,map_headernames!N:N,map_headernames!N:N),"")</f>
        <v/>
      </c>
      <c r="G152" s="28" t="str">
        <f ca="1">IFERROR(_xlfn.XLOOKUP($B152,map_headernames!L:L,map_headernames!L:L),"")</f>
        <v/>
      </c>
      <c r="H152" t="e">
        <f ca="1">_xlfn.XLOOKUP(K152,map_headernames!$Q$1:$Q$734,map_headernames!$O$1:$O$734)</f>
        <v>#NAME?</v>
      </c>
      <c r="I152" s="23" t="str">
        <f ca="1">IFERROR(_xlfn.XLOOKUP(G152,map_headernames!L:L,map_headernames!O:O),"")</f>
        <v/>
      </c>
      <c r="L152" t="str">
        <f ca="1">IFERROR(_xlfn.XLOOKUP(G152,map_headernames!L:L,map_headernames!Q:Q),"")</f>
        <v/>
      </c>
      <c r="M152" t="str">
        <f ca="1">IFERROR(_xlfn.XLOOKUP(H152,map_headernames!O:O,map_headernames!Q:Q),"")</f>
        <v/>
      </c>
      <c r="O152" s="383" t="s">
        <v>6481</v>
      </c>
    </row>
    <row r="153" spans="1:15">
      <c r="A153">
        <v>72</v>
      </c>
      <c r="B153" t="s">
        <v>3183</v>
      </c>
      <c r="C153">
        <v>9.5785440613026793</v>
      </c>
      <c r="D153" t="s">
        <v>5859</v>
      </c>
      <c r="E153" s="28" t="str">
        <f ca="1">IFERROR(_xlfn.XLOOKUP(B153,map_headernames!M:M,map_headernames!M:M),"")</f>
        <v/>
      </c>
      <c r="F153" s="28" t="str">
        <f ca="1">IFERROR(_xlfn.XLOOKUP(B153,map_headernames!N:N,map_headernames!N:N),"")</f>
        <v/>
      </c>
      <c r="G153" s="28" t="str">
        <f ca="1">IFERROR(_xlfn.XLOOKUP($B153,map_headernames!L:L,map_headernames!L:L),"")</f>
        <v/>
      </c>
      <c r="H153" t="e">
        <f ca="1">_xlfn.XLOOKUP(K153,map_headernames!$Q$1:$Q$734,map_headernames!$O$1:$O$734)</f>
        <v>#NAME?</v>
      </c>
      <c r="I153" s="23" t="str">
        <f ca="1">IFERROR(_xlfn.XLOOKUP(G153,map_headernames!L:L,map_headernames!O:O),"")</f>
        <v/>
      </c>
      <c r="L153" t="str">
        <f ca="1">IFERROR(_xlfn.XLOOKUP(G153,map_headernames!L:L,map_headernames!Q:Q),"")</f>
        <v/>
      </c>
      <c r="M153" t="str">
        <f ca="1">IFERROR(_xlfn.XLOOKUP(H153,map_headernames!O:O,map_headernames!Q:Q),"")</f>
        <v/>
      </c>
      <c r="O153" s="383" t="s">
        <v>6481</v>
      </c>
    </row>
    <row r="154" spans="1:15">
      <c r="A154">
        <v>73</v>
      </c>
      <c r="B154" t="s">
        <v>3186</v>
      </c>
      <c r="C154">
        <v>33</v>
      </c>
      <c r="D154" t="s">
        <v>5860</v>
      </c>
      <c r="E154" s="28" t="str">
        <f ca="1">IFERROR(_xlfn.XLOOKUP(B154,map_headernames!M:M,map_headernames!M:M),"")</f>
        <v/>
      </c>
      <c r="F154" s="28" t="str">
        <f ca="1">IFERROR(_xlfn.XLOOKUP(B154,map_headernames!N:N,map_headernames!N:N),"")</f>
        <v/>
      </c>
      <c r="G154" s="28" t="str">
        <f ca="1">IFERROR(_xlfn.XLOOKUP($B154,map_headernames!L:L,map_headernames!L:L),"")</f>
        <v/>
      </c>
      <c r="H154" t="e">
        <f ca="1">_xlfn.XLOOKUP(K154,map_headernames!$Q$1:$Q$734,map_headernames!$O$1:$O$734)</f>
        <v>#NAME?</v>
      </c>
      <c r="I154" s="23" t="str">
        <f ca="1">IFERROR(_xlfn.XLOOKUP(G154,map_headernames!L:L,map_headernames!O:O),"")</f>
        <v/>
      </c>
      <c r="L154" t="str">
        <f ca="1">IFERROR(_xlfn.XLOOKUP(G154,map_headernames!L:L,map_headernames!Q:Q),"")</f>
        <v/>
      </c>
      <c r="M154" t="str">
        <f ca="1">IFERROR(_xlfn.XLOOKUP(H154,map_headernames!O:O,map_headernames!Q:Q),"")</f>
        <v/>
      </c>
      <c r="O154" s="383" t="s">
        <v>6481</v>
      </c>
    </row>
    <row r="155" spans="1:15">
      <c r="A155">
        <v>74</v>
      </c>
      <c r="B155" t="s">
        <v>3188</v>
      </c>
      <c r="C155">
        <v>12.643678160919499</v>
      </c>
      <c r="D155" t="s">
        <v>5861</v>
      </c>
      <c r="E155" s="28" t="str">
        <f ca="1">IFERROR(_xlfn.XLOOKUP(B155,map_headernames!M:M,map_headernames!M:M),"")</f>
        <v/>
      </c>
      <c r="F155" s="28" t="str">
        <f ca="1">IFERROR(_xlfn.XLOOKUP(B155,map_headernames!N:N,map_headernames!N:N),"")</f>
        <v/>
      </c>
      <c r="G155" s="28" t="str">
        <f ca="1">IFERROR(_xlfn.XLOOKUP($B155,map_headernames!L:L,map_headernames!L:L),"")</f>
        <v/>
      </c>
      <c r="H155" t="e">
        <f ca="1">_xlfn.XLOOKUP(K155,map_headernames!$Q$1:$Q$734,map_headernames!$O$1:$O$734)</f>
        <v>#NAME?</v>
      </c>
      <c r="I155" s="23" t="str">
        <f ca="1">IFERROR(_xlfn.XLOOKUP(G155,map_headernames!L:L,map_headernames!O:O),"")</f>
        <v/>
      </c>
      <c r="L155" t="str">
        <f ca="1">IFERROR(_xlfn.XLOOKUP(G155,map_headernames!L:L,map_headernames!Q:Q),"")</f>
        <v/>
      </c>
      <c r="M155" t="str">
        <f ca="1">IFERROR(_xlfn.XLOOKUP(H155,map_headernames!O:O,map_headernames!Q:Q),"")</f>
        <v/>
      </c>
      <c r="O155" s="383" t="s">
        <v>6481</v>
      </c>
    </row>
    <row r="156" spans="1:15">
      <c r="A156">
        <v>75</v>
      </c>
      <c r="B156" t="s">
        <v>3191</v>
      </c>
      <c r="C156">
        <v>77</v>
      </c>
      <c r="D156" t="s">
        <v>5862</v>
      </c>
      <c r="E156" s="28" t="str">
        <f ca="1">IFERROR(_xlfn.XLOOKUP(B156,map_headernames!M:M,map_headernames!M:M),"")</f>
        <v/>
      </c>
      <c r="F156" s="28" t="str">
        <f ca="1">IFERROR(_xlfn.XLOOKUP(B156,map_headernames!N:N,map_headernames!N:N),"")</f>
        <v/>
      </c>
      <c r="G156" s="28" t="str">
        <f ca="1">IFERROR(_xlfn.XLOOKUP($B156,map_headernames!L:L,map_headernames!L:L),"")</f>
        <v/>
      </c>
      <c r="H156" t="e">
        <f ca="1">_xlfn.XLOOKUP(K156,map_headernames!$Q$1:$Q$734,map_headernames!$O$1:$O$734)</f>
        <v>#NAME?</v>
      </c>
      <c r="I156" s="23" t="str">
        <f ca="1">IFERROR(_xlfn.XLOOKUP(G156,map_headernames!L:L,map_headernames!O:O),"")</f>
        <v/>
      </c>
      <c r="L156" t="str">
        <f ca="1">IFERROR(_xlfn.XLOOKUP(G156,map_headernames!L:L,map_headernames!Q:Q),"")</f>
        <v/>
      </c>
      <c r="M156" t="str">
        <f ca="1">IFERROR(_xlfn.XLOOKUP(H156,map_headernames!O:O,map_headernames!Q:Q),"")</f>
        <v/>
      </c>
      <c r="O156" s="383" t="s">
        <v>6481</v>
      </c>
    </row>
    <row r="157" spans="1:15">
      <c r="A157">
        <v>76</v>
      </c>
      <c r="B157" t="s">
        <v>3193</v>
      </c>
      <c r="C157">
        <v>29.501915708812302</v>
      </c>
      <c r="D157" t="s">
        <v>5863</v>
      </c>
      <c r="E157" s="28" t="str">
        <f ca="1">IFERROR(_xlfn.XLOOKUP(B157,map_headernames!M:M,map_headernames!M:M),"")</f>
        <v/>
      </c>
      <c r="F157" s="28" t="str">
        <f ca="1">IFERROR(_xlfn.XLOOKUP(B157,map_headernames!N:N,map_headernames!N:N),"")</f>
        <v/>
      </c>
      <c r="G157" s="28" t="str">
        <f ca="1">IFERROR(_xlfn.XLOOKUP($B157,map_headernames!L:L,map_headernames!L:L),"")</f>
        <v/>
      </c>
      <c r="H157" t="e">
        <f ca="1">_xlfn.XLOOKUP(K157,map_headernames!$Q$1:$Q$734,map_headernames!$O$1:$O$734)</f>
        <v>#NAME?</v>
      </c>
      <c r="I157" s="23" t="str">
        <f ca="1">IFERROR(_xlfn.XLOOKUP(G157,map_headernames!L:L,map_headernames!O:O),"")</f>
        <v/>
      </c>
      <c r="L157" t="str">
        <f ca="1">IFERROR(_xlfn.XLOOKUP(G157,map_headernames!L:L,map_headernames!Q:Q),"")</f>
        <v/>
      </c>
      <c r="M157" t="str">
        <f ca="1">IFERROR(_xlfn.XLOOKUP(H157,map_headernames!O:O,map_headernames!Q:Q),"")</f>
        <v/>
      </c>
      <c r="O157" s="383" t="s">
        <v>6481</v>
      </c>
    </row>
    <row r="158" spans="1:15">
      <c r="A158">
        <v>77</v>
      </c>
      <c r="B158" t="s">
        <v>3196</v>
      </c>
      <c r="C158">
        <v>35</v>
      </c>
      <c r="D158" t="s">
        <v>5864</v>
      </c>
      <c r="E158" s="28" t="str">
        <f ca="1">IFERROR(_xlfn.XLOOKUP(B158,map_headernames!M:M,map_headernames!M:M),"")</f>
        <v/>
      </c>
      <c r="F158" s="28" t="str">
        <f ca="1">IFERROR(_xlfn.XLOOKUP(B158,map_headernames!N:N,map_headernames!N:N),"")</f>
        <v/>
      </c>
      <c r="G158" s="28" t="str">
        <f ca="1">IFERROR(_xlfn.XLOOKUP($B158,map_headernames!L:L,map_headernames!L:L),"")</f>
        <v/>
      </c>
      <c r="H158" t="e">
        <f ca="1">_xlfn.XLOOKUP(K158,map_headernames!$Q$1:$Q$734,map_headernames!$O$1:$O$734)</f>
        <v>#NAME?</v>
      </c>
      <c r="I158" s="23" t="str">
        <f ca="1">IFERROR(_xlfn.XLOOKUP(G158,map_headernames!L:L,map_headernames!O:O),"")</f>
        <v/>
      </c>
      <c r="L158" t="str">
        <f ca="1">IFERROR(_xlfn.XLOOKUP(G158,map_headernames!L:L,map_headernames!Q:Q),"")</f>
        <v/>
      </c>
      <c r="M158" t="str">
        <f ca="1">IFERROR(_xlfn.XLOOKUP(H158,map_headernames!O:O,map_headernames!Q:Q),"")</f>
        <v/>
      </c>
      <c r="O158" s="383" t="s">
        <v>6481</v>
      </c>
    </row>
    <row r="159" spans="1:15">
      <c r="A159">
        <v>78</v>
      </c>
      <c r="B159" t="s">
        <v>3198</v>
      </c>
      <c r="C159">
        <v>13.4099616858238</v>
      </c>
      <c r="D159" t="s">
        <v>5865</v>
      </c>
      <c r="E159" s="28" t="str">
        <f ca="1">IFERROR(_xlfn.XLOOKUP(B159,map_headernames!M:M,map_headernames!M:M),"")</f>
        <v/>
      </c>
      <c r="F159" s="28" t="str">
        <f ca="1">IFERROR(_xlfn.XLOOKUP(B159,map_headernames!N:N,map_headernames!N:N),"")</f>
        <v/>
      </c>
      <c r="G159" s="28" t="str">
        <f ca="1">IFERROR(_xlfn.XLOOKUP($B159,map_headernames!L:L,map_headernames!L:L),"")</f>
        <v/>
      </c>
      <c r="H159" t="e">
        <f ca="1">_xlfn.XLOOKUP(K159,map_headernames!$Q$1:$Q$734,map_headernames!$O$1:$O$734)</f>
        <v>#NAME?</v>
      </c>
      <c r="I159" s="23" t="str">
        <f ca="1">IFERROR(_xlfn.XLOOKUP(G159,map_headernames!L:L,map_headernames!O:O),"")</f>
        <v/>
      </c>
      <c r="L159" t="str">
        <f ca="1">IFERROR(_xlfn.XLOOKUP(G159,map_headernames!L:L,map_headernames!Q:Q),"")</f>
        <v/>
      </c>
      <c r="M159" t="str">
        <f ca="1">IFERROR(_xlfn.XLOOKUP(H159,map_headernames!O:O,map_headernames!Q:Q),"")</f>
        <v/>
      </c>
      <c r="O159" s="383" t="s">
        <v>6481</v>
      </c>
    </row>
    <row r="160" spans="1:15">
      <c r="A160">
        <v>79</v>
      </c>
      <c r="B160" t="s">
        <v>3201</v>
      </c>
      <c r="C160">
        <v>91</v>
      </c>
      <c r="D160" t="s">
        <v>5866</v>
      </c>
      <c r="E160" s="28" t="str">
        <f ca="1">IFERROR(_xlfn.XLOOKUP(B160,map_headernames!M:M,map_headernames!M:M),"")</f>
        <v/>
      </c>
      <c r="F160" s="28" t="str">
        <f ca="1">IFERROR(_xlfn.XLOOKUP(B160,map_headernames!N:N,map_headernames!N:N),"")</f>
        <v/>
      </c>
      <c r="G160" s="28" t="str">
        <f ca="1">IFERROR(_xlfn.XLOOKUP($B160,map_headernames!L:L,map_headernames!L:L),"")</f>
        <v/>
      </c>
      <c r="H160" t="e">
        <f ca="1">_xlfn.XLOOKUP(K160,map_headernames!$Q$1:$Q$734,map_headernames!$O$1:$O$734)</f>
        <v>#NAME?</v>
      </c>
      <c r="I160" s="23" t="str">
        <f ca="1">IFERROR(_xlfn.XLOOKUP(G160,map_headernames!L:L,map_headernames!O:O),"")</f>
        <v/>
      </c>
      <c r="L160" t="str">
        <f ca="1">IFERROR(_xlfn.XLOOKUP(G160,map_headernames!L:L,map_headernames!Q:Q),"")</f>
        <v/>
      </c>
      <c r="M160" t="str">
        <f ca="1">IFERROR(_xlfn.XLOOKUP(H160,map_headernames!O:O,map_headernames!Q:Q),"")</f>
        <v/>
      </c>
      <c r="O160" s="383" t="s">
        <v>6481</v>
      </c>
    </row>
    <row r="161" spans="1:15">
      <c r="A161">
        <v>80</v>
      </c>
      <c r="B161" t="s">
        <v>3203</v>
      </c>
      <c r="C161">
        <v>34.865900383141799</v>
      </c>
      <c r="D161" t="s">
        <v>5867</v>
      </c>
      <c r="E161" s="28" t="str">
        <f ca="1">IFERROR(_xlfn.XLOOKUP(B161,map_headernames!M:M,map_headernames!M:M),"")</f>
        <v/>
      </c>
      <c r="F161" s="28" t="str">
        <f ca="1">IFERROR(_xlfn.XLOOKUP(B161,map_headernames!N:N,map_headernames!N:N),"")</f>
        <v/>
      </c>
      <c r="G161" s="28" t="str">
        <f ca="1">IFERROR(_xlfn.XLOOKUP($B161,map_headernames!L:L,map_headernames!L:L),"")</f>
        <v/>
      </c>
      <c r="H161" t="e">
        <f ca="1">_xlfn.XLOOKUP(K161,map_headernames!$Q$1:$Q$734,map_headernames!$O$1:$O$734)</f>
        <v>#NAME?</v>
      </c>
      <c r="I161" s="23" t="str">
        <f ca="1">IFERROR(_xlfn.XLOOKUP(G161,map_headernames!L:L,map_headernames!O:O),"")</f>
        <v/>
      </c>
      <c r="L161" t="str">
        <f ca="1">IFERROR(_xlfn.XLOOKUP(G161,map_headernames!L:L,map_headernames!Q:Q),"")</f>
        <v/>
      </c>
      <c r="M161" t="str">
        <f ca="1">IFERROR(_xlfn.XLOOKUP(H161,map_headernames!O:O,map_headernames!Q:Q),"")</f>
        <v/>
      </c>
      <c r="O161" s="383" t="s">
        <v>6481</v>
      </c>
    </row>
    <row r="162" spans="1:15">
      <c r="A162">
        <v>84</v>
      </c>
      <c r="B162" t="s">
        <v>3214</v>
      </c>
      <c r="C162">
        <v>31</v>
      </c>
      <c r="D162" t="s">
        <v>5871</v>
      </c>
      <c r="E162" s="28" t="str">
        <f ca="1">IFERROR(_xlfn.XLOOKUP(B162,map_headernames!M:M,map_headernames!M:M),"")</f>
        <v/>
      </c>
      <c r="F162" s="28" t="str">
        <f ca="1">IFERROR(_xlfn.XLOOKUP(B162,map_headernames!N:N,map_headernames!N:N),"")</f>
        <v/>
      </c>
      <c r="G162" s="28" t="str">
        <f ca="1">IFERROR(_xlfn.XLOOKUP($B162,map_headernames!L:L,map_headernames!L:L),"")</f>
        <v/>
      </c>
      <c r="H162" t="e">
        <f ca="1">_xlfn.XLOOKUP(K162,map_headernames!$Q$1:$Q$734,map_headernames!$O$1:$O$734)</f>
        <v>#NAME?</v>
      </c>
      <c r="I162" s="23" t="str">
        <f ca="1">IFERROR(_xlfn.XLOOKUP(G162,map_headernames!L:L,map_headernames!O:O),"")</f>
        <v/>
      </c>
      <c r="L162" t="str">
        <f ca="1">IFERROR(_xlfn.XLOOKUP(G162,map_headernames!L:L,map_headernames!Q:Q),"")</f>
        <v/>
      </c>
      <c r="M162" t="str">
        <f ca="1">IFERROR(_xlfn.XLOOKUP(H162,map_headernames!O:O,map_headernames!Q:Q),"")</f>
        <v/>
      </c>
      <c r="O162" s="383" t="s">
        <v>6481</v>
      </c>
    </row>
    <row r="163" spans="1:15">
      <c r="A163">
        <v>85</v>
      </c>
      <c r="B163" t="s">
        <v>3216</v>
      </c>
      <c r="C163">
        <v>5.5555555555555598</v>
      </c>
      <c r="D163" t="s">
        <v>5872</v>
      </c>
      <c r="E163" s="28" t="str">
        <f ca="1">IFERROR(_xlfn.XLOOKUP(B163,map_headernames!M:M,map_headernames!M:M),"")</f>
        <v/>
      </c>
      <c r="F163" s="28" t="str">
        <f ca="1">IFERROR(_xlfn.XLOOKUP(B163,map_headernames!N:N,map_headernames!N:N),"")</f>
        <v/>
      </c>
      <c r="G163" s="28" t="str">
        <f ca="1">IFERROR(_xlfn.XLOOKUP($B163,map_headernames!L:L,map_headernames!L:L),"")</f>
        <v/>
      </c>
      <c r="H163" t="e">
        <f ca="1">_xlfn.XLOOKUP(K163,map_headernames!$Q$1:$Q$734,map_headernames!$O$1:$O$734)</f>
        <v>#NAME?</v>
      </c>
      <c r="I163" s="23" t="str">
        <f ca="1">IFERROR(_xlfn.XLOOKUP(G163,map_headernames!L:L,map_headernames!O:O),"")</f>
        <v/>
      </c>
      <c r="L163" t="str">
        <f ca="1">IFERROR(_xlfn.XLOOKUP(G163,map_headernames!L:L,map_headernames!Q:Q),"")</f>
        <v/>
      </c>
      <c r="M163" t="str">
        <f ca="1">IFERROR(_xlfn.XLOOKUP(H163,map_headernames!O:O,map_headernames!Q:Q),"")</f>
        <v/>
      </c>
      <c r="O163" s="383" t="s">
        <v>6481</v>
      </c>
    </row>
    <row r="164" spans="1:15">
      <c r="A164">
        <v>86</v>
      </c>
      <c r="B164" t="s">
        <v>3219</v>
      </c>
      <c r="C164">
        <v>74</v>
      </c>
      <c r="D164" t="s">
        <v>5873</v>
      </c>
      <c r="E164" s="28" t="str">
        <f ca="1">IFERROR(_xlfn.XLOOKUP(B164,map_headernames!M:M,map_headernames!M:M),"")</f>
        <v/>
      </c>
      <c r="F164" s="28" t="str">
        <f ca="1">IFERROR(_xlfn.XLOOKUP(B164,map_headernames!N:N,map_headernames!N:N),"")</f>
        <v/>
      </c>
      <c r="G164" s="28" t="str">
        <f ca="1">IFERROR(_xlfn.XLOOKUP($B164,map_headernames!L:L,map_headernames!L:L),"")</f>
        <v/>
      </c>
      <c r="H164" t="e">
        <f ca="1">_xlfn.XLOOKUP(K164,map_headernames!$Q$1:$Q$734,map_headernames!$O$1:$O$734)</f>
        <v>#NAME?</v>
      </c>
      <c r="I164" s="23" t="str">
        <f ca="1">IFERROR(_xlfn.XLOOKUP(G164,map_headernames!L:L,map_headernames!O:O),"")</f>
        <v/>
      </c>
      <c r="L164" t="str">
        <f ca="1">IFERROR(_xlfn.XLOOKUP(G164,map_headernames!L:L,map_headernames!Q:Q),"")</f>
        <v/>
      </c>
      <c r="M164" t="str">
        <f ca="1">IFERROR(_xlfn.XLOOKUP(H164,map_headernames!O:O,map_headernames!Q:Q),"")</f>
        <v/>
      </c>
      <c r="O164" s="383" t="s">
        <v>6481</v>
      </c>
    </row>
    <row r="165" spans="1:15">
      <c r="A165">
        <v>87</v>
      </c>
      <c r="B165" t="s">
        <v>3221</v>
      </c>
      <c r="C165">
        <v>13.2616487455197</v>
      </c>
      <c r="D165" t="s">
        <v>5874</v>
      </c>
      <c r="E165" s="28" t="str">
        <f ca="1">IFERROR(_xlfn.XLOOKUP(B165,map_headernames!M:M,map_headernames!M:M),"")</f>
        <v/>
      </c>
      <c r="F165" s="28" t="str">
        <f ca="1">IFERROR(_xlfn.XLOOKUP(B165,map_headernames!N:N,map_headernames!N:N),"")</f>
        <v/>
      </c>
      <c r="G165" s="28" t="str">
        <f ca="1">IFERROR(_xlfn.XLOOKUP($B165,map_headernames!L:L,map_headernames!L:L),"")</f>
        <v/>
      </c>
      <c r="H165" t="e">
        <f ca="1">_xlfn.XLOOKUP(K165,map_headernames!$Q$1:$Q$734,map_headernames!$O$1:$O$734)</f>
        <v>#NAME?</v>
      </c>
      <c r="I165" s="23" t="str">
        <f ca="1">IFERROR(_xlfn.XLOOKUP(G165,map_headernames!L:L,map_headernames!O:O),"")</f>
        <v/>
      </c>
      <c r="L165" t="str">
        <f ca="1">IFERROR(_xlfn.XLOOKUP(G165,map_headernames!L:L,map_headernames!Q:Q),"")</f>
        <v/>
      </c>
      <c r="M165" t="str">
        <f ca="1">IFERROR(_xlfn.XLOOKUP(H165,map_headernames!O:O,map_headernames!Q:Q),"")</f>
        <v/>
      </c>
      <c r="O165" s="383" t="s">
        <v>6481</v>
      </c>
    </row>
    <row r="166" spans="1:15">
      <c r="A166">
        <v>88</v>
      </c>
      <c r="B166" t="s">
        <v>3224</v>
      </c>
      <c r="C166">
        <v>36</v>
      </c>
      <c r="D166" t="s">
        <v>5875</v>
      </c>
      <c r="E166" s="28" t="str">
        <f ca="1">IFERROR(_xlfn.XLOOKUP(B166,map_headernames!M:M,map_headernames!M:M),"")</f>
        <v/>
      </c>
      <c r="F166" s="28" t="str">
        <f ca="1">IFERROR(_xlfn.XLOOKUP(B166,map_headernames!N:N,map_headernames!N:N),"")</f>
        <v/>
      </c>
      <c r="G166" s="28" t="str">
        <f ca="1">IFERROR(_xlfn.XLOOKUP($B166,map_headernames!L:L,map_headernames!L:L),"")</f>
        <v/>
      </c>
      <c r="H166" t="e">
        <f ca="1">_xlfn.XLOOKUP(K166,map_headernames!$Q$1:$Q$734,map_headernames!$O$1:$O$734)</f>
        <v>#NAME?</v>
      </c>
      <c r="I166" s="23" t="str">
        <f ca="1">IFERROR(_xlfn.XLOOKUP(G166,map_headernames!L:L,map_headernames!O:O),"")</f>
        <v/>
      </c>
      <c r="L166" t="str">
        <f ca="1">IFERROR(_xlfn.XLOOKUP(G166,map_headernames!L:L,map_headernames!Q:Q),"")</f>
        <v/>
      </c>
      <c r="M166" t="str">
        <f ca="1">IFERROR(_xlfn.XLOOKUP(H166,map_headernames!O:O,map_headernames!Q:Q),"")</f>
        <v/>
      </c>
      <c r="O166" s="383" t="s">
        <v>6481</v>
      </c>
    </row>
    <row r="167" spans="1:15">
      <c r="A167">
        <v>89</v>
      </c>
      <c r="B167" t="s">
        <v>3226</v>
      </c>
      <c r="C167">
        <v>6.4516129032258096</v>
      </c>
      <c r="D167" t="s">
        <v>5876</v>
      </c>
      <c r="E167" s="28" t="str">
        <f ca="1">IFERROR(_xlfn.XLOOKUP(B167,map_headernames!M:M,map_headernames!M:M),"")</f>
        <v/>
      </c>
      <c r="F167" s="28" t="str">
        <f ca="1">IFERROR(_xlfn.XLOOKUP(B167,map_headernames!N:N,map_headernames!N:N),"")</f>
        <v/>
      </c>
      <c r="G167" s="28" t="str">
        <f ca="1">IFERROR(_xlfn.XLOOKUP($B167,map_headernames!L:L,map_headernames!L:L),"")</f>
        <v/>
      </c>
      <c r="H167" t="e">
        <f ca="1">_xlfn.XLOOKUP(K167,map_headernames!$Q$1:$Q$734,map_headernames!$O$1:$O$734)</f>
        <v>#NAME?</v>
      </c>
      <c r="I167" s="23" t="str">
        <f ca="1">IFERROR(_xlfn.XLOOKUP(G167,map_headernames!L:L,map_headernames!O:O),"")</f>
        <v/>
      </c>
      <c r="L167" t="str">
        <f ca="1">IFERROR(_xlfn.XLOOKUP(G167,map_headernames!L:L,map_headernames!Q:Q),"")</f>
        <v/>
      </c>
      <c r="M167" t="str">
        <f ca="1">IFERROR(_xlfn.XLOOKUP(H167,map_headernames!O:O,map_headernames!Q:Q),"")</f>
        <v/>
      </c>
      <c r="O167" s="383" t="s">
        <v>6481</v>
      </c>
    </row>
    <row r="168" spans="1:15">
      <c r="A168">
        <v>90</v>
      </c>
      <c r="B168" t="s">
        <v>3229</v>
      </c>
      <c r="C168">
        <v>26</v>
      </c>
      <c r="D168" t="s">
        <v>5877</v>
      </c>
      <c r="E168" s="28" t="str">
        <f ca="1">IFERROR(_xlfn.XLOOKUP(B168,map_headernames!M:M,map_headernames!M:M),"")</f>
        <v/>
      </c>
      <c r="F168" s="28" t="str">
        <f ca="1">IFERROR(_xlfn.XLOOKUP(B168,map_headernames!N:N,map_headernames!N:N),"")</f>
        <v/>
      </c>
      <c r="G168" s="28" t="str">
        <f ca="1">IFERROR(_xlfn.XLOOKUP($B168,map_headernames!L:L,map_headernames!L:L),"")</f>
        <v/>
      </c>
      <c r="H168" t="e">
        <f ca="1">_xlfn.XLOOKUP(K168,map_headernames!$Q$1:$Q$734,map_headernames!$O$1:$O$734)</f>
        <v>#NAME?</v>
      </c>
      <c r="I168" s="23" t="str">
        <f ca="1">IFERROR(_xlfn.XLOOKUP(G168,map_headernames!L:L,map_headernames!O:O),"")</f>
        <v/>
      </c>
      <c r="L168" t="str">
        <f ca="1">IFERROR(_xlfn.XLOOKUP(G168,map_headernames!L:L,map_headernames!Q:Q),"")</f>
        <v/>
      </c>
      <c r="M168" t="str">
        <f ca="1">IFERROR(_xlfn.XLOOKUP(H168,map_headernames!O:O,map_headernames!Q:Q),"")</f>
        <v/>
      </c>
      <c r="O168" s="383" t="s">
        <v>6481</v>
      </c>
    </row>
    <row r="169" spans="1:15">
      <c r="A169">
        <v>91</v>
      </c>
      <c r="B169" t="s">
        <v>3231</v>
      </c>
      <c r="C169">
        <v>4.6594982078853002</v>
      </c>
      <c r="D169" t="s">
        <v>5878</v>
      </c>
      <c r="E169" s="28" t="str">
        <f ca="1">IFERROR(_xlfn.XLOOKUP(B169,map_headernames!M:M,map_headernames!M:M),"")</f>
        <v/>
      </c>
      <c r="F169" s="28" t="str">
        <f ca="1">IFERROR(_xlfn.XLOOKUP(B169,map_headernames!N:N,map_headernames!N:N),"")</f>
        <v/>
      </c>
      <c r="G169" s="28" t="str">
        <f ca="1">IFERROR(_xlfn.XLOOKUP($B169,map_headernames!L:L,map_headernames!L:L),"")</f>
        <v/>
      </c>
      <c r="H169" t="e">
        <f ca="1">_xlfn.XLOOKUP(K169,map_headernames!$Q$1:$Q$734,map_headernames!$O$1:$O$734)</f>
        <v>#NAME?</v>
      </c>
      <c r="I169" s="23" t="str">
        <f ca="1">IFERROR(_xlfn.XLOOKUP(G169,map_headernames!L:L,map_headernames!O:O),"")</f>
        <v/>
      </c>
      <c r="L169" t="str">
        <f ca="1">IFERROR(_xlfn.XLOOKUP(G169,map_headernames!L:L,map_headernames!Q:Q),"")</f>
        <v/>
      </c>
      <c r="M169" t="str">
        <f ca="1">IFERROR(_xlfn.XLOOKUP(H169,map_headernames!O:O,map_headernames!Q:Q),"")</f>
        <v/>
      </c>
      <c r="O169" s="383" t="s">
        <v>6481</v>
      </c>
    </row>
    <row r="170" spans="1:15">
      <c r="A170">
        <v>92</v>
      </c>
      <c r="B170" t="s">
        <v>3234</v>
      </c>
      <c r="C170">
        <v>26</v>
      </c>
      <c r="D170" t="s">
        <v>5879</v>
      </c>
      <c r="E170" s="28" t="str">
        <f ca="1">IFERROR(_xlfn.XLOOKUP(B170,map_headernames!M:M,map_headernames!M:M),"")</f>
        <v/>
      </c>
      <c r="F170" s="28" t="str">
        <f ca="1">IFERROR(_xlfn.XLOOKUP(B170,map_headernames!N:N,map_headernames!N:N),"")</f>
        <v/>
      </c>
      <c r="G170" s="28" t="str">
        <f ca="1">IFERROR(_xlfn.XLOOKUP($B170,map_headernames!L:L,map_headernames!L:L),"")</f>
        <v/>
      </c>
      <c r="H170" t="e">
        <f ca="1">_xlfn.XLOOKUP(K170,map_headernames!$Q$1:$Q$734,map_headernames!$O$1:$O$734)</f>
        <v>#NAME?</v>
      </c>
      <c r="I170" s="23" t="str">
        <f ca="1">IFERROR(_xlfn.XLOOKUP(G170,map_headernames!L:L,map_headernames!O:O),"")</f>
        <v/>
      </c>
      <c r="L170" t="str">
        <f ca="1">IFERROR(_xlfn.XLOOKUP(G170,map_headernames!L:L,map_headernames!Q:Q),"")</f>
        <v/>
      </c>
      <c r="M170" t="str">
        <f ca="1">IFERROR(_xlfn.XLOOKUP(H170,map_headernames!O:O,map_headernames!Q:Q),"")</f>
        <v/>
      </c>
      <c r="O170" s="383" t="s">
        <v>6481</v>
      </c>
    </row>
    <row r="171" spans="1:15">
      <c r="A171">
        <v>93</v>
      </c>
      <c r="B171" t="s">
        <v>3236</v>
      </c>
      <c r="C171">
        <v>4.6594982078853002</v>
      </c>
      <c r="D171" t="s">
        <v>5880</v>
      </c>
      <c r="E171" s="28" t="str">
        <f ca="1">IFERROR(_xlfn.XLOOKUP(B171,map_headernames!M:M,map_headernames!M:M),"")</f>
        <v/>
      </c>
      <c r="F171" s="28" t="str">
        <f ca="1">IFERROR(_xlfn.XLOOKUP(B171,map_headernames!N:N,map_headernames!N:N),"")</f>
        <v/>
      </c>
      <c r="G171" s="28" t="str">
        <f ca="1">IFERROR(_xlfn.XLOOKUP($B171,map_headernames!L:L,map_headernames!L:L),"")</f>
        <v/>
      </c>
      <c r="H171" t="e">
        <f ca="1">_xlfn.XLOOKUP(K171,map_headernames!$Q$1:$Q$734,map_headernames!$O$1:$O$734)</f>
        <v>#NAME?</v>
      </c>
      <c r="I171" s="23" t="str">
        <f ca="1">IFERROR(_xlfn.XLOOKUP(G171,map_headernames!L:L,map_headernames!O:O),"")</f>
        <v/>
      </c>
      <c r="L171" t="str">
        <f ca="1">IFERROR(_xlfn.XLOOKUP(G171,map_headernames!L:L,map_headernames!Q:Q),"")</f>
        <v/>
      </c>
      <c r="M171" t="str">
        <f ca="1">IFERROR(_xlfn.XLOOKUP(H171,map_headernames!O:O,map_headernames!Q:Q),"")</f>
        <v/>
      </c>
      <c r="O171" s="383" t="s">
        <v>6481</v>
      </c>
    </row>
    <row r="172" spans="1:15">
      <c r="A172">
        <v>94</v>
      </c>
      <c r="B172" t="s">
        <v>3239</v>
      </c>
      <c r="C172">
        <v>51</v>
      </c>
      <c r="D172" t="s">
        <v>5881</v>
      </c>
      <c r="E172" s="28" t="str">
        <f ca="1">IFERROR(_xlfn.XLOOKUP(B172,map_headernames!M:M,map_headernames!M:M),"")</f>
        <v/>
      </c>
      <c r="F172" s="28" t="str">
        <f ca="1">IFERROR(_xlfn.XLOOKUP(B172,map_headernames!N:N,map_headernames!N:N),"")</f>
        <v/>
      </c>
      <c r="G172" s="28" t="str">
        <f ca="1">IFERROR(_xlfn.XLOOKUP($B172,map_headernames!L:L,map_headernames!L:L),"")</f>
        <v/>
      </c>
      <c r="H172" t="e">
        <f ca="1">_xlfn.XLOOKUP(K172,map_headernames!$Q$1:$Q$734,map_headernames!$O$1:$O$734)</f>
        <v>#NAME?</v>
      </c>
      <c r="I172" s="23" t="str">
        <f ca="1">IFERROR(_xlfn.XLOOKUP(G172,map_headernames!L:L,map_headernames!O:O),"")</f>
        <v/>
      </c>
      <c r="L172" t="str">
        <f ca="1">IFERROR(_xlfn.XLOOKUP(G172,map_headernames!L:L,map_headernames!Q:Q),"")</f>
        <v/>
      </c>
      <c r="M172" t="str">
        <f ca="1">IFERROR(_xlfn.XLOOKUP(H172,map_headernames!O:O,map_headernames!Q:Q),"")</f>
        <v/>
      </c>
      <c r="O172" s="383" t="s">
        <v>6481</v>
      </c>
    </row>
    <row r="173" spans="1:15">
      <c r="A173">
        <v>95</v>
      </c>
      <c r="B173" t="s">
        <v>3241</v>
      </c>
      <c r="C173">
        <v>9.1397849462365599</v>
      </c>
      <c r="D173" t="s">
        <v>5882</v>
      </c>
      <c r="E173" s="28" t="str">
        <f ca="1">IFERROR(_xlfn.XLOOKUP(B173,map_headernames!M:M,map_headernames!M:M),"")</f>
        <v/>
      </c>
      <c r="F173" s="28" t="str">
        <f ca="1">IFERROR(_xlfn.XLOOKUP(B173,map_headernames!N:N,map_headernames!N:N),"")</f>
        <v/>
      </c>
      <c r="G173" s="28" t="str">
        <f ca="1">IFERROR(_xlfn.XLOOKUP($B173,map_headernames!L:L,map_headernames!L:L),"")</f>
        <v/>
      </c>
      <c r="H173" t="e">
        <f ca="1">_xlfn.XLOOKUP(K173,map_headernames!$Q$1:$Q$734,map_headernames!$O$1:$O$734)</f>
        <v>#NAME?</v>
      </c>
      <c r="I173" s="23" t="str">
        <f ca="1">IFERROR(_xlfn.XLOOKUP(G173,map_headernames!L:L,map_headernames!O:O),"")</f>
        <v/>
      </c>
      <c r="L173" t="str">
        <f ca="1">IFERROR(_xlfn.XLOOKUP(G173,map_headernames!L:L,map_headernames!Q:Q),"")</f>
        <v/>
      </c>
      <c r="M173" t="str">
        <f ca="1">IFERROR(_xlfn.XLOOKUP(H173,map_headernames!O:O,map_headernames!Q:Q),"")</f>
        <v/>
      </c>
      <c r="O173" s="383" t="s">
        <v>6481</v>
      </c>
    </row>
    <row r="174" spans="1:15">
      <c r="A174">
        <v>96</v>
      </c>
      <c r="B174" t="s">
        <v>3244</v>
      </c>
      <c r="C174">
        <v>314</v>
      </c>
      <c r="D174" t="s">
        <v>5883</v>
      </c>
      <c r="E174" s="28" t="str">
        <f ca="1">IFERROR(_xlfn.XLOOKUP(B174,map_headernames!M:M,map_headernames!M:M),"")</f>
        <v/>
      </c>
      <c r="F174" s="28" t="str">
        <f ca="1">IFERROR(_xlfn.XLOOKUP(B174,map_headernames!N:N,map_headernames!N:N),"")</f>
        <v/>
      </c>
      <c r="G174" s="28" t="str">
        <f ca="1">IFERROR(_xlfn.XLOOKUP($B174,map_headernames!L:L,map_headernames!L:L),"")</f>
        <v/>
      </c>
      <c r="H174" t="e">
        <f ca="1">_xlfn.XLOOKUP(K174,map_headernames!$Q$1:$Q$734,map_headernames!$O$1:$O$734)</f>
        <v>#NAME?</v>
      </c>
      <c r="I174" s="23" t="str">
        <f ca="1">IFERROR(_xlfn.XLOOKUP(G174,map_headernames!L:L,map_headernames!O:O),"")</f>
        <v/>
      </c>
      <c r="L174" t="str">
        <f ca="1">IFERROR(_xlfn.XLOOKUP(G174,map_headernames!L:L,map_headernames!Q:Q),"")</f>
        <v/>
      </c>
      <c r="M174" t="str">
        <f ca="1">IFERROR(_xlfn.XLOOKUP(H174,map_headernames!O:O,map_headernames!Q:Q),"")</f>
        <v/>
      </c>
      <c r="O174" s="383" t="s">
        <v>6481</v>
      </c>
    </row>
    <row r="175" spans="1:15">
      <c r="A175">
        <v>97</v>
      </c>
      <c r="B175" t="s">
        <v>3246</v>
      </c>
      <c r="C175">
        <v>56.272401433691797</v>
      </c>
      <c r="D175" t="s">
        <v>5884</v>
      </c>
      <c r="E175" s="28" t="str">
        <f ca="1">IFERROR(_xlfn.XLOOKUP(B175,map_headernames!M:M,map_headernames!M:M),"")</f>
        <v/>
      </c>
      <c r="F175" s="28" t="str">
        <f ca="1">IFERROR(_xlfn.XLOOKUP(B175,map_headernames!N:N,map_headernames!N:N),"")</f>
        <v/>
      </c>
      <c r="G175" s="28" t="str">
        <f ca="1">IFERROR(_xlfn.XLOOKUP($B175,map_headernames!L:L,map_headernames!L:L),"")</f>
        <v/>
      </c>
      <c r="H175" t="e">
        <f ca="1">_xlfn.XLOOKUP(K175,map_headernames!$Q$1:$Q$734,map_headernames!$O$1:$O$734)</f>
        <v>#NAME?</v>
      </c>
      <c r="I175" s="23" t="str">
        <f ca="1">IFERROR(_xlfn.XLOOKUP(G175,map_headernames!L:L,map_headernames!O:O),"")</f>
        <v/>
      </c>
      <c r="L175" t="str">
        <f ca="1">IFERROR(_xlfn.XLOOKUP(G175,map_headernames!L:L,map_headernames!Q:Q),"")</f>
        <v/>
      </c>
      <c r="M175" t="str">
        <f ca="1">IFERROR(_xlfn.XLOOKUP(H175,map_headernames!O:O,map_headernames!Q:Q),"")</f>
        <v/>
      </c>
      <c r="O175" s="383" t="s">
        <v>6481</v>
      </c>
    </row>
    <row r="176" spans="1:15">
      <c r="A176">
        <v>100</v>
      </c>
      <c r="B176" t="s">
        <v>3254</v>
      </c>
      <c r="C176">
        <v>0</v>
      </c>
      <c r="D176" t="s">
        <v>5887</v>
      </c>
      <c r="E176" s="28" t="str">
        <f ca="1">IFERROR(_xlfn.XLOOKUP(B176,map_headernames!M:M,map_headernames!M:M),"")</f>
        <v/>
      </c>
      <c r="F176" s="28" t="str">
        <f ca="1">IFERROR(_xlfn.XLOOKUP(B176,map_headernames!N:N,map_headernames!N:N),"")</f>
        <v/>
      </c>
      <c r="G176" s="28" t="str">
        <f ca="1">IFERROR(_xlfn.XLOOKUP($B176,map_headernames!L:L,map_headernames!L:L),"")</f>
        <v/>
      </c>
      <c r="H176" t="e">
        <f ca="1">_xlfn.XLOOKUP(K176,map_headernames!$Q$1:$Q$734,map_headernames!$O$1:$O$734)</f>
        <v>#NAME?</v>
      </c>
      <c r="I176" s="23" t="str">
        <f ca="1">IFERROR(_xlfn.XLOOKUP(G176,map_headernames!L:L,map_headernames!O:O),"")</f>
        <v/>
      </c>
      <c r="L176" t="str">
        <f ca="1">IFERROR(_xlfn.XLOOKUP(G176,map_headernames!L:L,map_headernames!Q:Q),"")</f>
        <v/>
      </c>
      <c r="M176" t="str">
        <f ca="1">IFERROR(_xlfn.XLOOKUP(H176,map_headernames!O:O,map_headernames!Q:Q),"")</f>
        <v/>
      </c>
      <c r="O176" s="383" t="s">
        <v>6481</v>
      </c>
    </row>
    <row r="177" spans="1:15">
      <c r="A177">
        <v>101</v>
      </c>
      <c r="B177" t="s">
        <v>3256</v>
      </c>
      <c r="C177">
        <v>0</v>
      </c>
      <c r="D177" t="s">
        <v>5888</v>
      </c>
      <c r="E177" s="28" t="str">
        <f ca="1">IFERROR(_xlfn.XLOOKUP(B177,map_headernames!M:M,map_headernames!M:M),"")</f>
        <v/>
      </c>
      <c r="F177" s="28" t="str">
        <f ca="1">IFERROR(_xlfn.XLOOKUP(B177,map_headernames!N:N,map_headernames!N:N),"")</f>
        <v/>
      </c>
      <c r="G177" s="28" t="str">
        <f ca="1">IFERROR(_xlfn.XLOOKUP($B177,map_headernames!L:L,map_headernames!L:L),"")</f>
        <v/>
      </c>
      <c r="H177" t="e">
        <f ca="1">_xlfn.XLOOKUP(K177,map_headernames!$Q$1:$Q$734,map_headernames!$O$1:$O$734)</f>
        <v>#NAME?</v>
      </c>
      <c r="I177" s="23" t="str">
        <f ca="1">IFERROR(_xlfn.XLOOKUP(G177,map_headernames!L:L,map_headernames!O:O),"")</f>
        <v/>
      </c>
      <c r="L177" t="str">
        <f ca="1">IFERROR(_xlfn.XLOOKUP(G177,map_headernames!L:L,map_headernames!Q:Q),"")</f>
        <v/>
      </c>
      <c r="M177" t="str">
        <f ca="1">IFERROR(_xlfn.XLOOKUP(H177,map_headernames!O:O,map_headernames!Q:Q),"")</f>
        <v/>
      </c>
      <c r="O177" s="383" t="s">
        <v>6481</v>
      </c>
    </row>
    <row r="178" spans="1:15">
      <c r="A178">
        <v>102</v>
      </c>
      <c r="B178" t="s">
        <v>3259</v>
      </c>
      <c r="C178">
        <v>0</v>
      </c>
      <c r="D178" t="s">
        <v>5889</v>
      </c>
      <c r="E178" s="28" t="str">
        <f ca="1">IFERROR(_xlfn.XLOOKUP(B178,map_headernames!M:M,map_headernames!M:M),"")</f>
        <v/>
      </c>
      <c r="F178" s="28" t="str">
        <f ca="1">IFERROR(_xlfn.XLOOKUP(B178,map_headernames!N:N,map_headernames!N:N),"")</f>
        <v/>
      </c>
      <c r="G178" s="28" t="str">
        <f ca="1">IFERROR(_xlfn.XLOOKUP($B178,map_headernames!L:L,map_headernames!L:L),"")</f>
        <v/>
      </c>
      <c r="H178" t="e">
        <f ca="1">_xlfn.XLOOKUP(K178,map_headernames!$Q$1:$Q$734,map_headernames!$O$1:$O$734)</f>
        <v>#NAME?</v>
      </c>
      <c r="I178" s="23" t="str">
        <f ca="1">IFERROR(_xlfn.XLOOKUP(G178,map_headernames!L:L,map_headernames!O:O),"")</f>
        <v/>
      </c>
      <c r="L178" t="str">
        <f ca="1">IFERROR(_xlfn.XLOOKUP(G178,map_headernames!L:L,map_headernames!Q:Q),"")</f>
        <v/>
      </c>
      <c r="M178" t="str">
        <f ca="1">IFERROR(_xlfn.XLOOKUP(H178,map_headernames!O:O,map_headernames!Q:Q),"")</f>
        <v/>
      </c>
      <c r="O178" s="383" t="s">
        <v>6481</v>
      </c>
    </row>
    <row r="179" spans="1:15">
      <c r="A179">
        <v>103</v>
      </c>
      <c r="B179" t="s">
        <v>3261</v>
      </c>
      <c r="C179">
        <v>0</v>
      </c>
      <c r="D179" t="s">
        <v>5890</v>
      </c>
      <c r="E179" s="28" t="str">
        <f ca="1">IFERROR(_xlfn.XLOOKUP(B179,map_headernames!M:M,map_headernames!M:M),"")</f>
        <v/>
      </c>
      <c r="F179" s="28" t="str">
        <f ca="1">IFERROR(_xlfn.XLOOKUP(B179,map_headernames!N:N,map_headernames!N:N),"")</f>
        <v/>
      </c>
      <c r="G179" s="28" t="str">
        <f ca="1">IFERROR(_xlfn.XLOOKUP($B179,map_headernames!L:L,map_headernames!L:L),"")</f>
        <v/>
      </c>
      <c r="H179" t="e">
        <f ca="1">_xlfn.XLOOKUP(K179,map_headernames!$Q$1:$Q$734,map_headernames!$O$1:$O$734)</f>
        <v>#NAME?</v>
      </c>
      <c r="I179" s="23" t="str">
        <f ca="1">IFERROR(_xlfn.XLOOKUP(G179,map_headernames!L:L,map_headernames!O:O),"")</f>
        <v/>
      </c>
      <c r="L179" t="str">
        <f ca="1">IFERROR(_xlfn.XLOOKUP(G179,map_headernames!L:L,map_headernames!Q:Q),"")</f>
        <v/>
      </c>
      <c r="M179" t="str">
        <f ca="1">IFERROR(_xlfn.XLOOKUP(H179,map_headernames!O:O,map_headernames!Q:Q),"")</f>
        <v/>
      </c>
      <c r="O179" s="383" t="s">
        <v>6481</v>
      </c>
    </row>
    <row r="180" spans="1:15">
      <c r="A180">
        <v>104</v>
      </c>
      <c r="B180" t="s">
        <v>3264</v>
      </c>
      <c r="C180">
        <v>38</v>
      </c>
      <c r="D180" t="s">
        <v>5891</v>
      </c>
      <c r="E180" s="28" t="str">
        <f ca="1">IFERROR(_xlfn.XLOOKUP(B180,map_headernames!M:M,map_headernames!M:M),"")</f>
        <v/>
      </c>
      <c r="F180" s="28" t="str">
        <f ca="1">IFERROR(_xlfn.XLOOKUP(B180,map_headernames!N:N,map_headernames!N:N),"")</f>
        <v/>
      </c>
      <c r="G180" s="28" t="str">
        <f ca="1">IFERROR(_xlfn.XLOOKUP($B180,map_headernames!L:L,map_headernames!L:L),"")</f>
        <v/>
      </c>
      <c r="H180" t="e">
        <f ca="1">_xlfn.XLOOKUP(K180,map_headernames!$Q$1:$Q$734,map_headernames!$O$1:$O$734)</f>
        <v>#NAME?</v>
      </c>
      <c r="I180" s="23" t="str">
        <f ca="1">IFERROR(_xlfn.XLOOKUP(G180,map_headernames!L:L,map_headernames!O:O),"")</f>
        <v/>
      </c>
      <c r="L180" t="str">
        <f ca="1">IFERROR(_xlfn.XLOOKUP(G180,map_headernames!L:L,map_headernames!Q:Q),"")</f>
        <v/>
      </c>
      <c r="M180" t="str">
        <f ca="1">IFERROR(_xlfn.XLOOKUP(H180,map_headernames!O:O,map_headernames!Q:Q),"")</f>
        <v/>
      </c>
      <c r="O180" s="383" t="s">
        <v>6481</v>
      </c>
    </row>
    <row r="181" spans="1:15">
      <c r="A181">
        <v>105</v>
      </c>
      <c r="B181" t="s">
        <v>3266</v>
      </c>
      <c r="C181">
        <v>14.5593869731801</v>
      </c>
      <c r="D181" t="s">
        <v>5892</v>
      </c>
      <c r="E181" s="28" t="str">
        <f ca="1">IFERROR(_xlfn.XLOOKUP(B181,map_headernames!M:M,map_headernames!M:M),"")</f>
        <v/>
      </c>
      <c r="F181" s="28" t="str">
        <f ca="1">IFERROR(_xlfn.XLOOKUP(B181,map_headernames!N:N,map_headernames!N:N),"")</f>
        <v/>
      </c>
      <c r="G181" s="28" t="str">
        <f ca="1">IFERROR(_xlfn.XLOOKUP($B181,map_headernames!L:L,map_headernames!L:L),"")</f>
        <v/>
      </c>
      <c r="H181" t="e">
        <f ca="1">_xlfn.XLOOKUP(K181,map_headernames!$Q$1:$Q$734,map_headernames!$O$1:$O$734)</f>
        <v>#NAME?</v>
      </c>
      <c r="I181" s="23" t="str">
        <f ca="1">IFERROR(_xlfn.XLOOKUP(G181,map_headernames!L:L,map_headernames!O:O),"")</f>
        <v/>
      </c>
      <c r="L181" t="str">
        <f ca="1">IFERROR(_xlfn.XLOOKUP(G181,map_headernames!L:L,map_headernames!Q:Q),"")</f>
        <v/>
      </c>
      <c r="M181" t="str">
        <f ca="1">IFERROR(_xlfn.XLOOKUP(H181,map_headernames!O:O,map_headernames!Q:Q),"")</f>
        <v/>
      </c>
      <c r="O181" s="383" t="s">
        <v>6481</v>
      </c>
    </row>
    <row r="182" spans="1:15">
      <c r="A182">
        <v>106</v>
      </c>
      <c r="B182" t="s">
        <v>3269</v>
      </c>
      <c r="C182">
        <v>0</v>
      </c>
      <c r="D182" t="s">
        <v>5893</v>
      </c>
      <c r="E182" s="28" t="str">
        <f ca="1">IFERROR(_xlfn.XLOOKUP(B182,map_headernames!M:M,map_headernames!M:M),"")</f>
        <v/>
      </c>
      <c r="F182" s="28" t="str">
        <f ca="1">IFERROR(_xlfn.XLOOKUP(B182,map_headernames!N:N,map_headernames!N:N),"")</f>
        <v/>
      </c>
      <c r="G182" s="28" t="str">
        <f ca="1">IFERROR(_xlfn.XLOOKUP($B182,map_headernames!L:L,map_headernames!L:L),"")</f>
        <v/>
      </c>
      <c r="H182" t="e">
        <f ca="1">_xlfn.XLOOKUP(K182,map_headernames!$Q$1:$Q$734,map_headernames!$O$1:$O$734)</f>
        <v>#NAME?</v>
      </c>
      <c r="I182" s="23" t="str">
        <f ca="1">IFERROR(_xlfn.XLOOKUP(G182,map_headernames!L:L,map_headernames!O:O),"")</f>
        <v/>
      </c>
      <c r="L182" t="str">
        <f ca="1">IFERROR(_xlfn.XLOOKUP(G182,map_headernames!L:L,map_headernames!Q:Q),"")</f>
        <v/>
      </c>
      <c r="M182" t="str">
        <f ca="1">IFERROR(_xlfn.XLOOKUP(H182,map_headernames!O:O,map_headernames!Q:Q),"")</f>
        <v/>
      </c>
      <c r="O182" s="383" t="s">
        <v>6481</v>
      </c>
    </row>
    <row r="183" spans="1:15">
      <c r="A183">
        <v>107</v>
      </c>
      <c r="B183" t="s">
        <v>3271</v>
      </c>
      <c r="C183">
        <v>0</v>
      </c>
      <c r="D183" t="s">
        <v>5894</v>
      </c>
      <c r="E183" s="28" t="str">
        <f ca="1">IFERROR(_xlfn.XLOOKUP(B183,map_headernames!M:M,map_headernames!M:M),"")</f>
        <v/>
      </c>
      <c r="F183" s="28" t="str">
        <f ca="1">IFERROR(_xlfn.XLOOKUP(B183,map_headernames!N:N,map_headernames!N:N),"")</f>
        <v/>
      </c>
      <c r="G183" s="28" t="str">
        <f ca="1">IFERROR(_xlfn.XLOOKUP($B183,map_headernames!L:L,map_headernames!L:L),"")</f>
        <v/>
      </c>
      <c r="H183" t="e">
        <f ca="1">_xlfn.XLOOKUP(K183,map_headernames!$Q$1:$Q$734,map_headernames!$O$1:$O$734)</f>
        <v>#NAME?</v>
      </c>
      <c r="I183" s="23" t="str">
        <f ca="1">IFERROR(_xlfn.XLOOKUP(G183,map_headernames!L:L,map_headernames!O:O),"")</f>
        <v/>
      </c>
      <c r="L183" t="str">
        <f ca="1">IFERROR(_xlfn.XLOOKUP(G183,map_headernames!L:L,map_headernames!Q:Q),"")</f>
        <v/>
      </c>
      <c r="M183" t="str">
        <f ca="1">IFERROR(_xlfn.XLOOKUP(H183,map_headernames!O:O,map_headernames!Q:Q),"")</f>
        <v/>
      </c>
      <c r="O183" s="383" t="s">
        <v>6481</v>
      </c>
    </row>
    <row r="184" spans="1:15">
      <c r="A184">
        <v>108</v>
      </c>
      <c r="B184" t="s">
        <v>3274</v>
      </c>
      <c r="C184">
        <v>0</v>
      </c>
      <c r="D184" t="s">
        <v>5895</v>
      </c>
      <c r="E184" s="28" t="str">
        <f ca="1">IFERROR(_xlfn.XLOOKUP(B184,map_headernames!M:M,map_headernames!M:M),"")</f>
        <v/>
      </c>
      <c r="F184" s="28" t="str">
        <f ca="1">IFERROR(_xlfn.XLOOKUP(B184,map_headernames!N:N,map_headernames!N:N),"")</f>
        <v/>
      </c>
      <c r="G184" s="28" t="str">
        <f ca="1">IFERROR(_xlfn.XLOOKUP($B184,map_headernames!L:L,map_headernames!L:L),"")</f>
        <v/>
      </c>
      <c r="H184" t="e">
        <f ca="1">_xlfn.XLOOKUP(K184,map_headernames!$Q$1:$Q$734,map_headernames!$O$1:$O$734)</f>
        <v>#NAME?</v>
      </c>
      <c r="I184" s="23" t="str">
        <f ca="1">IFERROR(_xlfn.XLOOKUP(G184,map_headernames!L:L,map_headernames!O:O),"")</f>
        <v/>
      </c>
      <c r="L184" t="str">
        <f ca="1">IFERROR(_xlfn.XLOOKUP(G184,map_headernames!L:L,map_headernames!Q:Q),"")</f>
        <v/>
      </c>
      <c r="M184" t="str">
        <f ca="1">IFERROR(_xlfn.XLOOKUP(H184,map_headernames!O:O,map_headernames!Q:Q),"")</f>
        <v/>
      </c>
      <c r="O184" s="383" t="s">
        <v>6481</v>
      </c>
    </row>
    <row r="185" spans="1:15">
      <c r="A185">
        <v>109</v>
      </c>
      <c r="B185" t="s">
        <v>3276</v>
      </c>
      <c r="C185">
        <v>0</v>
      </c>
      <c r="D185" t="s">
        <v>5896</v>
      </c>
      <c r="E185" s="28" t="str">
        <f ca="1">IFERROR(_xlfn.XLOOKUP(B185,map_headernames!M:M,map_headernames!M:M),"")</f>
        <v/>
      </c>
      <c r="F185" s="28" t="str">
        <f ca="1">IFERROR(_xlfn.XLOOKUP(B185,map_headernames!N:N,map_headernames!N:N),"")</f>
        <v/>
      </c>
      <c r="G185" s="28" t="str">
        <f ca="1">IFERROR(_xlfn.XLOOKUP($B185,map_headernames!L:L,map_headernames!L:L),"")</f>
        <v/>
      </c>
      <c r="H185" t="e">
        <f ca="1">_xlfn.XLOOKUP(K185,map_headernames!$Q$1:$Q$734,map_headernames!$O$1:$O$734)</f>
        <v>#NAME?</v>
      </c>
      <c r="I185" s="23" t="str">
        <f ca="1">IFERROR(_xlfn.XLOOKUP(G185,map_headernames!L:L,map_headernames!O:O),"")</f>
        <v/>
      </c>
      <c r="L185" t="str">
        <f ca="1">IFERROR(_xlfn.XLOOKUP(G185,map_headernames!L:L,map_headernames!Q:Q),"")</f>
        <v/>
      </c>
      <c r="M185" t="str">
        <f ca="1">IFERROR(_xlfn.XLOOKUP(H185,map_headernames!O:O,map_headernames!Q:Q),"")</f>
        <v/>
      </c>
      <c r="O185" s="383" t="s">
        <v>6481</v>
      </c>
    </row>
    <row r="186" spans="1:15">
      <c r="A186">
        <v>110</v>
      </c>
      <c r="B186" t="s">
        <v>3279</v>
      </c>
      <c r="C186">
        <v>223</v>
      </c>
      <c r="D186" t="s">
        <v>5897</v>
      </c>
      <c r="E186" s="28" t="str">
        <f ca="1">IFERROR(_xlfn.XLOOKUP(B186,map_headernames!M:M,map_headernames!M:M),"")</f>
        <v/>
      </c>
      <c r="F186" s="28" t="str">
        <f ca="1">IFERROR(_xlfn.XLOOKUP(B186,map_headernames!N:N,map_headernames!N:N),"")</f>
        <v/>
      </c>
      <c r="G186" s="28" t="str">
        <f ca="1">IFERROR(_xlfn.XLOOKUP($B186,map_headernames!L:L,map_headernames!L:L),"")</f>
        <v/>
      </c>
      <c r="H186" t="e">
        <f ca="1">_xlfn.XLOOKUP(K186,map_headernames!$Q$1:$Q$734,map_headernames!$O$1:$O$734)</f>
        <v>#NAME?</v>
      </c>
      <c r="I186" s="23" t="str">
        <f ca="1">IFERROR(_xlfn.XLOOKUP(G186,map_headernames!L:L,map_headernames!O:O),"")</f>
        <v/>
      </c>
      <c r="L186" t="str">
        <f ca="1">IFERROR(_xlfn.XLOOKUP(G186,map_headernames!L:L,map_headernames!Q:Q),"")</f>
        <v/>
      </c>
      <c r="M186" t="str">
        <f ca="1">IFERROR(_xlfn.XLOOKUP(H186,map_headernames!O:O,map_headernames!Q:Q),"")</f>
        <v/>
      </c>
      <c r="O186" s="383" t="s">
        <v>6481</v>
      </c>
    </row>
    <row r="187" spans="1:15">
      <c r="A187">
        <v>111</v>
      </c>
      <c r="B187" t="s">
        <v>3281</v>
      </c>
      <c r="C187">
        <v>85.440613026819904</v>
      </c>
      <c r="D187" t="s">
        <v>5898</v>
      </c>
      <c r="E187" s="28" t="str">
        <f ca="1">IFERROR(_xlfn.XLOOKUP(B187,map_headernames!M:M,map_headernames!M:M),"")</f>
        <v/>
      </c>
      <c r="F187" s="28" t="str">
        <f ca="1">IFERROR(_xlfn.XLOOKUP(B187,map_headernames!N:N,map_headernames!N:N),"")</f>
        <v/>
      </c>
      <c r="G187" s="28" t="str">
        <f ca="1">IFERROR(_xlfn.XLOOKUP($B187,map_headernames!L:L,map_headernames!L:L),"")</f>
        <v/>
      </c>
      <c r="H187" t="e">
        <f ca="1">_xlfn.XLOOKUP(K187,map_headernames!$Q$1:$Q$734,map_headernames!$O$1:$O$734)</f>
        <v>#NAME?</v>
      </c>
      <c r="I187" s="23" t="str">
        <f ca="1">IFERROR(_xlfn.XLOOKUP(G187,map_headernames!L:L,map_headernames!O:O),"")</f>
        <v/>
      </c>
      <c r="L187" t="str">
        <f ca="1">IFERROR(_xlfn.XLOOKUP(G187,map_headernames!L:L,map_headernames!Q:Q),"")</f>
        <v/>
      </c>
      <c r="M187" t="str">
        <f ca="1">IFERROR(_xlfn.XLOOKUP(H187,map_headernames!O:O,map_headernames!Q:Q),"")</f>
        <v/>
      </c>
      <c r="O187" s="383" t="s">
        <v>6481</v>
      </c>
    </row>
    <row r="188" spans="1:15">
      <c r="A188">
        <v>112</v>
      </c>
      <c r="B188" t="s">
        <v>3284</v>
      </c>
      <c r="C188">
        <v>118</v>
      </c>
      <c r="D188" t="s">
        <v>5899</v>
      </c>
      <c r="E188" s="28" t="str">
        <f ca="1">IFERROR(_xlfn.XLOOKUP(B188,map_headernames!M:M,map_headernames!M:M),"")</f>
        <v/>
      </c>
      <c r="F188" s="28" t="str">
        <f ca="1">IFERROR(_xlfn.XLOOKUP(B188,map_headernames!N:N,map_headernames!N:N),"")</f>
        <v/>
      </c>
      <c r="G188" s="28" t="str">
        <f ca="1">IFERROR(_xlfn.XLOOKUP($B188,map_headernames!L:L,map_headernames!L:L),"")</f>
        <v/>
      </c>
      <c r="H188" t="e">
        <f ca="1">_xlfn.XLOOKUP(K188,map_headernames!$Q$1:$Q$734,map_headernames!$O$1:$O$734)</f>
        <v>#NAME?</v>
      </c>
      <c r="I188" s="23" t="str">
        <f ca="1">IFERROR(_xlfn.XLOOKUP(G188,map_headernames!L:L,map_headernames!O:O),"")</f>
        <v/>
      </c>
      <c r="L188" t="str">
        <f ca="1">IFERROR(_xlfn.XLOOKUP(G188,map_headernames!L:L,map_headernames!Q:Q),"")</f>
        <v/>
      </c>
      <c r="M188" t="str">
        <f ca="1">IFERROR(_xlfn.XLOOKUP(H188,map_headernames!O:O,map_headernames!Q:Q),"")</f>
        <v/>
      </c>
      <c r="O188" s="383" t="s">
        <v>6481</v>
      </c>
    </row>
    <row r="189" spans="1:15">
      <c r="A189">
        <v>113</v>
      </c>
      <c r="B189" t="s">
        <v>3286</v>
      </c>
      <c r="C189">
        <v>45.210727969348703</v>
      </c>
      <c r="D189" t="s">
        <v>5900</v>
      </c>
      <c r="E189" s="28" t="str">
        <f ca="1">IFERROR(_xlfn.XLOOKUP(B189,map_headernames!M:M,map_headernames!M:M),"")</f>
        <v/>
      </c>
      <c r="F189" s="28" t="str">
        <f ca="1">IFERROR(_xlfn.XLOOKUP(B189,map_headernames!N:N,map_headernames!N:N),"")</f>
        <v/>
      </c>
      <c r="G189" s="28" t="str">
        <f ca="1">IFERROR(_xlfn.XLOOKUP($B189,map_headernames!L:L,map_headernames!L:L),"")</f>
        <v/>
      </c>
      <c r="H189" t="e">
        <f ca="1">_xlfn.XLOOKUP(K189,map_headernames!$Q$1:$Q$734,map_headernames!$O$1:$O$734)</f>
        <v>#NAME?</v>
      </c>
      <c r="I189" s="23" t="str">
        <f ca="1">IFERROR(_xlfn.XLOOKUP(G189,map_headernames!L:L,map_headernames!O:O),"")</f>
        <v/>
      </c>
      <c r="L189" t="str">
        <f ca="1">IFERROR(_xlfn.XLOOKUP(G189,map_headernames!L:L,map_headernames!Q:Q),"")</f>
        <v/>
      </c>
      <c r="M189" t="str">
        <f ca="1">IFERROR(_xlfn.XLOOKUP(H189,map_headernames!O:O,map_headernames!Q:Q),"")</f>
        <v/>
      </c>
      <c r="O189" s="383" t="s">
        <v>6481</v>
      </c>
    </row>
    <row r="190" spans="1:15">
      <c r="A190">
        <v>114</v>
      </c>
      <c r="B190" t="s">
        <v>3289</v>
      </c>
      <c r="C190">
        <v>4</v>
      </c>
      <c r="D190" t="s">
        <v>5901</v>
      </c>
      <c r="E190" s="28" t="str">
        <f ca="1">IFERROR(_xlfn.XLOOKUP(B190,map_headernames!M:M,map_headernames!M:M),"")</f>
        <v/>
      </c>
      <c r="F190" s="28" t="str">
        <f ca="1">IFERROR(_xlfn.XLOOKUP(B190,map_headernames!N:N,map_headernames!N:N),"")</f>
        <v/>
      </c>
      <c r="G190" s="28" t="str">
        <f ca="1">IFERROR(_xlfn.XLOOKUP($B190,map_headernames!L:L,map_headernames!L:L),"")</f>
        <v/>
      </c>
      <c r="H190" t="e">
        <f ca="1">_xlfn.XLOOKUP(K190,map_headernames!$Q$1:$Q$734,map_headernames!$O$1:$O$734)</f>
        <v>#NAME?</v>
      </c>
      <c r="I190" s="23" t="str">
        <f ca="1">IFERROR(_xlfn.XLOOKUP(G190,map_headernames!L:L,map_headernames!O:O),"")</f>
        <v/>
      </c>
      <c r="L190" t="str">
        <f ca="1">IFERROR(_xlfn.XLOOKUP(G190,map_headernames!L:L,map_headernames!Q:Q),"")</f>
        <v/>
      </c>
      <c r="M190" t="str">
        <f ca="1">IFERROR(_xlfn.XLOOKUP(H190,map_headernames!O:O,map_headernames!Q:Q),"")</f>
        <v/>
      </c>
      <c r="O190" s="383" t="s">
        <v>6481</v>
      </c>
    </row>
    <row r="191" spans="1:15">
      <c r="A191">
        <v>115</v>
      </c>
      <c r="B191" t="s">
        <v>3291</v>
      </c>
      <c r="C191">
        <v>1.5325670498084301</v>
      </c>
      <c r="D191" t="s">
        <v>5902</v>
      </c>
      <c r="E191" s="28" t="str">
        <f ca="1">IFERROR(_xlfn.XLOOKUP(B191,map_headernames!M:M,map_headernames!M:M),"")</f>
        <v/>
      </c>
      <c r="F191" s="28" t="str">
        <f ca="1">IFERROR(_xlfn.XLOOKUP(B191,map_headernames!N:N,map_headernames!N:N),"")</f>
        <v/>
      </c>
      <c r="G191" s="28" t="str">
        <f ca="1">IFERROR(_xlfn.XLOOKUP($B191,map_headernames!L:L,map_headernames!L:L),"")</f>
        <v/>
      </c>
      <c r="H191" t="e">
        <f ca="1">_xlfn.XLOOKUP(K191,map_headernames!$Q$1:$Q$734,map_headernames!$O$1:$O$734)</f>
        <v>#NAME?</v>
      </c>
      <c r="I191" s="23" t="str">
        <f ca="1">IFERROR(_xlfn.XLOOKUP(G191,map_headernames!L:L,map_headernames!O:O),"")</f>
        <v/>
      </c>
      <c r="L191" t="str">
        <f ca="1">IFERROR(_xlfn.XLOOKUP(G191,map_headernames!L:L,map_headernames!Q:Q),"")</f>
        <v/>
      </c>
      <c r="M191" t="str">
        <f ca="1">IFERROR(_xlfn.XLOOKUP(H191,map_headernames!O:O,map_headernames!Q:Q),"")</f>
        <v/>
      </c>
      <c r="O191" s="383" t="s">
        <v>6481</v>
      </c>
    </row>
    <row r="192" spans="1:15">
      <c r="A192">
        <v>116</v>
      </c>
      <c r="B192" t="s">
        <v>3294</v>
      </c>
      <c r="C192">
        <v>12</v>
      </c>
      <c r="D192" t="s">
        <v>5903</v>
      </c>
      <c r="E192" s="28" t="str">
        <f ca="1">IFERROR(_xlfn.XLOOKUP(B192,map_headernames!M:M,map_headernames!M:M),"")</f>
        <v/>
      </c>
      <c r="F192" s="28" t="str">
        <f ca="1">IFERROR(_xlfn.XLOOKUP(B192,map_headernames!N:N,map_headernames!N:N),"")</f>
        <v/>
      </c>
      <c r="G192" s="28" t="str">
        <f ca="1">IFERROR(_xlfn.XLOOKUP($B192,map_headernames!L:L,map_headernames!L:L),"")</f>
        <v/>
      </c>
      <c r="H192" t="e">
        <f ca="1">_xlfn.XLOOKUP(K192,map_headernames!$Q$1:$Q$734,map_headernames!$O$1:$O$734)</f>
        <v>#NAME?</v>
      </c>
      <c r="I192" s="23" t="str">
        <f ca="1">IFERROR(_xlfn.XLOOKUP(G192,map_headernames!L:L,map_headernames!O:O),"")</f>
        <v/>
      </c>
      <c r="L192" t="str">
        <f ca="1">IFERROR(_xlfn.XLOOKUP(G192,map_headernames!L:L,map_headernames!Q:Q),"")</f>
        <v/>
      </c>
      <c r="M192" t="str">
        <f ca="1">IFERROR(_xlfn.XLOOKUP(H192,map_headernames!O:O,map_headernames!Q:Q),"")</f>
        <v/>
      </c>
      <c r="O192" s="383" t="s">
        <v>6481</v>
      </c>
    </row>
    <row r="193" spans="1:15">
      <c r="A193">
        <v>117</v>
      </c>
      <c r="B193" t="s">
        <v>3296</v>
      </c>
      <c r="C193">
        <v>4.5977011494252897</v>
      </c>
      <c r="D193" t="s">
        <v>5904</v>
      </c>
      <c r="E193" s="28" t="str">
        <f ca="1">IFERROR(_xlfn.XLOOKUP(B193,map_headernames!M:M,map_headernames!M:M),"")</f>
        <v/>
      </c>
      <c r="F193" s="28" t="str">
        <f ca="1">IFERROR(_xlfn.XLOOKUP(B193,map_headernames!N:N,map_headernames!N:N),"")</f>
        <v/>
      </c>
      <c r="G193" s="28" t="str">
        <f ca="1">IFERROR(_xlfn.XLOOKUP($B193,map_headernames!L:L,map_headernames!L:L),"")</f>
        <v/>
      </c>
      <c r="H193" t="e">
        <f ca="1">_xlfn.XLOOKUP(K193,map_headernames!$Q$1:$Q$734,map_headernames!$O$1:$O$734)</f>
        <v>#NAME?</v>
      </c>
      <c r="I193" s="23" t="str">
        <f ca="1">IFERROR(_xlfn.XLOOKUP(G193,map_headernames!L:L,map_headernames!O:O),"")</f>
        <v/>
      </c>
      <c r="L193" t="str">
        <f ca="1">IFERROR(_xlfn.XLOOKUP(G193,map_headernames!L:L,map_headernames!Q:Q),"")</f>
        <v/>
      </c>
      <c r="M193" t="str">
        <f ca="1">IFERROR(_xlfn.XLOOKUP(H193,map_headernames!O:O,map_headernames!Q:Q),"")</f>
        <v/>
      </c>
      <c r="O193" s="383" t="s">
        <v>6481</v>
      </c>
    </row>
    <row r="194" spans="1:15">
      <c r="A194">
        <v>118</v>
      </c>
      <c r="B194" t="s">
        <v>3299</v>
      </c>
      <c r="C194">
        <v>76</v>
      </c>
      <c r="D194" t="s">
        <v>5905</v>
      </c>
      <c r="E194" s="28" t="str">
        <f ca="1">IFERROR(_xlfn.XLOOKUP(B194,map_headernames!M:M,map_headernames!M:M),"")</f>
        <v/>
      </c>
      <c r="F194" s="28" t="str">
        <f ca="1">IFERROR(_xlfn.XLOOKUP(B194,map_headernames!N:N,map_headernames!N:N),"")</f>
        <v/>
      </c>
      <c r="G194" s="28" t="str">
        <f ca="1">IFERROR(_xlfn.XLOOKUP($B194,map_headernames!L:L,map_headernames!L:L),"")</f>
        <v/>
      </c>
      <c r="H194" t="e">
        <f ca="1">_xlfn.XLOOKUP(K194,map_headernames!$Q$1:$Q$734,map_headernames!$O$1:$O$734)</f>
        <v>#NAME?</v>
      </c>
      <c r="I194" s="23" t="str">
        <f ca="1">IFERROR(_xlfn.XLOOKUP(G194,map_headernames!L:L,map_headernames!O:O),"")</f>
        <v/>
      </c>
      <c r="L194" t="str">
        <f ca="1">IFERROR(_xlfn.XLOOKUP(G194,map_headernames!L:L,map_headernames!Q:Q),"")</f>
        <v/>
      </c>
      <c r="M194" t="str">
        <f ca="1">IFERROR(_xlfn.XLOOKUP(H194,map_headernames!O:O,map_headernames!Q:Q),"")</f>
        <v/>
      </c>
      <c r="O194" s="383" t="s">
        <v>6481</v>
      </c>
    </row>
    <row r="195" spans="1:15">
      <c r="A195">
        <v>119</v>
      </c>
      <c r="B195" t="s">
        <v>3301</v>
      </c>
      <c r="C195">
        <v>29.1187739463602</v>
      </c>
      <c r="D195" t="s">
        <v>5906</v>
      </c>
      <c r="E195" s="28" t="str">
        <f ca="1">IFERROR(_xlfn.XLOOKUP(B195,map_headernames!M:M,map_headernames!M:M),"")</f>
        <v/>
      </c>
      <c r="F195" s="28" t="str">
        <f ca="1">IFERROR(_xlfn.XLOOKUP(B195,map_headernames!N:N,map_headernames!N:N),"")</f>
        <v/>
      </c>
      <c r="G195" s="28" t="str">
        <f ca="1">IFERROR(_xlfn.XLOOKUP($B195,map_headernames!L:L,map_headernames!L:L),"")</f>
        <v/>
      </c>
      <c r="H195" t="e">
        <f ca="1">_xlfn.XLOOKUP(K195,map_headernames!$Q$1:$Q$734,map_headernames!$O$1:$O$734)</f>
        <v>#NAME?</v>
      </c>
      <c r="I195" s="23" t="str">
        <f ca="1">IFERROR(_xlfn.XLOOKUP(G195,map_headernames!L:L,map_headernames!O:O),"")</f>
        <v/>
      </c>
      <c r="L195" t="str">
        <f ca="1">IFERROR(_xlfn.XLOOKUP(G195,map_headernames!L:L,map_headernames!Q:Q),"")</f>
        <v/>
      </c>
      <c r="M195" t="str">
        <f ca="1">IFERROR(_xlfn.XLOOKUP(H195,map_headernames!O:O,map_headernames!Q:Q),"")</f>
        <v/>
      </c>
      <c r="O195" s="383" t="s">
        <v>6481</v>
      </c>
    </row>
    <row r="196" spans="1:15">
      <c r="A196">
        <v>120</v>
      </c>
      <c r="B196" t="s">
        <v>3304</v>
      </c>
      <c r="C196">
        <v>13</v>
      </c>
      <c r="D196" t="s">
        <v>5907</v>
      </c>
      <c r="E196" s="28" t="str">
        <f ca="1">IFERROR(_xlfn.XLOOKUP(B196,map_headernames!M:M,map_headernames!M:M),"")</f>
        <v/>
      </c>
      <c r="F196" s="28" t="str">
        <f ca="1">IFERROR(_xlfn.XLOOKUP(B196,map_headernames!N:N,map_headernames!N:N),"")</f>
        <v/>
      </c>
      <c r="G196" s="28" t="str">
        <f ca="1">IFERROR(_xlfn.XLOOKUP($B196,map_headernames!L:L,map_headernames!L:L),"")</f>
        <v/>
      </c>
      <c r="H196" t="e">
        <f ca="1">_xlfn.XLOOKUP(K196,map_headernames!$Q$1:$Q$734,map_headernames!$O$1:$O$734)</f>
        <v>#NAME?</v>
      </c>
      <c r="I196" s="23" t="str">
        <f ca="1">IFERROR(_xlfn.XLOOKUP(G196,map_headernames!L:L,map_headernames!O:O),"")</f>
        <v/>
      </c>
      <c r="L196" t="str">
        <f ca="1">IFERROR(_xlfn.XLOOKUP(G196,map_headernames!L:L,map_headernames!Q:Q),"")</f>
        <v/>
      </c>
      <c r="M196" t="str">
        <f ca="1">IFERROR(_xlfn.XLOOKUP(H196,map_headernames!O:O,map_headernames!Q:Q),"")</f>
        <v/>
      </c>
      <c r="O196" s="383" t="s">
        <v>6481</v>
      </c>
    </row>
    <row r="197" spans="1:15">
      <c r="A197">
        <v>121</v>
      </c>
      <c r="B197" t="s">
        <v>3306</v>
      </c>
      <c r="C197">
        <v>4.9808429118773896</v>
      </c>
      <c r="D197" t="s">
        <v>5908</v>
      </c>
      <c r="E197" s="28" t="str">
        <f ca="1">IFERROR(_xlfn.XLOOKUP(B197,map_headernames!M:M,map_headernames!M:M),"")</f>
        <v/>
      </c>
      <c r="F197" s="28" t="str">
        <f ca="1">IFERROR(_xlfn.XLOOKUP(B197,map_headernames!N:N,map_headernames!N:N),"")</f>
        <v/>
      </c>
      <c r="G197" s="28" t="str">
        <f ca="1">IFERROR(_xlfn.XLOOKUP($B197,map_headernames!L:L,map_headernames!L:L),"")</f>
        <v/>
      </c>
      <c r="H197" t="e">
        <f ca="1">_xlfn.XLOOKUP(K197,map_headernames!$Q$1:$Q$734,map_headernames!$O$1:$O$734)</f>
        <v>#NAME?</v>
      </c>
      <c r="I197" s="23" t="str">
        <f ca="1">IFERROR(_xlfn.XLOOKUP(G197,map_headernames!L:L,map_headernames!O:O),"")</f>
        <v/>
      </c>
      <c r="L197" t="str">
        <f ca="1">IFERROR(_xlfn.XLOOKUP(G197,map_headernames!L:L,map_headernames!Q:Q),"")</f>
        <v/>
      </c>
      <c r="M197" t="str">
        <f ca="1">IFERROR(_xlfn.XLOOKUP(H197,map_headernames!O:O,map_headernames!Q:Q),"")</f>
        <v/>
      </c>
      <c r="O197" s="383" t="s">
        <v>6481</v>
      </c>
    </row>
    <row r="198" spans="1:15">
      <c r="A198">
        <v>122</v>
      </c>
      <c r="B198" t="s">
        <v>3309</v>
      </c>
      <c r="C198">
        <v>0</v>
      </c>
      <c r="D198" t="s">
        <v>5909</v>
      </c>
      <c r="E198" s="28" t="str">
        <f ca="1">IFERROR(_xlfn.XLOOKUP(B198,map_headernames!M:M,map_headernames!M:M),"")</f>
        <v/>
      </c>
      <c r="F198" s="28" t="str">
        <f ca="1">IFERROR(_xlfn.XLOOKUP(B198,map_headernames!N:N,map_headernames!N:N),"")</f>
        <v/>
      </c>
      <c r="G198" s="28" t="str">
        <f ca="1">IFERROR(_xlfn.XLOOKUP($B198,map_headernames!L:L,map_headernames!L:L),"")</f>
        <v/>
      </c>
      <c r="H198" t="e">
        <f ca="1">_xlfn.XLOOKUP(K198,map_headernames!$Q$1:$Q$734,map_headernames!$O$1:$O$734)</f>
        <v>#NAME?</v>
      </c>
      <c r="I198" s="23" t="str">
        <f ca="1">IFERROR(_xlfn.XLOOKUP(G198,map_headernames!L:L,map_headernames!O:O),"")</f>
        <v/>
      </c>
      <c r="L198" t="str">
        <f ca="1">IFERROR(_xlfn.XLOOKUP(G198,map_headernames!L:L,map_headernames!Q:Q),"")</f>
        <v/>
      </c>
      <c r="M198" t="str">
        <f ca="1">IFERROR(_xlfn.XLOOKUP(H198,map_headernames!O:O,map_headernames!Q:Q),"")</f>
        <v/>
      </c>
      <c r="O198" s="383" t="s">
        <v>6481</v>
      </c>
    </row>
    <row r="199" spans="1:15">
      <c r="A199">
        <v>123</v>
      </c>
      <c r="B199" t="s">
        <v>3311</v>
      </c>
      <c r="C199">
        <v>0</v>
      </c>
      <c r="D199" t="s">
        <v>5910</v>
      </c>
      <c r="E199" s="28" t="str">
        <f ca="1">IFERROR(_xlfn.XLOOKUP(B199,map_headernames!M:M,map_headernames!M:M),"")</f>
        <v/>
      </c>
      <c r="F199" s="28" t="str">
        <f ca="1">IFERROR(_xlfn.XLOOKUP(B199,map_headernames!N:N,map_headernames!N:N),"")</f>
        <v/>
      </c>
      <c r="G199" s="28" t="str">
        <f ca="1">IFERROR(_xlfn.XLOOKUP($B199,map_headernames!L:L,map_headernames!L:L),"")</f>
        <v/>
      </c>
      <c r="H199" t="e">
        <f ca="1">_xlfn.XLOOKUP(K199,map_headernames!$Q$1:$Q$734,map_headernames!$O$1:$O$734)</f>
        <v>#NAME?</v>
      </c>
      <c r="I199" s="23" t="str">
        <f ca="1">IFERROR(_xlfn.XLOOKUP(G199,map_headernames!L:L,map_headernames!O:O),"")</f>
        <v/>
      </c>
      <c r="L199" t="str">
        <f ca="1">IFERROR(_xlfn.XLOOKUP(G199,map_headernames!L:L,map_headernames!Q:Q),"")</f>
        <v/>
      </c>
      <c r="M199" t="str">
        <f ca="1">IFERROR(_xlfn.XLOOKUP(H199,map_headernames!O:O,map_headernames!Q:Q),"")</f>
        <v/>
      </c>
      <c r="O199" s="383" t="s">
        <v>6481</v>
      </c>
    </row>
    <row r="200" spans="1:15">
      <c r="A200">
        <v>124</v>
      </c>
      <c r="B200" t="s">
        <v>3314</v>
      </c>
      <c r="C200">
        <v>25</v>
      </c>
      <c r="D200" t="s">
        <v>5911</v>
      </c>
      <c r="E200" s="28" t="str">
        <f ca="1">IFERROR(_xlfn.XLOOKUP(B200,map_headernames!M:M,map_headernames!M:M),"")</f>
        <v/>
      </c>
      <c r="F200" s="28" t="str">
        <f ca="1">IFERROR(_xlfn.XLOOKUP(B200,map_headernames!N:N,map_headernames!N:N),"")</f>
        <v/>
      </c>
      <c r="G200" s="28" t="str">
        <f ca="1">IFERROR(_xlfn.XLOOKUP($B200,map_headernames!L:L,map_headernames!L:L),"")</f>
        <v/>
      </c>
      <c r="H200" t="e">
        <f ca="1">_xlfn.XLOOKUP(K200,map_headernames!$Q$1:$Q$734,map_headernames!$O$1:$O$734)</f>
        <v>#NAME?</v>
      </c>
      <c r="I200" s="23" t="str">
        <f ca="1">IFERROR(_xlfn.XLOOKUP(G200,map_headernames!L:L,map_headernames!O:O),"")</f>
        <v/>
      </c>
      <c r="L200" t="str">
        <f ca="1">IFERROR(_xlfn.XLOOKUP(G200,map_headernames!L:L,map_headernames!Q:Q),"")</f>
        <v/>
      </c>
      <c r="M200" t="str">
        <f ca="1">IFERROR(_xlfn.XLOOKUP(H200,map_headernames!O:O,map_headernames!Q:Q),"")</f>
        <v/>
      </c>
      <c r="O200" s="383" t="s">
        <v>6481</v>
      </c>
    </row>
    <row r="201" spans="1:15">
      <c r="A201">
        <v>125</v>
      </c>
      <c r="B201" t="s">
        <v>3316</v>
      </c>
      <c r="C201">
        <v>9.5785440613026793</v>
      </c>
      <c r="D201" t="s">
        <v>5912</v>
      </c>
      <c r="E201" s="28" t="str">
        <f ca="1">IFERROR(_xlfn.XLOOKUP(B201,map_headernames!M:M,map_headernames!M:M),"")</f>
        <v/>
      </c>
      <c r="F201" s="28" t="str">
        <f ca="1">IFERROR(_xlfn.XLOOKUP(B201,map_headernames!N:N,map_headernames!N:N),"")</f>
        <v/>
      </c>
      <c r="G201" s="28" t="str">
        <f ca="1">IFERROR(_xlfn.XLOOKUP($B201,map_headernames!L:L,map_headernames!L:L),"")</f>
        <v/>
      </c>
      <c r="H201" t="e">
        <f ca="1">_xlfn.XLOOKUP(K201,map_headernames!$Q$1:$Q$734,map_headernames!$O$1:$O$734)</f>
        <v>#NAME?</v>
      </c>
      <c r="I201" s="23" t="str">
        <f ca="1">IFERROR(_xlfn.XLOOKUP(G201,map_headernames!L:L,map_headernames!O:O),"")</f>
        <v/>
      </c>
      <c r="L201" t="str">
        <f ca="1">IFERROR(_xlfn.XLOOKUP(G201,map_headernames!L:L,map_headernames!Q:Q),"")</f>
        <v/>
      </c>
      <c r="M201" t="str">
        <f ca="1">IFERROR(_xlfn.XLOOKUP(H201,map_headernames!O:O,map_headernames!Q:Q),"")</f>
        <v/>
      </c>
      <c r="O201" s="383" t="s">
        <v>6481</v>
      </c>
    </row>
    <row r="202" spans="1:15">
      <c r="A202">
        <v>126</v>
      </c>
      <c r="B202" t="s">
        <v>3319</v>
      </c>
      <c r="C202">
        <v>33</v>
      </c>
      <c r="D202" t="s">
        <v>5913</v>
      </c>
      <c r="E202" s="28" t="str">
        <f ca="1">IFERROR(_xlfn.XLOOKUP(B202,map_headernames!M:M,map_headernames!M:M),"")</f>
        <v/>
      </c>
      <c r="F202" s="28" t="str">
        <f ca="1">IFERROR(_xlfn.XLOOKUP(B202,map_headernames!N:N,map_headernames!N:N),"")</f>
        <v/>
      </c>
      <c r="G202" s="28" t="str">
        <f ca="1">IFERROR(_xlfn.XLOOKUP($B202,map_headernames!L:L,map_headernames!L:L),"")</f>
        <v/>
      </c>
      <c r="H202" t="e">
        <f ca="1">_xlfn.XLOOKUP(K202,map_headernames!$Q$1:$Q$734,map_headernames!$O$1:$O$734)</f>
        <v>#NAME?</v>
      </c>
      <c r="I202" s="23" t="str">
        <f ca="1">IFERROR(_xlfn.XLOOKUP(G202,map_headernames!L:L,map_headernames!O:O),"")</f>
        <v/>
      </c>
      <c r="L202" t="str">
        <f ca="1">IFERROR(_xlfn.XLOOKUP(G202,map_headernames!L:L,map_headernames!Q:Q),"")</f>
        <v/>
      </c>
      <c r="M202" t="str">
        <f ca="1">IFERROR(_xlfn.XLOOKUP(H202,map_headernames!O:O,map_headernames!Q:Q),"")</f>
        <v/>
      </c>
      <c r="O202" s="383" t="s">
        <v>6481</v>
      </c>
    </row>
    <row r="203" spans="1:15">
      <c r="A203">
        <v>127</v>
      </c>
      <c r="B203" t="s">
        <v>3321</v>
      </c>
      <c r="C203">
        <v>12.643678160919499</v>
      </c>
      <c r="D203" t="s">
        <v>5914</v>
      </c>
      <c r="E203" s="28" t="str">
        <f ca="1">IFERROR(_xlfn.XLOOKUP(B203,map_headernames!M:M,map_headernames!M:M),"")</f>
        <v/>
      </c>
      <c r="F203" s="28" t="str">
        <f ca="1">IFERROR(_xlfn.XLOOKUP(B203,map_headernames!N:N,map_headernames!N:N),"")</f>
        <v/>
      </c>
      <c r="G203" s="28" t="str">
        <f ca="1">IFERROR(_xlfn.XLOOKUP($B203,map_headernames!L:L,map_headernames!L:L),"")</f>
        <v/>
      </c>
      <c r="H203" t="e">
        <f ca="1">_xlfn.XLOOKUP(K203,map_headernames!$Q$1:$Q$734,map_headernames!$O$1:$O$734)</f>
        <v>#NAME?</v>
      </c>
      <c r="I203" s="23" t="str">
        <f ca="1">IFERROR(_xlfn.XLOOKUP(G203,map_headernames!L:L,map_headernames!O:O),"")</f>
        <v/>
      </c>
      <c r="L203" t="str">
        <f ca="1">IFERROR(_xlfn.XLOOKUP(G203,map_headernames!L:L,map_headernames!Q:Q),"")</f>
        <v/>
      </c>
      <c r="M203" t="str">
        <f ca="1">IFERROR(_xlfn.XLOOKUP(H203,map_headernames!O:O,map_headernames!Q:Q),"")</f>
        <v/>
      </c>
      <c r="O203" s="383" t="s">
        <v>6481</v>
      </c>
    </row>
    <row r="204" spans="1:15">
      <c r="A204">
        <v>128</v>
      </c>
      <c r="B204" t="s">
        <v>3324</v>
      </c>
      <c r="C204">
        <v>0</v>
      </c>
      <c r="D204" t="s">
        <v>5915</v>
      </c>
      <c r="E204" s="28" t="str">
        <f ca="1">IFERROR(_xlfn.XLOOKUP(B204,map_headernames!M:M,map_headernames!M:M),"")</f>
        <v/>
      </c>
      <c r="F204" s="28" t="str">
        <f ca="1">IFERROR(_xlfn.XLOOKUP(B204,map_headernames!N:N,map_headernames!N:N),"")</f>
        <v/>
      </c>
      <c r="G204" s="28" t="str">
        <f ca="1">IFERROR(_xlfn.XLOOKUP($B204,map_headernames!L:L,map_headernames!L:L),"")</f>
        <v/>
      </c>
      <c r="H204" t="e">
        <f ca="1">_xlfn.XLOOKUP(K204,map_headernames!$Q$1:$Q$734,map_headernames!$O$1:$O$734)</f>
        <v>#NAME?</v>
      </c>
      <c r="I204" s="23" t="str">
        <f ca="1">IFERROR(_xlfn.XLOOKUP(G204,map_headernames!L:L,map_headernames!O:O),"")</f>
        <v/>
      </c>
      <c r="L204" t="str">
        <f ca="1">IFERROR(_xlfn.XLOOKUP(G204,map_headernames!L:L,map_headernames!Q:Q),"")</f>
        <v/>
      </c>
      <c r="M204" t="str">
        <f ca="1">IFERROR(_xlfn.XLOOKUP(H204,map_headernames!O:O,map_headernames!Q:Q),"")</f>
        <v/>
      </c>
      <c r="O204" s="383" t="s">
        <v>6481</v>
      </c>
    </row>
    <row r="205" spans="1:15">
      <c r="A205">
        <v>129</v>
      </c>
      <c r="B205" t="s">
        <v>3326</v>
      </c>
      <c r="C205">
        <v>0</v>
      </c>
      <c r="D205" t="s">
        <v>5916</v>
      </c>
      <c r="E205" s="28" t="str">
        <f ca="1">IFERROR(_xlfn.XLOOKUP(B205,map_headernames!M:M,map_headernames!M:M),"")</f>
        <v/>
      </c>
      <c r="F205" s="28" t="str">
        <f ca="1">IFERROR(_xlfn.XLOOKUP(B205,map_headernames!N:N,map_headernames!N:N),"")</f>
        <v/>
      </c>
      <c r="G205" s="28" t="str">
        <f ca="1">IFERROR(_xlfn.XLOOKUP($B205,map_headernames!L:L,map_headernames!L:L),"")</f>
        <v/>
      </c>
      <c r="H205" t="e">
        <f ca="1">_xlfn.XLOOKUP(K205,map_headernames!$Q$1:$Q$734,map_headernames!$O$1:$O$734)</f>
        <v>#NAME?</v>
      </c>
      <c r="I205" s="23" t="str">
        <f ca="1">IFERROR(_xlfn.XLOOKUP(G205,map_headernames!L:L,map_headernames!O:O),"")</f>
        <v/>
      </c>
      <c r="L205" t="str">
        <f ca="1">IFERROR(_xlfn.XLOOKUP(G205,map_headernames!L:L,map_headernames!Q:Q),"")</f>
        <v/>
      </c>
      <c r="M205" t="str">
        <f ca="1">IFERROR(_xlfn.XLOOKUP(H205,map_headernames!O:O,map_headernames!Q:Q),"")</f>
        <v/>
      </c>
      <c r="O205" s="383" t="s">
        <v>6481</v>
      </c>
    </row>
    <row r="206" spans="1:15">
      <c r="A206">
        <v>130</v>
      </c>
      <c r="B206" t="s">
        <v>3329</v>
      </c>
      <c r="C206">
        <v>18</v>
      </c>
      <c r="D206" t="s">
        <v>5917</v>
      </c>
      <c r="E206" s="28" t="str">
        <f ca="1">IFERROR(_xlfn.XLOOKUP(B206,map_headernames!M:M,map_headernames!M:M),"")</f>
        <v/>
      </c>
      <c r="F206" s="28" t="str">
        <f ca="1">IFERROR(_xlfn.XLOOKUP(B206,map_headernames!N:N,map_headernames!N:N),"")</f>
        <v/>
      </c>
      <c r="G206" s="28" t="str">
        <f ca="1">IFERROR(_xlfn.XLOOKUP($B206,map_headernames!L:L,map_headernames!L:L),"")</f>
        <v/>
      </c>
      <c r="H206" t="e">
        <f ca="1">_xlfn.XLOOKUP(K206,map_headernames!$Q$1:$Q$734,map_headernames!$O$1:$O$734)</f>
        <v>#NAME?</v>
      </c>
      <c r="I206" s="23" t="str">
        <f ca="1">IFERROR(_xlfn.XLOOKUP(G206,map_headernames!L:L,map_headernames!O:O),"")</f>
        <v/>
      </c>
      <c r="L206" t="str">
        <f ca="1">IFERROR(_xlfn.XLOOKUP(G206,map_headernames!L:L,map_headernames!Q:Q),"")</f>
        <v/>
      </c>
      <c r="M206" t="str">
        <f ca="1">IFERROR(_xlfn.XLOOKUP(H206,map_headernames!O:O,map_headernames!Q:Q),"")</f>
        <v/>
      </c>
      <c r="O206" s="383" t="s">
        <v>6481</v>
      </c>
    </row>
    <row r="207" spans="1:15">
      <c r="A207">
        <v>131</v>
      </c>
      <c r="B207" t="s">
        <v>3331</v>
      </c>
      <c r="C207">
        <v>6.8965517241379297</v>
      </c>
      <c r="D207" t="s">
        <v>5918</v>
      </c>
      <c r="E207" s="28" t="str">
        <f ca="1">IFERROR(_xlfn.XLOOKUP(B207,map_headernames!M:M,map_headernames!M:M),"")</f>
        <v/>
      </c>
      <c r="F207" s="28" t="str">
        <f ca="1">IFERROR(_xlfn.XLOOKUP(B207,map_headernames!N:N,map_headernames!N:N),"")</f>
        <v/>
      </c>
      <c r="G207" s="28" t="str">
        <f ca="1">IFERROR(_xlfn.XLOOKUP($B207,map_headernames!L:L,map_headernames!L:L),"")</f>
        <v/>
      </c>
      <c r="H207" t="e">
        <f ca="1">_xlfn.XLOOKUP(K207,map_headernames!$Q$1:$Q$734,map_headernames!$O$1:$O$734)</f>
        <v>#NAME?</v>
      </c>
      <c r="I207" s="23" t="str">
        <f ca="1">IFERROR(_xlfn.XLOOKUP(G207,map_headernames!L:L,map_headernames!O:O),"")</f>
        <v/>
      </c>
      <c r="L207" t="str">
        <f ca="1">IFERROR(_xlfn.XLOOKUP(G207,map_headernames!L:L,map_headernames!Q:Q),"")</f>
        <v/>
      </c>
      <c r="M207" t="str">
        <f ca="1">IFERROR(_xlfn.XLOOKUP(H207,map_headernames!O:O,map_headernames!Q:Q),"")</f>
        <v/>
      </c>
      <c r="O207" s="383" t="s">
        <v>6481</v>
      </c>
    </row>
    <row r="208" spans="1:15">
      <c r="A208">
        <v>132</v>
      </c>
      <c r="B208" t="s">
        <v>3334</v>
      </c>
      <c r="C208">
        <v>13</v>
      </c>
      <c r="D208" t="s">
        <v>5919</v>
      </c>
      <c r="E208" s="28" t="str">
        <f ca="1">IFERROR(_xlfn.XLOOKUP(B208,map_headernames!M:M,map_headernames!M:M),"")</f>
        <v/>
      </c>
      <c r="F208" s="28" t="str">
        <f ca="1">IFERROR(_xlfn.XLOOKUP(B208,map_headernames!N:N,map_headernames!N:N),"")</f>
        <v/>
      </c>
      <c r="G208" s="28" t="str">
        <f ca="1">IFERROR(_xlfn.XLOOKUP($B208,map_headernames!L:L,map_headernames!L:L),"")</f>
        <v/>
      </c>
      <c r="H208" t="e">
        <f ca="1">_xlfn.XLOOKUP(K208,map_headernames!$Q$1:$Q$734,map_headernames!$O$1:$O$734)</f>
        <v>#NAME?</v>
      </c>
      <c r="I208" s="23" t="str">
        <f ca="1">IFERROR(_xlfn.XLOOKUP(G208,map_headernames!L:L,map_headernames!O:O),"")</f>
        <v/>
      </c>
      <c r="L208" t="str">
        <f ca="1">IFERROR(_xlfn.XLOOKUP(G208,map_headernames!L:L,map_headernames!Q:Q),"")</f>
        <v/>
      </c>
      <c r="M208" t="str">
        <f ca="1">IFERROR(_xlfn.XLOOKUP(H208,map_headernames!O:O,map_headernames!Q:Q),"")</f>
        <v/>
      </c>
      <c r="O208" s="383" t="s">
        <v>6481</v>
      </c>
    </row>
    <row r="209" spans="1:15">
      <c r="A209">
        <v>133</v>
      </c>
      <c r="B209" t="s">
        <v>3336</v>
      </c>
      <c r="C209">
        <v>4.9808429118773896</v>
      </c>
      <c r="D209" t="s">
        <v>5920</v>
      </c>
      <c r="E209" s="28" t="str">
        <f ca="1">IFERROR(_xlfn.XLOOKUP(B209,map_headernames!M:M,map_headernames!M:M),"")</f>
        <v/>
      </c>
      <c r="F209" s="28" t="str">
        <f ca="1">IFERROR(_xlfn.XLOOKUP(B209,map_headernames!N:N,map_headernames!N:N),"")</f>
        <v/>
      </c>
      <c r="G209" s="28" t="str">
        <f ca="1">IFERROR(_xlfn.XLOOKUP($B209,map_headernames!L:L,map_headernames!L:L),"")</f>
        <v/>
      </c>
      <c r="H209" t="e">
        <f ca="1">_xlfn.XLOOKUP(K209,map_headernames!$Q$1:$Q$734,map_headernames!$O$1:$O$734)</f>
        <v>#NAME?</v>
      </c>
      <c r="I209" s="23" t="str">
        <f ca="1">IFERROR(_xlfn.XLOOKUP(G209,map_headernames!L:L,map_headernames!O:O),"")</f>
        <v/>
      </c>
      <c r="L209" t="str">
        <f ca="1">IFERROR(_xlfn.XLOOKUP(G209,map_headernames!L:L,map_headernames!Q:Q),"")</f>
        <v/>
      </c>
      <c r="M209" t="str">
        <f ca="1">IFERROR(_xlfn.XLOOKUP(H209,map_headernames!O:O,map_headernames!Q:Q),"")</f>
        <v/>
      </c>
      <c r="O209" s="383" t="s">
        <v>6481</v>
      </c>
    </row>
    <row r="210" spans="1:15">
      <c r="A210">
        <v>134</v>
      </c>
      <c r="B210" t="s">
        <v>3339</v>
      </c>
      <c r="C210">
        <v>8</v>
      </c>
      <c r="D210" t="s">
        <v>5921</v>
      </c>
      <c r="E210" s="28" t="str">
        <f ca="1">IFERROR(_xlfn.XLOOKUP(B210,map_headernames!M:M,map_headernames!M:M),"")</f>
        <v/>
      </c>
      <c r="F210" s="28" t="str">
        <f ca="1">IFERROR(_xlfn.XLOOKUP(B210,map_headernames!N:N,map_headernames!N:N),"")</f>
        <v/>
      </c>
      <c r="G210" s="28" t="str">
        <f ca="1">IFERROR(_xlfn.XLOOKUP($B210,map_headernames!L:L,map_headernames!L:L),"")</f>
        <v/>
      </c>
      <c r="H210" t="e">
        <f ca="1">_xlfn.XLOOKUP(K210,map_headernames!$Q$1:$Q$734,map_headernames!$O$1:$O$734)</f>
        <v>#NAME?</v>
      </c>
      <c r="I210" s="23" t="str">
        <f ca="1">IFERROR(_xlfn.XLOOKUP(G210,map_headernames!L:L,map_headernames!O:O),"")</f>
        <v/>
      </c>
      <c r="L210" t="str">
        <f ca="1">IFERROR(_xlfn.XLOOKUP(G210,map_headernames!L:L,map_headernames!Q:Q),"")</f>
        <v/>
      </c>
      <c r="M210" t="str">
        <f ca="1">IFERROR(_xlfn.XLOOKUP(H210,map_headernames!O:O,map_headernames!Q:Q),"")</f>
        <v/>
      </c>
      <c r="O210" s="383" t="s">
        <v>6481</v>
      </c>
    </row>
    <row r="211" spans="1:15">
      <c r="A211">
        <v>135</v>
      </c>
      <c r="B211" t="s">
        <v>3341</v>
      </c>
      <c r="C211">
        <v>3.0651340996168601</v>
      </c>
      <c r="D211" t="s">
        <v>5922</v>
      </c>
      <c r="E211" s="28" t="str">
        <f ca="1">IFERROR(_xlfn.XLOOKUP(B211,map_headernames!M:M,map_headernames!M:M),"")</f>
        <v/>
      </c>
      <c r="F211" s="28" t="str">
        <f ca="1">IFERROR(_xlfn.XLOOKUP(B211,map_headernames!N:N,map_headernames!N:N),"")</f>
        <v/>
      </c>
      <c r="G211" s="28" t="str">
        <f ca="1">IFERROR(_xlfn.XLOOKUP($B211,map_headernames!L:L,map_headernames!L:L),"")</f>
        <v/>
      </c>
      <c r="H211" t="e">
        <f ca="1">_xlfn.XLOOKUP(K211,map_headernames!$Q$1:$Q$734,map_headernames!$O$1:$O$734)</f>
        <v>#NAME?</v>
      </c>
      <c r="I211" s="23" t="str">
        <f ca="1">IFERROR(_xlfn.XLOOKUP(G211,map_headernames!L:L,map_headernames!O:O),"")</f>
        <v/>
      </c>
      <c r="L211" t="str">
        <f ca="1">IFERROR(_xlfn.XLOOKUP(G211,map_headernames!L:L,map_headernames!Q:Q),"")</f>
        <v/>
      </c>
      <c r="M211" t="str">
        <f ca="1">IFERROR(_xlfn.XLOOKUP(H211,map_headernames!O:O,map_headernames!Q:Q),"")</f>
        <v/>
      </c>
      <c r="O211" s="383" t="s">
        <v>6481</v>
      </c>
    </row>
    <row r="212" spans="1:15">
      <c r="A212">
        <v>136</v>
      </c>
      <c r="B212" t="s">
        <v>3344</v>
      </c>
      <c r="C212">
        <v>38</v>
      </c>
      <c r="D212" t="s">
        <v>5923</v>
      </c>
      <c r="E212" s="28" t="str">
        <f ca="1">IFERROR(_xlfn.XLOOKUP(B212,map_headernames!M:M,map_headernames!M:M),"")</f>
        <v/>
      </c>
      <c r="F212" s="28" t="str">
        <f ca="1">IFERROR(_xlfn.XLOOKUP(B212,map_headernames!N:N,map_headernames!N:N),"")</f>
        <v/>
      </c>
      <c r="G212" s="28" t="str">
        <f ca="1">IFERROR(_xlfn.XLOOKUP($B212,map_headernames!L:L,map_headernames!L:L),"")</f>
        <v/>
      </c>
      <c r="H212" t="e">
        <f ca="1">_xlfn.XLOOKUP(K212,map_headernames!$Q$1:$Q$734,map_headernames!$O$1:$O$734)</f>
        <v>#NAME?</v>
      </c>
      <c r="I212" s="23" t="str">
        <f ca="1">IFERROR(_xlfn.XLOOKUP(G212,map_headernames!L:L,map_headernames!O:O),"")</f>
        <v/>
      </c>
      <c r="L212" t="str">
        <f ca="1">IFERROR(_xlfn.XLOOKUP(G212,map_headernames!L:L,map_headernames!Q:Q),"")</f>
        <v/>
      </c>
      <c r="M212" t="str">
        <f ca="1">IFERROR(_xlfn.XLOOKUP(H212,map_headernames!O:O,map_headernames!Q:Q),"")</f>
        <v/>
      </c>
      <c r="O212" s="383" t="s">
        <v>6481</v>
      </c>
    </row>
    <row r="213" spans="1:15">
      <c r="A213">
        <v>137</v>
      </c>
      <c r="B213" t="s">
        <v>3346</v>
      </c>
      <c r="C213">
        <v>14.5593869731801</v>
      </c>
      <c r="D213" t="s">
        <v>5924</v>
      </c>
      <c r="E213" s="28" t="str">
        <f ca="1">IFERROR(_xlfn.XLOOKUP(B213,map_headernames!M:M,map_headernames!M:M),"")</f>
        <v/>
      </c>
      <c r="F213" s="28" t="str">
        <f ca="1">IFERROR(_xlfn.XLOOKUP(B213,map_headernames!N:N,map_headernames!N:N),"")</f>
        <v/>
      </c>
      <c r="G213" s="28" t="str">
        <f ca="1">IFERROR(_xlfn.XLOOKUP($B213,map_headernames!L:L,map_headernames!L:L),"")</f>
        <v/>
      </c>
      <c r="H213" t="e">
        <f ca="1">_xlfn.XLOOKUP(K213,map_headernames!$Q$1:$Q$734,map_headernames!$O$1:$O$734)</f>
        <v>#NAME?</v>
      </c>
      <c r="I213" s="23" t="str">
        <f ca="1">IFERROR(_xlfn.XLOOKUP(G213,map_headernames!L:L,map_headernames!O:O),"")</f>
        <v/>
      </c>
      <c r="L213" t="str">
        <f ca="1">IFERROR(_xlfn.XLOOKUP(G213,map_headernames!L:L,map_headernames!Q:Q),"")</f>
        <v/>
      </c>
      <c r="M213" t="str">
        <f ca="1">IFERROR(_xlfn.XLOOKUP(H213,map_headernames!O:O,map_headernames!Q:Q),"")</f>
        <v/>
      </c>
      <c r="O213" s="383" t="s">
        <v>6481</v>
      </c>
    </row>
    <row r="214" spans="1:15">
      <c r="A214">
        <v>138</v>
      </c>
      <c r="B214" t="s">
        <v>3349</v>
      </c>
      <c r="C214">
        <v>0</v>
      </c>
      <c r="D214" t="s">
        <v>5925</v>
      </c>
      <c r="E214" s="28" t="str">
        <f ca="1">IFERROR(_xlfn.XLOOKUP(B214,map_headernames!M:M,map_headernames!M:M),"")</f>
        <v/>
      </c>
      <c r="F214" s="28" t="str">
        <f ca="1">IFERROR(_xlfn.XLOOKUP(B214,map_headernames!N:N,map_headernames!N:N),"")</f>
        <v/>
      </c>
      <c r="G214" s="28" t="str">
        <f ca="1">IFERROR(_xlfn.XLOOKUP($B214,map_headernames!L:L,map_headernames!L:L),"")</f>
        <v/>
      </c>
      <c r="H214" t="e">
        <f ca="1">_xlfn.XLOOKUP(K214,map_headernames!$Q$1:$Q$734,map_headernames!$O$1:$O$734)</f>
        <v>#NAME?</v>
      </c>
      <c r="I214" s="23" t="str">
        <f ca="1">IFERROR(_xlfn.XLOOKUP(G214,map_headernames!L:L,map_headernames!O:O),"")</f>
        <v/>
      </c>
      <c r="L214" t="str">
        <f ca="1">IFERROR(_xlfn.XLOOKUP(G214,map_headernames!L:L,map_headernames!Q:Q),"")</f>
        <v/>
      </c>
      <c r="M214" t="str">
        <f ca="1">IFERROR(_xlfn.XLOOKUP(H214,map_headernames!O:O,map_headernames!Q:Q),"")</f>
        <v/>
      </c>
      <c r="O214" s="383" t="s">
        <v>6481</v>
      </c>
    </row>
    <row r="215" spans="1:15">
      <c r="A215">
        <v>139</v>
      </c>
      <c r="B215" t="s">
        <v>3351</v>
      </c>
      <c r="C215">
        <v>0</v>
      </c>
      <c r="D215" t="s">
        <v>5926</v>
      </c>
      <c r="E215" s="28" t="str">
        <f ca="1">IFERROR(_xlfn.XLOOKUP(B215,map_headernames!M:M,map_headernames!M:M),"")</f>
        <v/>
      </c>
      <c r="F215" s="28" t="str">
        <f ca="1">IFERROR(_xlfn.XLOOKUP(B215,map_headernames!N:N,map_headernames!N:N),"")</f>
        <v/>
      </c>
      <c r="G215" s="28" t="str">
        <f ca="1">IFERROR(_xlfn.XLOOKUP($B215,map_headernames!L:L,map_headernames!L:L),"")</f>
        <v/>
      </c>
      <c r="H215" t="e">
        <f ca="1">_xlfn.XLOOKUP(K215,map_headernames!$Q$1:$Q$734,map_headernames!$O$1:$O$734)</f>
        <v>#NAME?</v>
      </c>
      <c r="I215" s="23" t="str">
        <f ca="1">IFERROR(_xlfn.XLOOKUP(G215,map_headernames!L:L,map_headernames!O:O),"")</f>
        <v/>
      </c>
      <c r="L215" t="str">
        <f ca="1">IFERROR(_xlfn.XLOOKUP(G215,map_headernames!L:L,map_headernames!Q:Q),"")</f>
        <v/>
      </c>
      <c r="M215" t="str">
        <f ca="1">IFERROR(_xlfn.XLOOKUP(H215,map_headernames!O:O,map_headernames!Q:Q),"")</f>
        <v/>
      </c>
      <c r="O215" s="383" t="s">
        <v>6481</v>
      </c>
    </row>
    <row r="216" spans="1:15">
      <c r="A216">
        <v>140</v>
      </c>
      <c r="B216" t="s">
        <v>3354</v>
      </c>
      <c r="C216">
        <v>14</v>
      </c>
      <c r="D216" t="s">
        <v>5927</v>
      </c>
      <c r="E216" s="28" t="str">
        <f ca="1">IFERROR(_xlfn.XLOOKUP(B216,map_headernames!M:M,map_headernames!M:M),"")</f>
        <v/>
      </c>
      <c r="F216" s="28" t="str">
        <f ca="1">IFERROR(_xlfn.XLOOKUP(B216,map_headernames!N:N,map_headernames!N:N),"")</f>
        <v/>
      </c>
      <c r="G216" s="28" t="str">
        <f ca="1">IFERROR(_xlfn.XLOOKUP($B216,map_headernames!L:L,map_headernames!L:L),"")</f>
        <v/>
      </c>
      <c r="H216" t="e">
        <f ca="1">_xlfn.XLOOKUP(K216,map_headernames!$Q$1:$Q$734,map_headernames!$O$1:$O$734)</f>
        <v>#NAME?</v>
      </c>
      <c r="I216" s="23" t="str">
        <f ca="1">IFERROR(_xlfn.XLOOKUP(G216,map_headernames!L:L,map_headernames!O:O),"")</f>
        <v/>
      </c>
      <c r="L216" t="str">
        <f ca="1">IFERROR(_xlfn.XLOOKUP(G216,map_headernames!L:L,map_headernames!Q:Q),"")</f>
        <v/>
      </c>
      <c r="M216" t="str">
        <f ca="1">IFERROR(_xlfn.XLOOKUP(H216,map_headernames!O:O,map_headernames!Q:Q),"")</f>
        <v/>
      </c>
      <c r="O216" s="383" t="s">
        <v>6481</v>
      </c>
    </row>
    <row r="217" spans="1:15">
      <c r="A217">
        <v>141</v>
      </c>
      <c r="B217" t="s">
        <v>3356</v>
      </c>
      <c r="C217">
        <v>5.3639846743295001</v>
      </c>
      <c r="D217" t="s">
        <v>5928</v>
      </c>
      <c r="E217" s="28" t="str">
        <f ca="1">IFERROR(_xlfn.XLOOKUP(B217,map_headernames!M:M,map_headernames!M:M),"")</f>
        <v/>
      </c>
      <c r="F217" s="28" t="str">
        <f ca="1">IFERROR(_xlfn.XLOOKUP(B217,map_headernames!N:N,map_headernames!N:N),"")</f>
        <v/>
      </c>
      <c r="G217" s="28" t="str">
        <f ca="1">IFERROR(_xlfn.XLOOKUP($B217,map_headernames!L:L,map_headernames!L:L),"")</f>
        <v/>
      </c>
      <c r="H217" t="e">
        <f ca="1">_xlfn.XLOOKUP(K217,map_headernames!$Q$1:$Q$734,map_headernames!$O$1:$O$734)</f>
        <v>#NAME?</v>
      </c>
      <c r="I217" s="23" t="str">
        <f ca="1">IFERROR(_xlfn.XLOOKUP(G217,map_headernames!L:L,map_headernames!O:O),"")</f>
        <v/>
      </c>
      <c r="L217" t="str">
        <f ca="1">IFERROR(_xlfn.XLOOKUP(G217,map_headernames!L:L,map_headernames!Q:Q),"")</f>
        <v/>
      </c>
      <c r="M217" t="str">
        <f ca="1">IFERROR(_xlfn.XLOOKUP(H217,map_headernames!O:O,map_headernames!Q:Q),"")</f>
        <v/>
      </c>
      <c r="O217" s="383" t="s">
        <v>6481</v>
      </c>
    </row>
    <row r="218" spans="1:15">
      <c r="A218">
        <v>142</v>
      </c>
      <c r="B218" t="s">
        <v>3359</v>
      </c>
      <c r="C218">
        <v>21</v>
      </c>
      <c r="D218" t="s">
        <v>5929</v>
      </c>
      <c r="E218" s="28" t="str">
        <f ca="1">IFERROR(_xlfn.XLOOKUP(B218,map_headernames!M:M,map_headernames!M:M),"")</f>
        <v/>
      </c>
      <c r="F218" s="28" t="str">
        <f ca="1">IFERROR(_xlfn.XLOOKUP(B218,map_headernames!N:N,map_headernames!N:N),"")</f>
        <v/>
      </c>
      <c r="G218" s="28" t="str">
        <f ca="1">IFERROR(_xlfn.XLOOKUP($B218,map_headernames!L:L,map_headernames!L:L),"")</f>
        <v/>
      </c>
      <c r="H218" t="e">
        <f ca="1">_xlfn.XLOOKUP(K218,map_headernames!$Q$1:$Q$734,map_headernames!$O$1:$O$734)</f>
        <v>#NAME?</v>
      </c>
      <c r="I218" s="23" t="str">
        <f ca="1">IFERROR(_xlfn.XLOOKUP(G218,map_headernames!L:L,map_headernames!O:O),"")</f>
        <v/>
      </c>
      <c r="L218" t="str">
        <f ca="1">IFERROR(_xlfn.XLOOKUP(G218,map_headernames!L:L,map_headernames!Q:Q),"")</f>
        <v/>
      </c>
      <c r="M218" t="str">
        <f ca="1">IFERROR(_xlfn.XLOOKUP(H218,map_headernames!O:O,map_headernames!Q:Q),"")</f>
        <v/>
      </c>
      <c r="O218" s="383" t="s">
        <v>6481</v>
      </c>
    </row>
    <row r="219" spans="1:15">
      <c r="A219">
        <v>143</v>
      </c>
      <c r="B219" t="s">
        <v>3361</v>
      </c>
      <c r="C219">
        <v>8.0459770114942497</v>
      </c>
      <c r="D219" t="s">
        <v>5930</v>
      </c>
      <c r="E219" s="28" t="str">
        <f ca="1">IFERROR(_xlfn.XLOOKUP(B219,map_headernames!M:M,map_headernames!M:M),"")</f>
        <v/>
      </c>
      <c r="F219" s="28" t="str">
        <f ca="1">IFERROR(_xlfn.XLOOKUP(B219,map_headernames!N:N,map_headernames!N:N),"")</f>
        <v/>
      </c>
      <c r="G219" s="28" t="str">
        <f ca="1">IFERROR(_xlfn.XLOOKUP($B219,map_headernames!L:L,map_headernames!L:L),"")</f>
        <v/>
      </c>
      <c r="H219" t="e">
        <f ca="1">_xlfn.XLOOKUP(K219,map_headernames!$Q$1:$Q$734,map_headernames!$O$1:$O$734)</f>
        <v>#NAME?</v>
      </c>
      <c r="I219" s="23" t="str">
        <f ca="1">IFERROR(_xlfn.XLOOKUP(G219,map_headernames!L:L,map_headernames!O:O),"")</f>
        <v/>
      </c>
      <c r="L219" t="str">
        <f ca="1">IFERROR(_xlfn.XLOOKUP(G219,map_headernames!L:L,map_headernames!Q:Q),"")</f>
        <v/>
      </c>
      <c r="M219" t="str">
        <f ca="1">IFERROR(_xlfn.XLOOKUP(H219,map_headernames!O:O,map_headernames!Q:Q),"")</f>
        <v/>
      </c>
      <c r="O219" s="383" t="s">
        <v>6481</v>
      </c>
    </row>
    <row r="220" spans="1:15">
      <c r="A220">
        <v>144</v>
      </c>
      <c r="B220" t="s">
        <v>3364</v>
      </c>
      <c r="C220">
        <v>15</v>
      </c>
      <c r="D220" t="s">
        <v>5931</v>
      </c>
      <c r="E220" s="28" t="str">
        <f ca="1">IFERROR(_xlfn.XLOOKUP(B220,map_headernames!M:M,map_headernames!M:M),"")</f>
        <v/>
      </c>
      <c r="F220" s="28" t="str">
        <f ca="1">IFERROR(_xlfn.XLOOKUP(B220,map_headernames!N:N,map_headernames!N:N),"")</f>
        <v/>
      </c>
      <c r="G220" s="28" t="str">
        <f ca="1">IFERROR(_xlfn.XLOOKUP($B220,map_headernames!L:L,map_headernames!L:L),"")</f>
        <v/>
      </c>
      <c r="H220" t="e">
        <f ca="1">_xlfn.XLOOKUP(K220,map_headernames!$Q$1:$Q$734,map_headernames!$O$1:$O$734)</f>
        <v>#NAME?</v>
      </c>
      <c r="I220" s="23" t="str">
        <f ca="1">IFERROR(_xlfn.XLOOKUP(G220,map_headernames!L:L,map_headernames!O:O),"")</f>
        <v/>
      </c>
      <c r="L220" t="str">
        <f ca="1">IFERROR(_xlfn.XLOOKUP(G220,map_headernames!L:L,map_headernames!Q:Q),"")</f>
        <v/>
      </c>
      <c r="M220" t="str">
        <f ca="1">IFERROR(_xlfn.XLOOKUP(H220,map_headernames!O:O,map_headernames!Q:Q),"")</f>
        <v/>
      </c>
      <c r="O220" s="383" t="s">
        <v>6481</v>
      </c>
    </row>
    <row r="221" spans="1:15">
      <c r="A221">
        <v>145</v>
      </c>
      <c r="B221" t="s">
        <v>3366</v>
      </c>
      <c r="C221">
        <v>5.7471264367816097</v>
      </c>
      <c r="D221" t="s">
        <v>5932</v>
      </c>
      <c r="E221" s="28" t="str">
        <f ca="1">IFERROR(_xlfn.XLOOKUP(B221,map_headernames!M:M,map_headernames!M:M),"")</f>
        <v/>
      </c>
      <c r="F221" s="28" t="str">
        <f ca="1">IFERROR(_xlfn.XLOOKUP(B221,map_headernames!N:N,map_headernames!N:N),"")</f>
        <v/>
      </c>
      <c r="G221" s="28" t="str">
        <f ca="1">IFERROR(_xlfn.XLOOKUP($B221,map_headernames!L:L,map_headernames!L:L),"")</f>
        <v/>
      </c>
      <c r="H221" t="e">
        <f ca="1">_xlfn.XLOOKUP(K221,map_headernames!$Q$1:$Q$734,map_headernames!$O$1:$O$734)</f>
        <v>#NAME?</v>
      </c>
      <c r="I221" s="23" t="str">
        <f ca="1">IFERROR(_xlfn.XLOOKUP(G221,map_headernames!L:L,map_headernames!O:O),"")</f>
        <v/>
      </c>
      <c r="L221" t="str">
        <f ca="1">IFERROR(_xlfn.XLOOKUP(G221,map_headernames!L:L,map_headernames!Q:Q),"")</f>
        <v/>
      </c>
      <c r="M221" t="str">
        <f ca="1">IFERROR(_xlfn.XLOOKUP(H221,map_headernames!O:O,map_headernames!Q:Q),"")</f>
        <v/>
      </c>
      <c r="O221" s="383" t="s">
        <v>6481</v>
      </c>
    </row>
    <row r="222" spans="1:15">
      <c r="A222">
        <v>146</v>
      </c>
      <c r="B222" t="s">
        <v>3369</v>
      </c>
      <c r="C222">
        <v>8</v>
      </c>
      <c r="D222" t="s">
        <v>5933</v>
      </c>
      <c r="E222" s="28" t="str">
        <f ca="1">IFERROR(_xlfn.XLOOKUP(B222,map_headernames!M:M,map_headernames!M:M),"")</f>
        <v/>
      </c>
      <c r="F222" s="28" t="str">
        <f ca="1">IFERROR(_xlfn.XLOOKUP(B222,map_headernames!N:N,map_headernames!N:N),"")</f>
        <v/>
      </c>
      <c r="G222" s="28" t="str">
        <f ca="1">IFERROR(_xlfn.XLOOKUP($B222,map_headernames!L:L,map_headernames!L:L),"")</f>
        <v/>
      </c>
      <c r="H222" t="e">
        <f ca="1">_xlfn.XLOOKUP(K222,map_headernames!$Q$1:$Q$734,map_headernames!$O$1:$O$734)</f>
        <v>#NAME?</v>
      </c>
      <c r="I222" s="23" t="str">
        <f ca="1">IFERROR(_xlfn.XLOOKUP(G222,map_headernames!L:L,map_headernames!O:O),"")</f>
        <v/>
      </c>
      <c r="L222" t="str">
        <f ca="1">IFERROR(_xlfn.XLOOKUP(G222,map_headernames!L:L,map_headernames!Q:Q),"")</f>
        <v/>
      </c>
      <c r="M222" t="str">
        <f ca="1">IFERROR(_xlfn.XLOOKUP(H222,map_headernames!O:O,map_headernames!Q:Q),"")</f>
        <v/>
      </c>
      <c r="O222" s="383" t="s">
        <v>6481</v>
      </c>
    </row>
    <row r="223" spans="1:15">
      <c r="A223">
        <v>147</v>
      </c>
      <c r="B223" t="s">
        <v>3371</v>
      </c>
      <c r="C223">
        <v>3.0651340996168601</v>
      </c>
      <c r="D223" t="s">
        <v>5934</v>
      </c>
      <c r="E223" s="28" t="str">
        <f ca="1">IFERROR(_xlfn.XLOOKUP(B223,map_headernames!M:M,map_headernames!M:M),"")</f>
        <v/>
      </c>
      <c r="F223" s="28" t="str">
        <f ca="1">IFERROR(_xlfn.XLOOKUP(B223,map_headernames!N:N,map_headernames!N:N),"")</f>
        <v/>
      </c>
      <c r="G223" s="28" t="str">
        <f ca="1">IFERROR(_xlfn.XLOOKUP($B223,map_headernames!L:L,map_headernames!L:L),"")</f>
        <v/>
      </c>
      <c r="H223" t="e">
        <f ca="1">_xlfn.XLOOKUP(K223,map_headernames!$Q$1:$Q$734,map_headernames!$O$1:$O$734)</f>
        <v>#NAME?</v>
      </c>
      <c r="I223" s="23" t="str">
        <f ca="1">IFERROR(_xlfn.XLOOKUP(G223,map_headernames!L:L,map_headernames!O:O),"")</f>
        <v/>
      </c>
      <c r="L223" t="str">
        <f ca="1">IFERROR(_xlfn.XLOOKUP(G223,map_headernames!L:L,map_headernames!Q:Q),"")</f>
        <v/>
      </c>
      <c r="M223" t="str">
        <f ca="1">IFERROR(_xlfn.XLOOKUP(H223,map_headernames!O:O,map_headernames!Q:Q),"")</f>
        <v/>
      </c>
      <c r="O223" s="383" t="s">
        <v>6481</v>
      </c>
    </row>
    <row r="224" spans="1:15">
      <c r="A224">
        <v>148</v>
      </c>
      <c r="B224" t="s">
        <v>3374</v>
      </c>
      <c r="C224">
        <v>2</v>
      </c>
      <c r="D224" t="s">
        <v>5935</v>
      </c>
      <c r="E224" s="28" t="str">
        <f ca="1">IFERROR(_xlfn.XLOOKUP(B224,map_headernames!M:M,map_headernames!M:M),"")</f>
        <v/>
      </c>
      <c r="F224" s="28" t="str">
        <f ca="1">IFERROR(_xlfn.XLOOKUP(B224,map_headernames!N:N,map_headernames!N:N),"")</f>
        <v/>
      </c>
      <c r="G224" s="28" t="str">
        <f ca="1">IFERROR(_xlfn.XLOOKUP($B224,map_headernames!L:L,map_headernames!L:L),"")</f>
        <v/>
      </c>
      <c r="H224" t="e">
        <f ca="1">_xlfn.XLOOKUP(K224,map_headernames!$Q$1:$Q$734,map_headernames!$O$1:$O$734)</f>
        <v>#NAME?</v>
      </c>
      <c r="I224" s="23" t="str">
        <f ca="1">IFERROR(_xlfn.XLOOKUP(G224,map_headernames!L:L,map_headernames!O:O),"")</f>
        <v/>
      </c>
      <c r="L224" t="str">
        <f ca="1">IFERROR(_xlfn.XLOOKUP(G224,map_headernames!L:L,map_headernames!Q:Q),"")</f>
        <v/>
      </c>
      <c r="M224" t="str">
        <f ca="1">IFERROR(_xlfn.XLOOKUP(H224,map_headernames!O:O,map_headernames!Q:Q),"")</f>
        <v/>
      </c>
      <c r="O224" s="383" t="s">
        <v>6481</v>
      </c>
    </row>
    <row r="225" spans="1:15">
      <c r="A225">
        <v>149</v>
      </c>
      <c r="B225" t="s">
        <v>3376</v>
      </c>
      <c r="C225">
        <v>0.76628352490421403</v>
      </c>
      <c r="D225" t="s">
        <v>5936</v>
      </c>
      <c r="E225" s="28" t="str">
        <f ca="1">IFERROR(_xlfn.XLOOKUP(B225,map_headernames!M:M,map_headernames!M:M),"")</f>
        <v/>
      </c>
      <c r="F225" s="28" t="str">
        <f ca="1">IFERROR(_xlfn.XLOOKUP(B225,map_headernames!N:N,map_headernames!N:N),"")</f>
        <v/>
      </c>
      <c r="G225" s="28" t="str">
        <f ca="1">IFERROR(_xlfn.XLOOKUP($B225,map_headernames!L:L,map_headernames!L:L),"")</f>
        <v/>
      </c>
      <c r="H225" t="e">
        <f ca="1">_xlfn.XLOOKUP(K225,map_headernames!$Q$1:$Q$734,map_headernames!$O$1:$O$734)</f>
        <v>#NAME?</v>
      </c>
      <c r="I225" s="23" t="str">
        <f ca="1">IFERROR(_xlfn.XLOOKUP(G225,map_headernames!L:L,map_headernames!O:O),"")</f>
        <v/>
      </c>
      <c r="L225" t="str">
        <f ca="1">IFERROR(_xlfn.XLOOKUP(G225,map_headernames!L:L,map_headernames!Q:Q),"")</f>
        <v/>
      </c>
      <c r="M225" t="str">
        <f ca="1">IFERROR(_xlfn.XLOOKUP(H225,map_headernames!O:O,map_headernames!Q:Q),"")</f>
        <v/>
      </c>
      <c r="O225" s="383" t="s">
        <v>6481</v>
      </c>
    </row>
    <row r="226" spans="1:15">
      <c r="A226">
        <v>150</v>
      </c>
      <c r="B226" t="s">
        <v>3379</v>
      </c>
      <c r="C226">
        <v>2</v>
      </c>
      <c r="D226" t="s">
        <v>5937</v>
      </c>
      <c r="E226" s="28" t="str">
        <f ca="1">IFERROR(_xlfn.XLOOKUP(B226,map_headernames!M:M,map_headernames!M:M),"")</f>
        <v/>
      </c>
      <c r="F226" s="28" t="str">
        <f ca="1">IFERROR(_xlfn.XLOOKUP(B226,map_headernames!N:N,map_headernames!N:N),"")</f>
        <v/>
      </c>
      <c r="G226" s="28" t="str">
        <f ca="1">IFERROR(_xlfn.XLOOKUP($B226,map_headernames!L:L,map_headernames!L:L),"")</f>
        <v/>
      </c>
      <c r="H226" t="e">
        <f ca="1">_xlfn.XLOOKUP(K226,map_headernames!$Q$1:$Q$734,map_headernames!$O$1:$O$734)</f>
        <v>#NAME?</v>
      </c>
      <c r="I226" s="23" t="str">
        <f ca="1">IFERROR(_xlfn.XLOOKUP(G226,map_headernames!L:L,map_headernames!O:O),"")</f>
        <v/>
      </c>
      <c r="L226" t="str">
        <f ca="1">IFERROR(_xlfn.XLOOKUP(G226,map_headernames!L:L,map_headernames!Q:Q),"")</f>
        <v/>
      </c>
      <c r="M226" t="str">
        <f ca="1">IFERROR(_xlfn.XLOOKUP(H226,map_headernames!O:O,map_headernames!Q:Q),"")</f>
        <v/>
      </c>
      <c r="O226" s="383" t="s">
        <v>6481</v>
      </c>
    </row>
    <row r="227" spans="1:15">
      <c r="A227">
        <v>151</v>
      </c>
      <c r="B227" t="s">
        <v>3381</v>
      </c>
      <c r="C227">
        <v>0.76628352490421403</v>
      </c>
      <c r="D227" t="s">
        <v>5938</v>
      </c>
      <c r="E227" s="28" t="str">
        <f ca="1">IFERROR(_xlfn.XLOOKUP(B227,map_headernames!M:M,map_headernames!M:M),"")</f>
        <v/>
      </c>
      <c r="F227" s="28" t="str">
        <f ca="1">IFERROR(_xlfn.XLOOKUP(B227,map_headernames!N:N,map_headernames!N:N),"")</f>
        <v/>
      </c>
      <c r="G227" s="28" t="str">
        <f ca="1">IFERROR(_xlfn.XLOOKUP($B227,map_headernames!L:L,map_headernames!L:L),"")</f>
        <v/>
      </c>
      <c r="H227" t="e">
        <f ca="1">_xlfn.XLOOKUP(K227,map_headernames!$Q$1:$Q$734,map_headernames!$O$1:$O$734)</f>
        <v>#NAME?</v>
      </c>
      <c r="I227" s="23" t="str">
        <f ca="1">IFERROR(_xlfn.XLOOKUP(G227,map_headernames!L:L,map_headernames!O:O),"")</f>
        <v/>
      </c>
      <c r="L227" t="str">
        <f ca="1">IFERROR(_xlfn.XLOOKUP(G227,map_headernames!L:L,map_headernames!Q:Q),"")</f>
        <v/>
      </c>
      <c r="M227" t="str">
        <f ca="1">IFERROR(_xlfn.XLOOKUP(H227,map_headernames!O:O,map_headernames!Q:Q),"")</f>
        <v/>
      </c>
      <c r="O227" s="383" t="s">
        <v>6481</v>
      </c>
    </row>
    <row r="228" spans="1:15">
      <c r="A228">
        <v>152</v>
      </c>
      <c r="B228" t="s">
        <v>3384</v>
      </c>
      <c r="C228">
        <v>64</v>
      </c>
      <c r="D228" t="s">
        <v>5939</v>
      </c>
      <c r="E228" s="28" t="str">
        <f ca="1">IFERROR(_xlfn.XLOOKUP(B228,map_headernames!M:M,map_headernames!M:M),"")</f>
        <v/>
      </c>
      <c r="F228" s="28" t="str">
        <f ca="1">IFERROR(_xlfn.XLOOKUP(B228,map_headernames!N:N,map_headernames!N:N),"")</f>
        <v/>
      </c>
      <c r="G228" s="28" t="str">
        <f ca="1">IFERROR(_xlfn.XLOOKUP($B228,map_headernames!L:L,map_headernames!L:L),"")</f>
        <v/>
      </c>
      <c r="H228" t="e">
        <f ca="1">_xlfn.XLOOKUP(K228,map_headernames!$Q$1:$Q$734,map_headernames!$O$1:$O$734)</f>
        <v>#NAME?</v>
      </c>
      <c r="I228" s="23" t="str">
        <f ca="1">IFERROR(_xlfn.XLOOKUP(G228,map_headernames!L:L,map_headernames!O:O),"")</f>
        <v/>
      </c>
      <c r="L228" t="str">
        <f ca="1">IFERROR(_xlfn.XLOOKUP(G228,map_headernames!L:L,map_headernames!Q:Q),"")</f>
        <v/>
      </c>
      <c r="M228" t="str">
        <f ca="1">IFERROR(_xlfn.XLOOKUP(H228,map_headernames!O:O,map_headernames!Q:Q),"")</f>
        <v/>
      </c>
      <c r="O228" s="383" t="s">
        <v>6481</v>
      </c>
    </row>
    <row r="229" spans="1:15">
      <c r="A229">
        <v>153</v>
      </c>
      <c r="B229" t="s">
        <v>3386</v>
      </c>
      <c r="C229">
        <v>24.521072796934899</v>
      </c>
      <c r="D229" t="s">
        <v>5940</v>
      </c>
      <c r="E229" s="28" t="str">
        <f ca="1">IFERROR(_xlfn.XLOOKUP(B229,map_headernames!M:M,map_headernames!M:M),"")</f>
        <v/>
      </c>
      <c r="F229" s="28" t="str">
        <f ca="1">IFERROR(_xlfn.XLOOKUP(B229,map_headernames!N:N,map_headernames!N:N),"")</f>
        <v/>
      </c>
      <c r="G229" s="28" t="str">
        <f ca="1">IFERROR(_xlfn.XLOOKUP($B229,map_headernames!L:L,map_headernames!L:L),"")</f>
        <v/>
      </c>
      <c r="H229" t="e">
        <f ca="1">_xlfn.XLOOKUP(K229,map_headernames!$Q$1:$Q$734,map_headernames!$O$1:$O$734)</f>
        <v>#NAME?</v>
      </c>
      <c r="I229" s="23" t="str">
        <f ca="1">IFERROR(_xlfn.XLOOKUP(G229,map_headernames!L:L,map_headernames!O:O),"")</f>
        <v/>
      </c>
      <c r="L229" t="str">
        <f ca="1">IFERROR(_xlfn.XLOOKUP(G229,map_headernames!L:L,map_headernames!Q:Q),"")</f>
        <v/>
      </c>
      <c r="M229" t="str">
        <f ca="1">IFERROR(_xlfn.XLOOKUP(H229,map_headernames!O:O,map_headernames!Q:Q),"")</f>
        <v/>
      </c>
      <c r="O229" s="383" t="s">
        <v>6481</v>
      </c>
    </row>
    <row r="230" spans="1:15">
      <c r="A230">
        <v>155</v>
      </c>
      <c r="B230" t="s">
        <v>3391</v>
      </c>
      <c r="C230">
        <v>0</v>
      </c>
      <c r="D230" t="s">
        <v>5942</v>
      </c>
      <c r="E230" s="28" t="str">
        <f ca="1">IFERROR(_xlfn.XLOOKUP(B230,map_headernames!M:M,map_headernames!M:M),"")</f>
        <v/>
      </c>
      <c r="F230" s="28" t="str">
        <f ca="1">IFERROR(_xlfn.XLOOKUP(B230,map_headernames!N:N,map_headernames!N:N),"")</f>
        <v/>
      </c>
      <c r="G230" s="28" t="str">
        <f ca="1">IFERROR(_xlfn.XLOOKUP($B230,map_headernames!L:L,map_headernames!L:L),"")</f>
        <v/>
      </c>
      <c r="H230" t="e">
        <f ca="1">_xlfn.XLOOKUP(K230,map_headernames!$Q$1:$Q$734,map_headernames!$O$1:$O$734)</f>
        <v>#NAME?</v>
      </c>
      <c r="I230" s="23" t="str">
        <f ca="1">IFERROR(_xlfn.XLOOKUP(G230,map_headernames!L:L,map_headernames!O:O),"")</f>
        <v/>
      </c>
      <c r="L230" t="str">
        <f ca="1">IFERROR(_xlfn.XLOOKUP(G230,map_headernames!L:L,map_headernames!Q:Q),"")</f>
        <v/>
      </c>
      <c r="M230" t="str">
        <f ca="1">IFERROR(_xlfn.XLOOKUP(H230,map_headernames!O:O,map_headernames!Q:Q),"")</f>
        <v/>
      </c>
      <c r="O230" s="383" t="s">
        <v>6481</v>
      </c>
    </row>
    <row r="231" spans="1:15">
      <c r="A231">
        <v>156</v>
      </c>
      <c r="B231" t="s">
        <v>3393</v>
      </c>
      <c r="C231">
        <v>0</v>
      </c>
      <c r="D231" t="s">
        <v>5943</v>
      </c>
      <c r="E231" s="28" t="str">
        <f ca="1">IFERROR(_xlfn.XLOOKUP(B231,map_headernames!M:M,map_headernames!M:M),"")</f>
        <v/>
      </c>
      <c r="F231" s="28" t="str">
        <f ca="1">IFERROR(_xlfn.XLOOKUP(B231,map_headernames!N:N,map_headernames!N:N),"")</f>
        <v/>
      </c>
      <c r="G231" s="28" t="str">
        <f ca="1">IFERROR(_xlfn.XLOOKUP($B231,map_headernames!L:L,map_headernames!L:L),"")</f>
        <v/>
      </c>
      <c r="H231" t="e">
        <f ca="1">_xlfn.XLOOKUP(K231,map_headernames!$Q$1:$Q$734,map_headernames!$O$1:$O$734)</f>
        <v>#NAME?</v>
      </c>
      <c r="I231" s="23" t="str">
        <f ca="1">IFERROR(_xlfn.XLOOKUP(G231,map_headernames!L:L,map_headernames!O:O),"")</f>
        <v/>
      </c>
      <c r="L231" t="str">
        <f ca="1">IFERROR(_xlfn.XLOOKUP(G231,map_headernames!L:L,map_headernames!Q:Q),"")</f>
        <v/>
      </c>
      <c r="M231" t="str">
        <f ca="1">IFERROR(_xlfn.XLOOKUP(H231,map_headernames!O:O,map_headernames!Q:Q),"")</f>
        <v/>
      </c>
      <c r="O231" s="383" t="s">
        <v>6481</v>
      </c>
    </row>
    <row r="232" spans="1:15">
      <c r="A232">
        <v>157</v>
      </c>
      <c r="B232" t="s">
        <v>3396</v>
      </c>
      <c r="C232">
        <v>0</v>
      </c>
      <c r="D232" t="s">
        <v>5944</v>
      </c>
      <c r="E232" s="28" t="str">
        <f ca="1">IFERROR(_xlfn.XLOOKUP(B232,map_headernames!M:M,map_headernames!M:M),"")</f>
        <v/>
      </c>
      <c r="F232" s="28" t="str">
        <f ca="1">IFERROR(_xlfn.XLOOKUP(B232,map_headernames!N:N,map_headernames!N:N),"")</f>
        <v/>
      </c>
      <c r="G232" s="28" t="str">
        <f ca="1">IFERROR(_xlfn.XLOOKUP($B232,map_headernames!L:L,map_headernames!L:L),"")</f>
        <v/>
      </c>
      <c r="H232" t="e">
        <f ca="1">_xlfn.XLOOKUP(K232,map_headernames!$Q$1:$Q$734,map_headernames!$O$1:$O$734)</f>
        <v>#NAME?</v>
      </c>
      <c r="I232" s="23" t="str">
        <f ca="1">IFERROR(_xlfn.XLOOKUP(G232,map_headernames!L:L,map_headernames!O:O),"")</f>
        <v/>
      </c>
      <c r="L232" t="str">
        <f ca="1">IFERROR(_xlfn.XLOOKUP(G232,map_headernames!L:L,map_headernames!Q:Q),"")</f>
        <v/>
      </c>
      <c r="M232" t="str">
        <f ca="1">IFERROR(_xlfn.XLOOKUP(H232,map_headernames!O:O,map_headernames!Q:Q),"")</f>
        <v/>
      </c>
      <c r="O232" s="383" t="s">
        <v>6481</v>
      </c>
    </row>
    <row r="233" spans="1:15">
      <c r="A233">
        <v>158</v>
      </c>
      <c r="B233" t="s">
        <v>3398</v>
      </c>
      <c r="C233">
        <v>0</v>
      </c>
      <c r="D233" t="s">
        <v>5945</v>
      </c>
      <c r="E233" s="28" t="str">
        <f ca="1">IFERROR(_xlfn.XLOOKUP(B233,map_headernames!M:M,map_headernames!M:M),"")</f>
        <v/>
      </c>
      <c r="F233" s="28" t="str">
        <f ca="1">IFERROR(_xlfn.XLOOKUP(B233,map_headernames!N:N,map_headernames!N:N),"")</f>
        <v/>
      </c>
      <c r="G233" s="28" t="str">
        <f ca="1">IFERROR(_xlfn.XLOOKUP($B233,map_headernames!L:L,map_headernames!L:L),"")</f>
        <v/>
      </c>
      <c r="H233" t="e">
        <f ca="1">_xlfn.XLOOKUP(K233,map_headernames!$Q$1:$Q$734,map_headernames!$O$1:$O$734)</f>
        <v>#NAME?</v>
      </c>
      <c r="I233" s="23" t="str">
        <f ca="1">IFERROR(_xlfn.XLOOKUP(G233,map_headernames!L:L,map_headernames!O:O),"")</f>
        <v/>
      </c>
      <c r="L233" t="str">
        <f ca="1">IFERROR(_xlfn.XLOOKUP(G233,map_headernames!L:L,map_headernames!Q:Q),"")</f>
        <v/>
      </c>
      <c r="M233" t="str">
        <f ca="1">IFERROR(_xlfn.XLOOKUP(H233,map_headernames!O:O,map_headernames!Q:Q),"")</f>
        <v/>
      </c>
      <c r="O233" s="383" t="s">
        <v>6481</v>
      </c>
    </row>
    <row r="234" spans="1:15">
      <c r="A234">
        <v>159</v>
      </c>
      <c r="B234" t="s">
        <v>3401</v>
      </c>
      <c r="C234">
        <v>7</v>
      </c>
      <c r="D234" t="s">
        <v>5946</v>
      </c>
      <c r="E234" s="28" t="str">
        <f ca="1">IFERROR(_xlfn.XLOOKUP(B234,map_headernames!M:M,map_headernames!M:M),"")</f>
        <v/>
      </c>
      <c r="F234" s="28" t="str">
        <f ca="1">IFERROR(_xlfn.XLOOKUP(B234,map_headernames!N:N,map_headernames!N:N),"")</f>
        <v/>
      </c>
      <c r="G234" s="28" t="str">
        <f ca="1">IFERROR(_xlfn.XLOOKUP($B234,map_headernames!L:L,map_headernames!L:L),"")</f>
        <v/>
      </c>
      <c r="H234" t="e">
        <f ca="1">_xlfn.XLOOKUP(K234,map_headernames!$Q$1:$Q$734,map_headernames!$O$1:$O$734)</f>
        <v>#NAME?</v>
      </c>
      <c r="I234" s="23" t="str">
        <f ca="1">IFERROR(_xlfn.XLOOKUP(G234,map_headernames!L:L,map_headernames!O:O),"")</f>
        <v/>
      </c>
      <c r="L234" t="str">
        <f ca="1">IFERROR(_xlfn.XLOOKUP(G234,map_headernames!L:L,map_headernames!Q:Q),"")</f>
        <v/>
      </c>
      <c r="M234" t="str">
        <f ca="1">IFERROR(_xlfn.XLOOKUP(H234,map_headernames!O:O,map_headernames!Q:Q),"")</f>
        <v/>
      </c>
      <c r="O234" s="383" t="s">
        <v>6481</v>
      </c>
    </row>
    <row r="235" spans="1:15">
      <c r="A235">
        <v>160</v>
      </c>
      <c r="B235" t="s">
        <v>3403</v>
      </c>
      <c r="C235">
        <v>1.6548463356973999</v>
      </c>
      <c r="D235" t="s">
        <v>5947</v>
      </c>
      <c r="E235" s="28" t="str">
        <f ca="1">IFERROR(_xlfn.XLOOKUP(B235,map_headernames!M:M,map_headernames!M:M),"")</f>
        <v/>
      </c>
      <c r="F235" s="28" t="str">
        <f ca="1">IFERROR(_xlfn.XLOOKUP(B235,map_headernames!N:N,map_headernames!N:N),"")</f>
        <v/>
      </c>
      <c r="G235" s="28" t="str">
        <f ca="1">IFERROR(_xlfn.XLOOKUP($B235,map_headernames!L:L,map_headernames!L:L),"")</f>
        <v/>
      </c>
      <c r="H235" t="e">
        <f ca="1">_xlfn.XLOOKUP(K235,map_headernames!$Q$1:$Q$734,map_headernames!$O$1:$O$734)</f>
        <v>#NAME?</v>
      </c>
      <c r="I235" s="23" t="str">
        <f ca="1">IFERROR(_xlfn.XLOOKUP(G235,map_headernames!L:L,map_headernames!O:O),"")</f>
        <v/>
      </c>
      <c r="L235" t="str">
        <f ca="1">IFERROR(_xlfn.XLOOKUP(G235,map_headernames!L:L,map_headernames!Q:Q),"")</f>
        <v/>
      </c>
      <c r="M235" t="str">
        <f ca="1">IFERROR(_xlfn.XLOOKUP(H235,map_headernames!O:O,map_headernames!Q:Q),"")</f>
        <v/>
      </c>
      <c r="O235" s="383" t="s">
        <v>6481</v>
      </c>
    </row>
    <row r="236" spans="1:15">
      <c r="A236">
        <v>161</v>
      </c>
      <c r="B236" t="s">
        <v>3406</v>
      </c>
      <c r="C236">
        <v>0</v>
      </c>
      <c r="D236" t="s">
        <v>5948</v>
      </c>
      <c r="E236" s="28" t="str">
        <f ca="1">IFERROR(_xlfn.XLOOKUP(B236,map_headernames!M:M,map_headernames!M:M),"")</f>
        <v/>
      </c>
      <c r="F236" s="28" t="str">
        <f ca="1">IFERROR(_xlfn.XLOOKUP(B236,map_headernames!N:N,map_headernames!N:N),"")</f>
        <v/>
      </c>
      <c r="G236" s="28" t="str">
        <f ca="1">IFERROR(_xlfn.XLOOKUP($B236,map_headernames!L:L,map_headernames!L:L),"")</f>
        <v/>
      </c>
      <c r="H236" t="e">
        <f ca="1">_xlfn.XLOOKUP(K236,map_headernames!$Q$1:$Q$734,map_headernames!$O$1:$O$734)</f>
        <v>#NAME?</v>
      </c>
      <c r="I236" s="23" t="str">
        <f ca="1">IFERROR(_xlfn.XLOOKUP(G236,map_headernames!L:L,map_headernames!O:O),"")</f>
        <v/>
      </c>
      <c r="L236" t="str">
        <f ca="1">IFERROR(_xlfn.XLOOKUP(G236,map_headernames!L:L,map_headernames!Q:Q),"")</f>
        <v/>
      </c>
      <c r="M236" t="str">
        <f ca="1">IFERROR(_xlfn.XLOOKUP(H236,map_headernames!O:O,map_headernames!Q:Q),"")</f>
        <v/>
      </c>
      <c r="O236" s="383" t="s">
        <v>6481</v>
      </c>
    </row>
    <row r="237" spans="1:15">
      <c r="A237">
        <v>162</v>
      </c>
      <c r="B237" t="s">
        <v>3408</v>
      </c>
      <c r="C237">
        <v>0</v>
      </c>
      <c r="D237" t="s">
        <v>5949</v>
      </c>
      <c r="E237" s="28" t="str">
        <f ca="1">IFERROR(_xlfn.XLOOKUP(B237,map_headernames!M:M,map_headernames!M:M),"")</f>
        <v/>
      </c>
      <c r="F237" s="28" t="str">
        <f ca="1">IFERROR(_xlfn.XLOOKUP(B237,map_headernames!N:N,map_headernames!N:N),"")</f>
        <v/>
      </c>
      <c r="G237" s="28" t="str">
        <f ca="1">IFERROR(_xlfn.XLOOKUP($B237,map_headernames!L:L,map_headernames!L:L),"")</f>
        <v/>
      </c>
      <c r="H237" t="e">
        <f ca="1">_xlfn.XLOOKUP(K237,map_headernames!$Q$1:$Q$734,map_headernames!$O$1:$O$734)</f>
        <v>#NAME?</v>
      </c>
      <c r="I237" s="23" t="str">
        <f ca="1">IFERROR(_xlfn.XLOOKUP(G237,map_headernames!L:L,map_headernames!O:O),"")</f>
        <v/>
      </c>
      <c r="L237" t="str">
        <f ca="1">IFERROR(_xlfn.XLOOKUP(G237,map_headernames!L:L,map_headernames!Q:Q),"")</f>
        <v/>
      </c>
      <c r="M237" t="str">
        <f ca="1">IFERROR(_xlfn.XLOOKUP(H237,map_headernames!O:O,map_headernames!Q:Q),"")</f>
        <v/>
      </c>
      <c r="O237" s="383" t="s">
        <v>6481</v>
      </c>
    </row>
    <row r="238" spans="1:15">
      <c r="A238">
        <v>163</v>
      </c>
      <c r="B238" t="s">
        <v>3411</v>
      </c>
      <c r="C238">
        <v>7</v>
      </c>
      <c r="D238" t="s">
        <v>5950</v>
      </c>
      <c r="E238" s="28" t="str">
        <f ca="1">IFERROR(_xlfn.XLOOKUP(B238,map_headernames!M:M,map_headernames!M:M),"")</f>
        <v/>
      </c>
      <c r="F238" s="28" t="str">
        <f ca="1">IFERROR(_xlfn.XLOOKUP(B238,map_headernames!N:N,map_headernames!N:N),"")</f>
        <v/>
      </c>
      <c r="G238" s="28" t="str">
        <f ca="1">IFERROR(_xlfn.XLOOKUP($B238,map_headernames!L:L,map_headernames!L:L),"")</f>
        <v/>
      </c>
      <c r="H238" t="e">
        <f ca="1">_xlfn.XLOOKUP(K238,map_headernames!$Q$1:$Q$734,map_headernames!$O$1:$O$734)</f>
        <v>#NAME?</v>
      </c>
      <c r="I238" s="23" t="str">
        <f ca="1">IFERROR(_xlfn.XLOOKUP(G238,map_headernames!L:L,map_headernames!O:O),"")</f>
        <v/>
      </c>
      <c r="L238" t="str">
        <f ca="1">IFERROR(_xlfn.XLOOKUP(G238,map_headernames!L:L,map_headernames!Q:Q),"")</f>
        <v/>
      </c>
      <c r="M238" t="str">
        <f ca="1">IFERROR(_xlfn.XLOOKUP(H238,map_headernames!O:O,map_headernames!Q:Q),"")</f>
        <v/>
      </c>
      <c r="O238" s="383" t="s">
        <v>6481</v>
      </c>
    </row>
    <row r="239" spans="1:15">
      <c r="A239">
        <v>164</v>
      </c>
      <c r="B239" t="s">
        <v>3413</v>
      </c>
      <c r="C239">
        <v>1.6548463356973999</v>
      </c>
      <c r="D239" t="s">
        <v>5951</v>
      </c>
      <c r="E239" s="28" t="str">
        <f ca="1">IFERROR(_xlfn.XLOOKUP(B239,map_headernames!M:M,map_headernames!M:M),"")</f>
        <v/>
      </c>
      <c r="F239" s="28" t="str">
        <f ca="1">IFERROR(_xlfn.XLOOKUP(B239,map_headernames!N:N,map_headernames!N:N),"")</f>
        <v/>
      </c>
      <c r="G239" s="28" t="str">
        <f ca="1">IFERROR(_xlfn.XLOOKUP($B239,map_headernames!L:L,map_headernames!L:L),"")</f>
        <v/>
      </c>
      <c r="H239" t="e">
        <f ca="1">_xlfn.XLOOKUP(K239,map_headernames!$Q$1:$Q$734,map_headernames!$O$1:$O$734)</f>
        <v>#NAME?</v>
      </c>
      <c r="I239" s="23" t="str">
        <f ca="1">IFERROR(_xlfn.XLOOKUP(G239,map_headernames!L:L,map_headernames!O:O),"")</f>
        <v/>
      </c>
      <c r="L239" t="str">
        <f ca="1">IFERROR(_xlfn.XLOOKUP(G239,map_headernames!L:L,map_headernames!Q:Q),"")</f>
        <v/>
      </c>
      <c r="M239" t="str">
        <f ca="1">IFERROR(_xlfn.XLOOKUP(H239,map_headernames!O:O,map_headernames!Q:Q),"")</f>
        <v/>
      </c>
      <c r="O239" s="383" t="s">
        <v>6481</v>
      </c>
    </row>
    <row r="240" spans="1:15">
      <c r="A240">
        <v>165</v>
      </c>
      <c r="B240" t="s">
        <v>3416</v>
      </c>
      <c r="C240">
        <v>36</v>
      </c>
      <c r="D240" t="s">
        <v>5952</v>
      </c>
      <c r="E240" s="28" t="str">
        <f ca="1">IFERROR(_xlfn.XLOOKUP(B240,map_headernames!M:M,map_headernames!M:M),"")</f>
        <v/>
      </c>
      <c r="F240" s="28" t="str">
        <f ca="1">IFERROR(_xlfn.XLOOKUP(B240,map_headernames!N:N,map_headernames!N:N),"")</f>
        <v/>
      </c>
      <c r="G240" s="28" t="str">
        <f ca="1">IFERROR(_xlfn.XLOOKUP($B240,map_headernames!L:L,map_headernames!L:L),"")</f>
        <v/>
      </c>
      <c r="H240" t="e">
        <f ca="1">_xlfn.XLOOKUP(K240,map_headernames!$Q$1:$Q$734,map_headernames!$O$1:$O$734)</f>
        <v>#NAME?</v>
      </c>
      <c r="I240" s="23" t="str">
        <f ca="1">IFERROR(_xlfn.XLOOKUP(G240,map_headernames!L:L,map_headernames!O:O),"")</f>
        <v/>
      </c>
      <c r="L240" t="str">
        <f ca="1">IFERROR(_xlfn.XLOOKUP(G240,map_headernames!L:L,map_headernames!Q:Q),"")</f>
        <v/>
      </c>
      <c r="M240" t="str">
        <f ca="1">IFERROR(_xlfn.XLOOKUP(H240,map_headernames!O:O,map_headernames!Q:Q),"")</f>
        <v/>
      </c>
      <c r="O240" s="383" t="s">
        <v>6481</v>
      </c>
    </row>
    <row r="241" spans="1:15">
      <c r="A241">
        <v>166</v>
      </c>
      <c r="B241" t="s">
        <v>3418</v>
      </c>
      <c r="C241">
        <v>8.5106382978723403</v>
      </c>
      <c r="D241" t="s">
        <v>5953</v>
      </c>
      <c r="E241" s="28" t="str">
        <f ca="1">IFERROR(_xlfn.XLOOKUP(B241,map_headernames!M:M,map_headernames!M:M),"")</f>
        <v/>
      </c>
      <c r="F241" s="28" t="str">
        <f ca="1">IFERROR(_xlfn.XLOOKUP(B241,map_headernames!N:N,map_headernames!N:N),"")</f>
        <v/>
      </c>
      <c r="G241" s="28" t="str">
        <f ca="1">IFERROR(_xlfn.XLOOKUP($B241,map_headernames!L:L,map_headernames!L:L),"")</f>
        <v/>
      </c>
      <c r="H241" t="e">
        <f ca="1">_xlfn.XLOOKUP(K241,map_headernames!$Q$1:$Q$734,map_headernames!$O$1:$O$734)</f>
        <v>#NAME?</v>
      </c>
      <c r="I241" s="23" t="str">
        <f ca="1">IFERROR(_xlfn.XLOOKUP(G241,map_headernames!L:L,map_headernames!O:O),"")</f>
        <v/>
      </c>
      <c r="L241" t="str">
        <f ca="1">IFERROR(_xlfn.XLOOKUP(G241,map_headernames!L:L,map_headernames!Q:Q),"")</f>
        <v/>
      </c>
      <c r="M241" t="str">
        <f ca="1">IFERROR(_xlfn.XLOOKUP(H241,map_headernames!O:O,map_headernames!Q:Q),"")</f>
        <v/>
      </c>
      <c r="O241" s="383" t="s">
        <v>6481</v>
      </c>
    </row>
    <row r="242" spans="1:15">
      <c r="A242">
        <v>167</v>
      </c>
      <c r="B242" t="s">
        <v>3421</v>
      </c>
      <c r="C242">
        <v>14</v>
      </c>
      <c r="D242" t="s">
        <v>5954</v>
      </c>
      <c r="E242" s="28" t="str">
        <f ca="1">IFERROR(_xlfn.XLOOKUP(B242,map_headernames!M:M,map_headernames!M:M),"")</f>
        <v/>
      </c>
      <c r="F242" s="28" t="str">
        <f ca="1">IFERROR(_xlfn.XLOOKUP(B242,map_headernames!N:N,map_headernames!N:N),"")</f>
        <v/>
      </c>
      <c r="G242" s="28" t="str">
        <f ca="1">IFERROR(_xlfn.XLOOKUP($B242,map_headernames!L:L,map_headernames!L:L),"")</f>
        <v/>
      </c>
      <c r="H242" t="e">
        <f ca="1">_xlfn.XLOOKUP(K242,map_headernames!$Q$1:$Q$734,map_headernames!$O$1:$O$734)</f>
        <v>#NAME?</v>
      </c>
      <c r="I242" s="23" t="str">
        <f ca="1">IFERROR(_xlfn.XLOOKUP(G242,map_headernames!L:L,map_headernames!O:O),"")</f>
        <v/>
      </c>
      <c r="L242" t="str">
        <f ca="1">IFERROR(_xlfn.XLOOKUP(G242,map_headernames!L:L,map_headernames!Q:Q),"")</f>
        <v/>
      </c>
      <c r="M242" t="str">
        <f ca="1">IFERROR(_xlfn.XLOOKUP(H242,map_headernames!O:O,map_headernames!Q:Q),"")</f>
        <v/>
      </c>
      <c r="O242" s="383" t="s">
        <v>6481</v>
      </c>
    </row>
    <row r="243" spans="1:15">
      <c r="A243">
        <v>168</v>
      </c>
      <c r="B243" t="s">
        <v>3423</v>
      </c>
      <c r="C243">
        <v>3.3096926713947998</v>
      </c>
      <c r="D243" t="s">
        <v>5955</v>
      </c>
      <c r="E243" s="28" t="str">
        <f ca="1">IFERROR(_xlfn.XLOOKUP(B243,map_headernames!M:M,map_headernames!M:M),"")</f>
        <v/>
      </c>
      <c r="F243" s="28" t="str">
        <f ca="1">IFERROR(_xlfn.XLOOKUP(B243,map_headernames!N:N,map_headernames!N:N),"")</f>
        <v/>
      </c>
      <c r="G243" s="28" t="str">
        <f ca="1">IFERROR(_xlfn.XLOOKUP($B243,map_headernames!L:L,map_headernames!L:L),"")</f>
        <v/>
      </c>
      <c r="H243" t="e">
        <f ca="1">_xlfn.XLOOKUP(K243,map_headernames!$Q$1:$Q$734,map_headernames!$O$1:$O$734)</f>
        <v>#NAME?</v>
      </c>
      <c r="I243" s="23" t="str">
        <f ca="1">IFERROR(_xlfn.XLOOKUP(G243,map_headernames!L:L,map_headernames!O:O),"")</f>
        <v/>
      </c>
      <c r="L243" t="str">
        <f ca="1">IFERROR(_xlfn.XLOOKUP(G243,map_headernames!L:L,map_headernames!Q:Q),"")</f>
        <v/>
      </c>
      <c r="M243" t="str">
        <f ca="1">IFERROR(_xlfn.XLOOKUP(H243,map_headernames!O:O,map_headernames!Q:Q),"")</f>
        <v/>
      </c>
      <c r="O243" s="383" t="s">
        <v>6481</v>
      </c>
    </row>
    <row r="244" spans="1:15">
      <c r="A244">
        <v>169</v>
      </c>
      <c r="B244" t="s">
        <v>3426</v>
      </c>
      <c r="C244">
        <v>17</v>
      </c>
      <c r="D244" t="s">
        <v>5956</v>
      </c>
      <c r="E244" s="28" t="str">
        <f ca="1">IFERROR(_xlfn.XLOOKUP(B244,map_headernames!M:M,map_headernames!M:M),"")</f>
        <v/>
      </c>
      <c r="F244" s="28" t="str">
        <f ca="1">IFERROR(_xlfn.XLOOKUP(B244,map_headernames!N:N,map_headernames!N:N),"")</f>
        <v/>
      </c>
      <c r="G244" s="28" t="str">
        <f ca="1">IFERROR(_xlfn.XLOOKUP($B244,map_headernames!L:L,map_headernames!L:L),"")</f>
        <v/>
      </c>
      <c r="H244" t="e">
        <f ca="1">_xlfn.XLOOKUP(K244,map_headernames!$Q$1:$Q$734,map_headernames!$O$1:$O$734)</f>
        <v>#NAME?</v>
      </c>
      <c r="I244" s="23" t="str">
        <f ca="1">IFERROR(_xlfn.XLOOKUP(G244,map_headernames!L:L,map_headernames!O:O),"")</f>
        <v/>
      </c>
      <c r="L244" t="str">
        <f ca="1">IFERROR(_xlfn.XLOOKUP(G244,map_headernames!L:L,map_headernames!Q:Q),"")</f>
        <v/>
      </c>
      <c r="M244" t="str">
        <f ca="1">IFERROR(_xlfn.XLOOKUP(H244,map_headernames!O:O,map_headernames!Q:Q),"")</f>
        <v/>
      </c>
      <c r="O244" s="383" t="s">
        <v>6481</v>
      </c>
    </row>
    <row r="245" spans="1:15">
      <c r="A245">
        <v>170</v>
      </c>
      <c r="B245" t="s">
        <v>3428</v>
      </c>
      <c r="C245">
        <v>4.0189125295508301</v>
      </c>
      <c r="D245" t="s">
        <v>5957</v>
      </c>
      <c r="E245" s="28" t="str">
        <f ca="1">IFERROR(_xlfn.XLOOKUP(B245,map_headernames!M:M,map_headernames!M:M),"")</f>
        <v/>
      </c>
      <c r="F245" s="28" t="str">
        <f ca="1">IFERROR(_xlfn.XLOOKUP(B245,map_headernames!N:N,map_headernames!N:N),"")</f>
        <v/>
      </c>
      <c r="G245" s="28" t="str">
        <f ca="1">IFERROR(_xlfn.XLOOKUP($B245,map_headernames!L:L,map_headernames!L:L),"")</f>
        <v/>
      </c>
      <c r="H245" t="e">
        <f ca="1">_xlfn.XLOOKUP(K245,map_headernames!$Q$1:$Q$734,map_headernames!$O$1:$O$734)</f>
        <v>#NAME?</v>
      </c>
      <c r="I245" s="23" t="str">
        <f ca="1">IFERROR(_xlfn.XLOOKUP(G245,map_headernames!L:L,map_headernames!O:O),"")</f>
        <v/>
      </c>
      <c r="L245" t="str">
        <f ca="1">IFERROR(_xlfn.XLOOKUP(G245,map_headernames!L:L,map_headernames!Q:Q),"")</f>
        <v/>
      </c>
      <c r="M245" t="str">
        <f ca="1">IFERROR(_xlfn.XLOOKUP(H245,map_headernames!O:O,map_headernames!Q:Q),"")</f>
        <v/>
      </c>
      <c r="O245" s="383" t="s">
        <v>6481</v>
      </c>
    </row>
    <row r="246" spans="1:15">
      <c r="A246">
        <v>171</v>
      </c>
      <c r="B246" t="s">
        <v>3431</v>
      </c>
      <c r="C246">
        <v>7</v>
      </c>
      <c r="D246" t="s">
        <v>5958</v>
      </c>
      <c r="E246" s="28" t="str">
        <f ca="1">IFERROR(_xlfn.XLOOKUP(B246,map_headernames!M:M,map_headernames!M:M),"")</f>
        <v/>
      </c>
      <c r="F246" s="28" t="str">
        <f ca="1">IFERROR(_xlfn.XLOOKUP(B246,map_headernames!N:N,map_headernames!N:N),"")</f>
        <v/>
      </c>
      <c r="G246" s="28" t="str">
        <f ca="1">IFERROR(_xlfn.XLOOKUP($B246,map_headernames!L:L,map_headernames!L:L),"")</f>
        <v/>
      </c>
      <c r="H246" t="e">
        <f ca="1">_xlfn.XLOOKUP(K246,map_headernames!$Q$1:$Q$734,map_headernames!$O$1:$O$734)</f>
        <v>#NAME?</v>
      </c>
      <c r="I246" s="23" t="str">
        <f ca="1">IFERROR(_xlfn.XLOOKUP(G246,map_headernames!L:L,map_headernames!O:O),"")</f>
        <v/>
      </c>
      <c r="L246" t="str">
        <f ca="1">IFERROR(_xlfn.XLOOKUP(G246,map_headernames!L:L,map_headernames!Q:Q),"")</f>
        <v/>
      </c>
      <c r="M246" t="str">
        <f ca="1">IFERROR(_xlfn.XLOOKUP(H246,map_headernames!O:O,map_headernames!Q:Q),"")</f>
        <v/>
      </c>
      <c r="O246" s="383" t="s">
        <v>6481</v>
      </c>
    </row>
    <row r="247" spans="1:15">
      <c r="A247">
        <v>172</v>
      </c>
      <c r="B247" t="s">
        <v>3433</v>
      </c>
      <c r="C247">
        <v>1.6548463356973999</v>
      </c>
      <c r="D247" t="s">
        <v>5959</v>
      </c>
      <c r="E247" s="28" t="str">
        <f ca="1">IFERROR(_xlfn.XLOOKUP(B247,map_headernames!M:M,map_headernames!M:M),"")</f>
        <v/>
      </c>
      <c r="F247" s="28" t="str">
        <f ca="1">IFERROR(_xlfn.XLOOKUP(B247,map_headernames!N:N,map_headernames!N:N),"")</f>
        <v/>
      </c>
      <c r="G247" s="28" t="str">
        <f ca="1">IFERROR(_xlfn.XLOOKUP($B247,map_headernames!L:L,map_headernames!L:L),"")</f>
        <v/>
      </c>
      <c r="H247" t="e">
        <f ca="1">_xlfn.XLOOKUP(K247,map_headernames!$Q$1:$Q$734,map_headernames!$O$1:$O$734)</f>
        <v>#NAME?</v>
      </c>
      <c r="I247" s="23" t="str">
        <f ca="1">IFERROR(_xlfn.XLOOKUP(G247,map_headernames!L:L,map_headernames!O:O),"")</f>
        <v/>
      </c>
      <c r="L247" t="str">
        <f ca="1">IFERROR(_xlfn.XLOOKUP(G247,map_headernames!L:L,map_headernames!Q:Q),"")</f>
        <v/>
      </c>
      <c r="M247" t="str">
        <f ca="1">IFERROR(_xlfn.XLOOKUP(H247,map_headernames!O:O,map_headernames!Q:Q),"")</f>
        <v/>
      </c>
      <c r="O247" s="383" t="s">
        <v>6481</v>
      </c>
    </row>
    <row r="248" spans="1:15" s="18" customFormat="1">
      <c r="A248">
        <v>173</v>
      </c>
      <c r="B248" t="s">
        <v>3436</v>
      </c>
      <c r="C248">
        <v>74</v>
      </c>
      <c r="D248" t="s">
        <v>5960</v>
      </c>
      <c r="E248" s="28" t="str">
        <f ca="1">IFERROR(_xlfn.XLOOKUP(B248,map_headernames!M:M,map_headernames!M:M),"")</f>
        <v/>
      </c>
      <c r="F248" s="28" t="str">
        <f ca="1">IFERROR(_xlfn.XLOOKUP(B248,map_headernames!N:N,map_headernames!N:N),"")</f>
        <v/>
      </c>
      <c r="G248" s="28" t="str">
        <f ca="1">IFERROR(_xlfn.XLOOKUP($B248,map_headernames!L:L,map_headernames!L:L),"")</f>
        <v/>
      </c>
      <c r="H248" t="e">
        <f ca="1">_xlfn.XLOOKUP(K248,map_headernames!$Q$1:$Q$734,map_headernames!$O$1:$O$734)</f>
        <v>#NAME?</v>
      </c>
      <c r="I248" s="23" t="str">
        <f ca="1">IFERROR(_xlfn.XLOOKUP(G248,map_headernames!L:L,map_headernames!O:O),"")</f>
        <v/>
      </c>
      <c r="J248" s="23"/>
      <c r="K248"/>
      <c r="L248" t="str">
        <f ca="1">IFERROR(_xlfn.XLOOKUP(G248,map_headernames!L:L,map_headernames!Q:Q),"")</f>
        <v/>
      </c>
      <c r="M248" t="str">
        <f ca="1">IFERROR(_xlfn.XLOOKUP(H248,map_headernames!O:O,map_headernames!Q:Q),"")</f>
        <v/>
      </c>
      <c r="N248" s="484"/>
      <c r="O248" s="383" t="s">
        <v>6481</v>
      </c>
    </row>
    <row r="249" spans="1:15" s="18" customFormat="1">
      <c r="A249">
        <v>174</v>
      </c>
      <c r="B249" t="s">
        <v>3438</v>
      </c>
      <c r="C249">
        <v>17.4940898345154</v>
      </c>
      <c r="D249" t="s">
        <v>5961</v>
      </c>
      <c r="E249" s="28" t="str">
        <f ca="1">IFERROR(_xlfn.XLOOKUP(B249,map_headernames!M:M,map_headernames!M:M),"")</f>
        <v/>
      </c>
      <c r="F249" s="28" t="str">
        <f ca="1">IFERROR(_xlfn.XLOOKUP(B249,map_headernames!N:N,map_headernames!N:N),"")</f>
        <v/>
      </c>
      <c r="G249" s="28" t="str">
        <f ca="1">IFERROR(_xlfn.XLOOKUP($B249,map_headernames!L:L,map_headernames!L:L),"")</f>
        <v/>
      </c>
      <c r="H249" t="e">
        <f ca="1">_xlfn.XLOOKUP(K249,map_headernames!$Q$1:$Q$734,map_headernames!$O$1:$O$734)</f>
        <v>#NAME?</v>
      </c>
      <c r="I249" s="23" t="str">
        <f ca="1">IFERROR(_xlfn.XLOOKUP(G249,map_headernames!L:L,map_headernames!O:O),"")</f>
        <v/>
      </c>
      <c r="J249" s="23"/>
      <c r="K249"/>
      <c r="L249" t="str">
        <f ca="1">IFERROR(_xlfn.XLOOKUP(G249,map_headernames!L:L,map_headernames!Q:Q),"")</f>
        <v/>
      </c>
      <c r="M249" t="str">
        <f ca="1">IFERROR(_xlfn.XLOOKUP(H249,map_headernames!O:O,map_headernames!Q:Q),"")</f>
        <v/>
      </c>
      <c r="N249" s="484"/>
      <c r="O249" s="383" t="s">
        <v>6481</v>
      </c>
    </row>
    <row r="250" spans="1:15">
      <c r="A250">
        <v>177</v>
      </c>
      <c r="B250" t="s">
        <v>3446</v>
      </c>
      <c r="C250">
        <v>153</v>
      </c>
      <c r="D250" t="s">
        <v>5964</v>
      </c>
      <c r="E250" s="28" t="str">
        <f ca="1">IFERROR(_xlfn.XLOOKUP(B250,map_headernames!M:M,map_headernames!M:M),"")</f>
        <v/>
      </c>
      <c r="F250" s="28" t="str">
        <f ca="1">IFERROR(_xlfn.XLOOKUP(B250,map_headernames!N:N,map_headernames!N:N),"")</f>
        <v/>
      </c>
      <c r="G250" s="28" t="str">
        <f ca="1">IFERROR(_xlfn.XLOOKUP($B250,map_headernames!L:L,map_headernames!L:L),"")</f>
        <v/>
      </c>
      <c r="H250" t="e">
        <f ca="1">_xlfn.XLOOKUP(K250,map_headernames!$Q$1:$Q$734,map_headernames!$O$1:$O$734)</f>
        <v>#NAME?</v>
      </c>
      <c r="I250" s="23" t="str">
        <f ca="1">IFERROR(_xlfn.XLOOKUP(G250,map_headernames!L:L,map_headernames!O:O),"")</f>
        <v/>
      </c>
      <c r="L250" t="str">
        <f ca="1">IFERROR(_xlfn.XLOOKUP(G250,map_headernames!L:L,map_headernames!Q:Q),"")</f>
        <v/>
      </c>
      <c r="M250" t="str">
        <f ca="1">IFERROR(_xlfn.XLOOKUP(H250,map_headernames!O:O,map_headernames!Q:Q),"")</f>
        <v/>
      </c>
      <c r="O250" s="383" t="s">
        <v>6481</v>
      </c>
    </row>
    <row r="251" spans="1:15">
      <c r="A251">
        <v>178</v>
      </c>
      <c r="B251" t="s">
        <v>3448</v>
      </c>
      <c r="C251">
        <v>36.170212765957501</v>
      </c>
      <c r="D251" t="s">
        <v>5965</v>
      </c>
      <c r="E251" s="28" t="str">
        <f ca="1">IFERROR(_xlfn.XLOOKUP(B251,map_headernames!M:M,map_headernames!M:M),"")</f>
        <v/>
      </c>
      <c r="F251" s="28" t="str">
        <f ca="1">IFERROR(_xlfn.XLOOKUP(B251,map_headernames!N:N,map_headernames!N:N),"")</f>
        <v/>
      </c>
      <c r="G251" s="28" t="str">
        <f ca="1">IFERROR(_xlfn.XLOOKUP($B251,map_headernames!L:L,map_headernames!L:L),"")</f>
        <v/>
      </c>
      <c r="H251" t="e">
        <f ca="1">_xlfn.XLOOKUP(K251,map_headernames!$Q$1:$Q$734,map_headernames!$O$1:$O$734)</f>
        <v>#NAME?</v>
      </c>
      <c r="I251" s="23" t="str">
        <f ca="1">IFERROR(_xlfn.XLOOKUP(G251,map_headernames!L:L,map_headernames!O:O),"")</f>
        <v/>
      </c>
      <c r="L251" t="str">
        <f ca="1">IFERROR(_xlfn.XLOOKUP(G251,map_headernames!L:L,map_headernames!Q:Q),"")</f>
        <v/>
      </c>
      <c r="M251" t="str">
        <f ca="1">IFERROR(_xlfn.XLOOKUP(H251,map_headernames!O:O,map_headernames!Q:Q),"")</f>
        <v/>
      </c>
      <c r="O251" s="383" t="s">
        <v>6481</v>
      </c>
    </row>
    <row r="252" spans="1:15">
      <c r="A252">
        <v>179</v>
      </c>
      <c r="B252" t="s">
        <v>3451</v>
      </c>
      <c r="C252">
        <v>9</v>
      </c>
      <c r="D252" t="s">
        <v>5966</v>
      </c>
      <c r="E252" s="28" t="str">
        <f ca="1">IFERROR(_xlfn.XLOOKUP(B252,map_headernames!M:M,map_headernames!M:M),"")</f>
        <v/>
      </c>
      <c r="F252" s="28" t="str">
        <f ca="1">IFERROR(_xlfn.XLOOKUP(B252,map_headernames!N:N,map_headernames!N:N),"")</f>
        <v/>
      </c>
      <c r="G252" s="28" t="str">
        <f ca="1">IFERROR(_xlfn.XLOOKUP($B252,map_headernames!L:L,map_headernames!L:L),"")</f>
        <v/>
      </c>
      <c r="H252" t="e">
        <f ca="1">_xlfn.XLOOKUP(K252,map_headernames!$Q$1:$Q$734,map_headernames!$O$1:$O$734)</f>
        <v>#NAME?</v>
      </c>
      <c r="I252" s="23" t="str">
        <f ca="1">IFERROR(_xlfn.XLOOKUP(G252,map_headernames!L:L,map_headernames!O:O),"")</f>
        <v/>
      </c>
      <c r="L252" t="str">
        <f ca="1">IFERROR(_xlfn.XLOOKUP(G252,map_headernames!L:L,map_headernames!Q:Q),"")</f>
        <v/>
      </c>
      <c r="M252" t="str">
        <f ca="1">IFERROR(_xlfn.XLOOKUP(H252,map_headernames!O:O,map_headernames!Q:Q),"")</f>
        <v/>
      </c>
      <c r="O252" s="383" t="s">
        <v>6481</v>
      </c>
    </row>
    <row r="253" spans="1:15">
      <c r="A253">
        <v>180</v>
      </c>
      <c r="B253" t="s">
        <v>3453</v>
      </c>
      <c r="C253">
        <v>2.12765957446809</v>
      </c>
      <c r="D253" t="s">
        <v>5967</v>
      </c>
      <c r="E253" s="28" t="str">
        <f ca="1">IFERROR(_xlfn.XLOOKUP(B253,map_headernames!M:M,map_headernames!M:M),"")</f>
        <v/>
      </c>
      <c r="F253" s="28" t="str">
        <f ca="1">IFERROR(_xlfn.XLOOKUP(B253,map_headernames!N:N,map_headernames!N:N),"")</f>
        <v/>
      </c>
      <c r="G253" s="28" t="str">
        <f ca="1">IFERROR(_xlfn.XLOOKUP($B253,map_headernames!L:L,map_headernames!L:L),"")</f>
        <v/>
      </c>
      <c r="H253" t="e">
        <f ca="1">_xlfn.XLOOKUP(K253,map_headernames!$Q$1:$Q$734,map_headernames!$O$1:$O$734)</f>
        <v>#NAME?</v>
      </c>
      <c r="I253" s="23" t="str">
        <f ca="1">IFERROR(_xlfn.XLOOKUP(G253,map_headernames!L:L,map_headernames!O:O),"")</f>
        <v/>
      </c>
      <c r="L253" t="str">
        <f ca="1">IFERROR(_xlfn.XLOOKUP(G253,map_headernames!L:L,map_headernames!Q:Q),"")</f>
        <v/>
      </c>
      <c r="M253" t="str">
        <f ca="1">IFERROR(_xlfn.XLOOKUP(H253,map_headernames!O:O,map_headernames!Q:Q),"")</f>
        <v/>
      </c>
      <c r="O253" s="383" t="s">
        <v>6481</v>
      </c>
    </row>
    <row r="254" spans="1:15">
      <c r="A254">
        <v>181</v>
      </c>
      <c r="B254" t="s">
        <v>3456</v>
      </c>
      <c r="C254">
        <v>49</v>
      </c>
      <c r="D254" t="s">
        <v>5968</v>
      </c>
      <c r="E254" s="28" t="str">
        <f ca="1">IFERROR(_xlfn.XLOOKUP(B254,map_headernames!M:M,map_headernames!M:M),"")</f>
        <v/>
      </c>
      <c r="F254" s="28" t="str">
        <f ca="1">IFERROR(_xlfn.XLOOKUP(B254,map_headernames!N:N,map_headernames!N:N),"")</f>
        <v/>
      </c>
      <c r="G254" s="28" t="str">
        <f ca="1">IFERROR(_xlfn.XLOOKUP($B254,map_headernames!L:L,map_headernames!L:L),"")</f>
        <v/>
      </c>
      <c r="H254" t="e">
        <f ca="1">_xlfn.XLOOKUP(K254,map_headernames!$Q$1:$Q$734,map_headernames!$O$1:$O$734)</f>
        <v>#NAME?</v>
      </c>
      <c r="I254" s="23" t="str">
        <f ca="1">IFERROR(_xlfn.XLOOKUP(G254,map_headernames!L:L,map_headernames!O:O),"")</f>
        <v/>
      </c>
      <c r="L254" t="str">
        <f ca="1">IFERROR(_xlfn.XLOOKUP(G254,map_headernames!L:L,map_headernames!Q:Q),"")</f>
        <v/>
      </c>
      <c r="M254" t="str">
        <f ca="1">IFERROR(_xlfn.XLOOKUP(H254,map_headernames!O:O,map_headernames!Q:Q),"")</f>
        <v/>
      </c>
      <c r="O254" s="383" t="s">
        <v>6481</v>
      </c>
    </row>
    <row r="255" spans="1:15">
      <c r="A255">
        <v>182</v>
      </c>
      <c r="B255" t="s">
        <v>3458</v>
      </c>
      <c r="C255">
        <v>11.5839243498818</v>
      </c>
      <c r="D255" t="s">
        <v>5969</v>
      </c>
      <c r="E255" s="28" t="str">
        <f ca="1">IFERROR(_xlfn.XLOOKUP(B255,map_headernames!M:M,map_headernames!M:M),"")</f>
        <v/>
      </c>
      <c r="F255" s="28" t="str">
        <f ca="1">IFERROR(_xlfn.XLOOKUP(B255,map_headernames!N:N,map_headernames!N:N),"")</f>
        <v/>
      </c>
      <c r="G255" s="28" t="str">
        <f ca="1">IFERROR(_xlfn.XLOOKUP($B255,map_headernames!L:L,map_headernames!L:L),"")</f>
        <v/>
      </c>
      <c r="H255" t="e">
        <f ca="1">_xlfn.XLOOKUP(K255,map_headernames!$Q$1:$Q$734,map_headernames!$O$1:$O$734)</f>
        <v>#NAME?</v>
      </c>
      <c r="I255" s="23" t="str">
        <f ca="1">IFERROR(_xlfn.XLOOKUP(G255,map_headernames!L:L,map_headernames!O:O),"")</f>
        <v/>
      </c>
      <c r="L255" t="str">
        <f ca="1">IFERROR(_xlfn.XLOOKUP(G255,map_headernames!L:L,map_headernames!Q:Q),"")</f>
        <v/>
      </c>
      <c r="M255" t="str">
        <f ca="1">IFERROR(_xlfn.XLOOKUP(H255,map_headernames!O:O,map_headernames!Q:Q),"")</f>
        <v/>
      </c>
      <c r="O255" s="383" t="s">
        <v>6481</v>
      </c>
    </row>
    <row r="256" spans="1:15">
      <c r="A256">
        <v>183</v>
      </c>
      <c r="B256" t="s">
        <v>3461</v>
      </c>
      <c r="C256">
        <v>58</v>
      </c>
      <c r="D256" t="s">
        <v>5970</v>
      </c>
      <c r="E256" s="28" t="str">
        <f ca="1">IFERROR(_xlfn.XLOOKUP(B256,map_headernames!M:M,map_headernames!M:M),"")</f>
        <v/>
      </c>
      <c r="F256" s="28" t="str">
        <f ca="1">IFERROR(_xlfn.XLOOKUP(B256,map_headernames!N:N,map_headernames!N:N),"")</f>
        <v/>
      </c>
      <c r="G256" s="28" t="str">
        <f ca="1">IFERROR(_xlfn.XLOOKUP($B256,map_headernames!L:L,map_headernames!L:L),"")</f>
        <v/>
      </c>
      <c r="H256" t="e">
        <f ca="1">_xlfn.XLOOKUP(K256,map_headernames!$Q$1:$Q$734,map_headernames!$O$1:$O$734)</f>
        <v>#NAME?</v>
      </c>
      <c r="I256" s="23" t="str">
        <f ca="1">IFERROR(_xlfn.XLOOKUP(G256,map_headernames!L:L,map_headernames!O:O),"")</f>
        <v/>
      </c>
      <c r="L256" t="str">
        <f ca="1">IFERROR(_xlfn.XLOOKUP(G256,map_headernames!L:L,map_headernames!Q:Q),"")</f>
        <v/>
      </c>
      <c r="M256" t="str">
        <f ca="1">IFERROR(_xlfn.XLOOKUP(H256,map_headernames!O:O,map_headernames!Q:Q),"")</f>
        <v/>
      </c>
      <c r="O256" s="383" t="s">
        <v>6481</v>
      </c>
    </row>
    <row r="257" spans="1:15">
      <c r="A257">
        <v>184</v>
      </c>
      <c r="B257" t="s">
        <v>3463</v>
      </c>
      <c r="C257">
        <v>13.711583924349901</v>
      </c>
      <c r="D257" t="s">
        <v>5971</v>
      </c>
      <c r="E257" s="28" t="str">
        <f ca="1">IFERROR(_xlfn.XLOOKUP(B257,map_headernames!M:M,map_headernames!M:M),"")</f>
        <v/>
      </c>
      <c r="F257" s="28" t="str">
        <f ca="1">IFERROR(_xlfn.XLOOKUP(B257,map_headernames!N:N,map_headernames!N:N),"")</f>
        <v/>
      </c>
      <c r="G257" s="28" t="str">
        <f ca="1">IFERROR(_xlfn.XLOOKUP($B257,map_headernames!L:L,map_headernames!L:L),"")</f>
        <v/>
      </c>
      <c r="H257" t="e">
        <f ca="1">_xlfn.XLOOKUP(K257,map_headernames!$Q$1:$Q$734,map_headernames!$O$1:$O$734)</f>
        <v>#NAME?</v>
      </c>
      <c r="I257" s="23" t="str">
        <f ca="1">IFERROR(_xlfn.XLOOKUP(G257,map_headernames!L:L,map_headernames!O:O),"")</f>
        <v/>
      </c>
      <c r="L257" t="str">
        <f ca="1">IFERROR(_xlfn.XLOOKUP(G257,map_headernames!L:L,map_headernames!Q:Q),"")</f>
        <v/>
      </c>
      <c r="M257" t="str">
        <f ca="1">IFERROR(_xlfn.XLOOKUP(H257,map_headernames!O:O,map_headernames!Q:Q),"")</f>
        <v/>
      </c>
      <c r="O257" s="383" t="s">
        <v>6481</v>
      </c>
    </row>
    <row r="258" spans="1:15">
      <c r="A258">
        <v>185</v>
      </c>
      <c r="B258" t="s">
        <v>3466</v>
      </c>
      <c r="C258">
        <v>15</v>
      </c>
      <c r="D258" t="s">
        <v>5972</v>
      </c>
      <c r="E258" s="28" t="str">
        <f ca="1">IFERROR(_xlfn.XLOOKUP(B258,map_headernames!M:M,map_headernames!M:M),"")</f>
        <v/>
      </c>
      <c r="F258" s="28" t="str">
        <f ca="1">IFERROR(_xlfn.XLOOKUP(B258,map_headernames!N:N,map_headernames!N:N),"")</f>
        <v/>
      </c>
      <c r="G258" s="28" t="str">
        <f ca="1">IFERROR(_xlfn.XLOOKUP($B258,map_headernames!L:L,map_headernames!L:L),"")</f>
        <v/>
      </c>
      <c r="H258" t="e">
        <f ca="1">_xlfn.XLOOKUP(K258,map_headernames!$Q$1:$Q$734,map_headernames!$O$1:$O$734)</f>
        <v>#NAME?</v>
      </c>
      <c r="I258" s="23" t="str">
        <f ca="1">IFERROR(_xlfn.XLOOKUP(G258,map_headernames!L:L,map_headernames!O:O),"")</f>
        <v/>
      </c>
      <c r="L258" t="str">
        <f ca="1">IFERROR(_xlfn.XLOOKUP(G258,map_headernames!L:L,map_headernames!Q:Q),"")</f>
        <v/>
      </c>
      <c r="M258" t="str">
        <f ca="1">IFERROR(_xlfn.XLOOKUP(H258,map_headernames!O:O,map_headernames!Q:Q),"")</f>
        <v/>
      </c>
      <c r="O258" s="383" t="s">
        <v>6481</v>
      </c>
    </row>
    <row r="259" spans="1:15">
      <c r="A259">
        <v>186</v>
      </c>
      <c r="B259" t="s">
        <v>3468</v>
      </c>
      <c r="C259">
        <v>3.5460992907801399</v>
      </c>
      <c r="D259" t="s">
        <v>5973</v>
      </c>
      <c r="E259" s="28" t="str">
        <f ca="1">IFERROR(_xlfn.XLOOKUP(B259,map_headernames!M:M,map_headernames!M:M),"")</f>
        <v/>
      </c>
      <c r="F259" s="28" t="str">
        <f ca="1">IFERROR(_xlfn.XLOOKUP(B259,map_headernames!N:N,map_headernames!N:N),"")</f>
        <v/>
      </c>
      <c r="G259" s="28" t="str">
        <f ca="1">IFERROR(_xlfn.XLOOKUP($B259,map_headernames!L:L,map_headernames!L:L),"")</f>
        <v/>
      </c>
      <c r="H259" t="e">
        <f ca="1">_xlfn.XLOOKUP(K259,map_headernames!$Q$1:$Q$734,map_headernames!$O$1:$O$734)</f>
        <v>#NAME?</v>
      </c>
      <c r="I259" s="23" t="str">
        <f ca="1">IFERROR(_xlfn.XLOOKUP(G259,map_headernames!L:L,map_headernames!O:O),"")</f>
        <v/>
      </c>
      <c r="L259" t="str">
        <f ca="1">IFERROR(_xlfn.XLOOKUP(G259,map_headernames!L:L,map_headernames!Q:Q),"")</f>
        <v/>
      </c>
      <c r="M259" t="str">
        <f ca="1">IFERROR(_xlfn.XLOOKUP(H259,map_headernames!O:O,map_headernames!Q:Q),"")</f>
        <v/>
      </c>
      <c r="O259" s="383" t="s">
        <v>6481</v>
      </c>
    </row>
    <row r="260" spans="1:15">
      <c r="A260">
        <v>187</v>
      </c>
      <c r="B260" t="s">
        <v>3471</v>
      </c>
      <c r="C260">
        <v>116</v>
      </c>
      <c r="D260" t="s">
        <v>5974</v>
      </c>
      <c r="E260" s="28" t="str">
        <f ca="1">IFERROR(_xlfn.XLOOKUP(B260,map_headernames!M:M,map_headernames!M:M),"")</f>
        <v/>
      </c>
      <c r="F260" s="28" t="str">
        <f ca="1">IFERROR(_xlfn.XLOOKUP(B260,map_headernames!N:N,map_headernames!N:N),"")</f>
        <v/>
      </c>
      <c r="G260" s="28" t="str">
        <f ca="1">IFERROR(_xlfn.XLOOKUP($B260,map_headernames!L:L,map_headernames!L:L),"")</f>
        <v/>
      </c>
      <c r="H260" t="e">
        <f ca="1">_xlfn.XLOOKUP(K260,map_headernames!$Q$1:$Q$734,map_headernames!$O$1:$O$734)</f>
        <v>#NAME?</v>
      </c>
      <c r="I260" s="23" t="str">
        <f ca="1">IFERROR(_xlfn.XLOOKUP(G260,map_headernames!L:L,map_headernames!O:O),"")</f>
        <v/>
      </c>
      <c r="L260" t="str">
        <f ca="1">IFERROR(_xlfn.XLOOKUP(G260,map_headernames!L:L,map_headernames!Q:Q),"")</f>
        <v/>
      </c>
      <c r="M260" t="str">
        <f ca="1">IFERROR(_xlfn.XLOOKUP(H260,map_headernames!O:O,map_headernames!Q:Q),"")</f>
        <v/>
      </c>
      <c r="O260" s="383" t="s">
        <v>6481</v>
      </c>
    </row>
    <row r="261" spans="1:15">
      <c r="A261">
        <v>188</v>
      </c>
      <c r="B261" t="s">
        <v>3473</v>
      </c>
      <c r="C261">
        <v>27.423167848699801</v>
      </c>
      <c r="D261" t="s">
        <v>5975</v>
      </c>
      <c r="E261" s="28" t="str">
        <f ca="1">IFERROR(_xlfn.XLOOKUP(B261,map_headernames!M:M,map_headernames!M:M),"")</f>
        <v/>
      </c>
      <c r="F261" s="28" t="str">
        <f ca="1">IFERROR(_xlfn.XLOOKUP(B261,map_headernames!N:N,map_headernames!N:N),"")</f>
        <v/>
      </c>
      <c r="G261" s="28" t="str">
        <f ca="1">IFERROR(_xlfn.XLOOKUP($B261,map_headernames!L:L,map_headernames!L:L),"")</f>
        <v/>
      </c>
      <c r="H261" t="e">
        <f ca="1">_xlfn.XLOOKUP(K261,map_headernames!$Q$1:$Q$734,map_headernames!$O$1:$O$734)</f>
        <v>#NAME?</v>
      </c>
      <c r="I261" s="23" t="str">
        <f ca="1">IFERROR(_xlfn.XLOOKUP(G261,map_headernames!L:L,map_headernames!O:O),"")</f>
        <v/>
      </c>
      <c r="L261" t="str">
        <f ca="1">IFERROR(_xlfn.XLOOKUP(G261,map_headernames!L:L,map_headernames!Q:Q),"")</f>
        <v/>
      </c>
      <c r="M261" t="str">
        <f ca="1">IFERROR(_xlfn.XLOOKUP(H261,map_headernames!O:O,map_headernames!Q:Q),"")</f>
        <v/>
      </c>
      <c r="O261" s="383" t="s">
        <v>6481</v>
      </c>
    </row>
    <row r="262" spans="1:15">
      <c r="A262">
        <v>189</v>
      </c>
      <c r="B262" t="s">
        <v>3476</v>
      </c>
      <c r="C262">
        <v>61</v>
      </c>
      <c r="D262" t="s">
        <v>5976</v>
      </c>
      <c r="E262" s="28" t="str">
        <f ca="1">IFERROR(_xlfn.XLOOKUP(B262,map_headernames!M:M,map_headernames!M:M),"")</f>
        <v/>
      </c>
      <c r="F262" s="28" t="str">
        <f ca="1">IFERROR(_xlfn.XLOOKUP(B262,map_headernames!N:N,map_headernames!N:N),"")</f>
        <v/>
      </c>
      <c r="G262" s="28" t="str">
        <f ca="1">IFERROR(_xlfn.XLOOKUP($B262,map_headernames!L:L,map_headernames!L:L),"")</f>
        <v/>
      </c>
      <c r="H262" t="e">
        <f ca="1">_xlfn.XLOOKUP(K262,map_headernames!$Q$1:$Q$734,map_headernames!$O$1:$O$734)</f>
        <v>#NAME?</v>
      </c>
      <c r="I262" s="23" t="str">
        <f ca="1">IFERROR(_xlfn.XLOOKUP(G262,map_headernames!L:L,map_headernames!O:O),"")</f>
        <v/>
      </c>
      <c r="L262" t="str">
        <f ca="1">IFERROR(_xlfn.XLOOKUP(G262,map_headernames!L:L,map_headernames!Q:Q),"")</f>
        <v/>
      </c>
      <c r="M262" t="str">
        <f ca="1">IFERROR(_xlfn.XLOOKUP(H262,map_headernames!O:O,map_headernames!Q:Q),"")</f>
        <v/>
      </c>
      <c r="O262" s="383" t="s">
        <v>6481</v>
      </c>
    </row>
    <row r="263" spans="1:15" s="18" customFormat="1">
      <c r="A263">
        <v>190</v>
      </c>
      <c r="B263" t="s">
        <v>3478</v>
      </c>
      <c r="C263">
        <v>14.420803782505899</v>
      </c>
      <c r="D263" t="s">
        <v>5977</v>
      </c>
      <c r="E263" s="28" t="str">
        <f ca="1">IFERROR(_xlfn.XLOOKUP(B263,map_headernames!M:M,map_headernames!M:M),"")</f>
        <v/>
      </c>
      <c r="F263" s="28" t="str">
        <f ca="1">IFERROR(_xlfn.XLOOKUP(B263,map_headernames!N:N,map_headernames!N:N),"")</f>
        <v/>
      </c>
      <c r="G263" s="28" t="str">
        <f ca="1">IFERROR(_xlfn.XLOOKUP($B263,map_headernames!L:L,map_headernames!L:L),"")</f>
        <v/>
      </c>
      <c r="H263" t="e">
        <f ca="1">_xlfn.XLOOKUP(K263,map_headernames!$Q$1:$Q$734,map_headernames!$O$1:$O$734)</f>
        <v>#NAME?</v>
      </c>
      <c r="I263" s="23" t="str">
        <f ca="1">IFERROR(_xlfn.XLOOKUP(G263,map_headernames!L:L,map_headernames!O:O),"")</f>
        <v/>
      </c>
      <c r="J263" s="23"/>
      <c r="K263"/>
      <c r="L263" t="str">
        <f ca="1">IFERROR(_xlfn.XLOOKUP(G263,map_headernames!L:L,map_headernames!Q:Q),"")</f>
        <v/>
      </c>
      <c r="M263" t="str">
        <f ca="1">IFERROR(_xlfn.XLOOKUP(H263,map_headernames!O:O,map_headernames!Q:Q),"")</f>
        <v/>
      </c>
      <c r="N263" s="484"/>
      <c r="O263" s="383" t="s">
        <v>6481</v>
      </c>
    </row>
    <row r="264" spans="1:15">
      <c r="A264">
        <v>191</v>
      </c>
      <c r="B264" t="s">
        <v>3481</v>
      </c>
      <c r="C264">
        <v>20</v>
      </c>
      <c r="D264" t="s">
        <v>5978</v>
      </c>
      <c r="E264" s="28" t="str">
        <f ca="1">IFERROR(_xlfn.XLOOKUP(B264,map_headernames!M:M,map_headernames!M:M),"")</f>
        <v/>
      </c>
      <c r="F264" s="28" t="str">
        <f ca="1">IFERROR(_xlfn.XLOOKUP(B264,map_headernames!N:N,map_headernames!N:N),"")</f>
        <v/>
      </c>
      <c r="G264" s="28" t="str">
        <f ca="1">IFERROR(_xlfn.XLOOKUP($B264,map_headernames!L:L,map_headernames!L:L),"")</f>
        <v/>
      </c>
      <c r="H264" t="e">
        <f ca="1">_xlfn.XLOOKUP(K264,map_headernames!$Q$1:$Q$734,map_headernames!$O$1:$O$734)</f>
        <v>#NAME?</v>
      </c>
      <c r="I264" s="23" t="str">
        <f ca="1">IFERROR(_xlfn.XLOOKUP(G264,map_headernames!L:L,map_headernames!O:O),"")</f>
        <v/>
      </c>
      <c r="L264" t="str">
        <f ca="1">IFERROR(_xlfn.XLOOKUP(G264,map_headernames!L:L,map_headernames!Q:Q),"")</f>
        <v/>
      </c>
      <c r="M264" t="str">
        <f ca="1">IFERROR(_xlfn.XLOOKUP(H264,map_headernames!O:O,map_headernames!Q:Q),"")</f>
        <v/>
      </c>
      <c r="O264" s="383" t="s">
        <v>6481</v>
      </c>
    </row>
    <row r="265" spans="1:15">
      <c r="A265">
        <v>192</v>
      </c>
      <c r="B265" t="s">
        <v>3483</v>
      </c>
      <c r="C265">
        <v>4.72813238770686</v>
      </c>
      <c r="D265" t="s">
        <v>5979</v>
      </c>
      <c r="E265" s="28" t="str">
        <f ca="1">IFERROR(_xlfn.XLOOKUP(B265,map_headernames!M:M,map_headernames!M:M),"")</f>
        <v/>
      </c>
      <c r="F265" s="28" t="str">
        <f ca="1">IFERROR(_xlfn.XLOOKUP(B265,map_headernames!N:N,map_headernames!N:N),"")</f>
        <v/>
      </c>
      <c r="G265" s="28" t="str">
        <f ca="1">IFERROR(_xlfn.XLOOKUP($B265,map_headernames!L:L,map_headernames!L:L),"")</f>
        <v/>
      </c>
      <c r="H265" t="e">
        <f ca="1">_xlfn.XLOOKUP(K265,map_headernames!$Q$1:$Q$734,map_headernames!$O$1:$O$734)</f>
        <v>#NAME?</v>
      </c>
      <c r="I265" s="23" t="str">
        <f ca="1">IFERROR(_xlfn.XLOOKUP(G265,map_headernames!L:L,map_headernames!O:O),"")</f>
        <v/>
      </c>
      <c r="L265" t="str">
        <f ca="1">IFERROR(_xlfn.XLOOKUP(G265,map_headernames!L:L,map_headernames!Q:Q),"")</f>
        <v/>
      </c>
      <c r="M265" t="str">
        <f ca="1">IFERROR(_xlfn.XLOOKUP(H265,map_headernames!O:O,map_headernames!Q:Q),"")</f>
        <v/>
      </c>
      <c r="O265" s="383" t="s">
        <v>6481</v>
      </c>
    </row>
    <row r="266" spans="1:15">
      <c r="A266">
        <v>193</v>
      </c>
      <c r="B266" t="s">
        <v>3486</v>
      </c>
      <c r="C266">
        <v>35</v>
      </c>
      <c r="D266" t="s">
        <v>5980</v>
      </c>
      <c r="E266" s="28" t="str">
        <f ca="1">IFERROR(_xlfn.XLOOKUP(B266,map_headernames!M:M,map_headernames!M:M),"")</f>
        <v/>
      </c>
      <c r="F266" s="28" t="str">
        <f ca="1">IFERROR(_xlfn.XLOOKUP(B266,map_headernames!N:N,map_headernames!N:N),"")</f>
        <v/>
      </c>
      <c r="G266" s="28" t="str">
        <f ca="1">IFERROR(_xlfn.XLOOKUP($B266,map_headernames!L:L,map_headernames!L:L),"")</f>
        <v/>
      </c>
      <c r="H266" t="e">
        <f ca="1">_xlfn.XLOOKUP(K266,map_headernames!$Q$1:$Q$734,map_headernames!$O$1:$O$734)</f>
        <v>#NAME?</v>
      </c>
      <c r="I266" s="23" t="str">
        <f ca="1">IFERROR(_xlfn.XLOOKUP(G266,map_headernames!L:L,map_headernames!O:O),"")</f>
        <v/>
      </c>
      <c r="L266" t="str">
        <f ca="1">IFERROR(_xlfn.XLOOKUP(G266,map_headernames!L:L,map_headernames!Q:Q),"")</f>
        <v/>
      </c>
      <c r="M266" t="str">
        <f ca="1">IFERROR(_xlfn.XLOOKUP(H266,map_headernames!O:O,map_headernames!Q:Q),"")</f>
        <v/>
      </c>
      <c r="O266" s="383" t="s">
        <v>6481</v>
      </c>
    </row>
    <row r="267" spans="1:15">
      <c r="A267">
        <v>194</v>
      </c>
      <c r="B267" t="s">
        <v>3488</v>
      </c>
      <c r="C267">
        <v>8.2742316784870003</v>
      </c>
      <c r="D267" t="s">
        <v>5981</v>
      </c>
      <c r="E267" s="28" t="str">
        <f ca="1">IFERROR(_xlfn.XLOOKUP(B267,map_headernames!M:M,map_headernames!M:M),"")</f>
        <v/>
      </c>
      <c r="F267" s="28" t="str">
        <f ca="1">IFERROR(_xlfn.XLOOKUP(B267,map_headernames!N:N,map_headernames!N:N),"")</f>
        <v/>
      </c>
      <c r="G267" s="28" t="str">
        <f ca="1">IFERROR(_xlfn.XLOOKUP($B267,map_headernames!L:L,map_headernames!L:L),"")</f>
        <v/>
      </c>
      <c r="H267" t="e">
        <f ca="1">_xlfn.XLOOKUP(K267,map_headernames!$Q$1:$Q$734,map_headernames!$O$1:$O$734)</f>
        <v>#NAME?</v>
      </c>
      <c r="I267" s="23" t="str">
        <f ca="1">IFERROR(_xlfn.XLOOKUP(G267,map_headernames!L:L,map_headernames!O:O),"")</f>
        <v/>
      </c>
      <c r="L267" t="str">
        <f ca="1">IFERROR(_xlfn.XLOOKUP(G267,map_headernames!L:L,map_headernames!Q:Q),"")</f>
        <v/>
      </c>
      <c r="M267" t="str">
        <f ca="1">IFERROR(_xlfn.XLOOKUP(H267,map_headernames!O:O,map_headernames!Q:Q),"")</f>
        <v/>
      </c>
      <c r="O267" s="383" t="s">
        <v>6481</v>
      </c>
    </row>
    <row r="268" spans="1:15">
      <c r="A268">
        <v>195</v>
      </c>
      <c r="B268" t="s">
        <v>3491</v>
      </c>
      <c r="C268">
        <v>0</v>
      </c>
      <c r="D268" t="s">
        <v>5982</v>
      </c>
      <c r="E268" s="28" t="str">
        <f ca="1">IFERROR(_xlfn.XLOOKUP(B268,map_headernames!M:M,map_headernames!M:M),"")</f>
        <v/>
      </c>
      <c r="F268" s="28" t="str">
        <f ca="1">IFERROR(_xlfn.XLOOKUP(B268,map_headernames!N:N,map_headernames!N:N),"")</f>
        <v/>
      </c>
      <c r="G268" s="28" t="str">
        <f ca="1">IFERROR(_xlfn.XLOOKUP($B268,map_headernames!L:L,map_headernames!L:L),"")</f>
        <v/>
      </c>
      <c r="H268" t="e">
        <f ca="1">_xlfn.XLOOKUP(K268,map_headernames!$Q$1:$Q$734,map_headernames!$O$1:$O$734)</f>
        <v>#NAME?</v>
      </c>
      <c r="I268" s="23" t="str">
        <f ca="1">IFERROR(_xlfn.XLOOKUP(G268,map_headernames!L:L,map_headernames!O:O),"")</f>
        <v/>
      </c>
      <c r="L268" t="str">
        <f ca="1">IFERROR(_xlfn.XLOOKUP(G268,map_headernames!L:L,map_headernames!Q:Q),"")</f>
        <v/>
      </c>
      <c r="M268" t="str">
        <f ca="1">IFERROR(_xlfn.XLOOKUP(H268,map_headernames!O:O,map_headernames!Q:Q),"")</f>
        <v/>
      </c>
      <c r="O268" s="383" t="s">
        <v>6481</v>
      </c>
    </row>
    <row r="269" spans="1:15">
      <c r="A269">
        <v>196</v>
      </c>
      <c r="B269" t="s">
        <v>3493</v>
      </c>
      <c r="C269">
        <v>0</v>
      </c>
      <c r="D269" t="s">
        <v>5983</v>
      </c>
      <c r="E269" s="28" t="str">
        <f ca="1">IFERROR(_xlfn.XLOOKUP(B269,map_headernames!M:M,map_headernames!M:M),"")</f>
        <v/>
      </c>
      <c r="F269" s="28" t="str">
        <f ca="1">IFERROR(_xlfn.XLOOKUP(B269,map_headernames!N:N,map_headernames!N:N),"")</f>
        <v/>
      </c>
      <c r="G269" s="28" t="str">
        <f ca="1">IFERROR(_xlfn.XLOOKUP($B269,map_headernames!L:L,map_headernames!L:L),"")</f>
        <v/>
      </c>
      <c r="H269" t="e">
        <f ca="1">_xlfn.XLOOKUP(K269,map_headernames!$Q$1:$Q$734,map_headernames!$O$1:$O$734)</f>
        <v>#NAME?</v>
      </c>
      <c r="I269" s="23" t="str">
        <f ca="1">IFERROR(_xlfn.XLOOKUP(G269,map_headernames!L:L,map_headernames!O:O),"")</f>
        <v/>
      </c>
      <c r="L269" t="str">
        <f ca="1">IFERROR(_xlfn.XLOOKUP(G269,map_headernames!L:L,map_headernames!Q:Q),"")</f>
        <v/>
      </c>
      <c r="M269" t="str">
        <f ca="1">IFERROR(_xlfn.XLOOKUP(H269,map_headernames!O:O,map_headernames!Q:Q),"")</f>
        <v/>
      </c>
      <c r="O269" s="383" t="s">
        <v>6481</v>
      </c>
    </row>
    <row r="270" spans="1:15">
      <c r="A270">
        <v>197</v>
      </c>
      <c r="B270" t="s">
        <v>3496</v>
      </c>
      <c r="C270">
        <v>555</v>
      </c>
      <c r="D270" t="s">
        <v>5984</v>
      </c>
      <c r="E270" s="28" t="str">
        <f ca="1">IFERROR(_xlfn.XLOOKUP(B270,map_headernames!M:M,map_headernames!M:M),"")</f>
        <v/>
      </c>
      <c r="F270" s="28" t="str">
        <f ca="1">IFERROR(_xlfn.XLOOKUP(B270,map_headernames!N:N,map_headernames!N:N),"")</f>
        <v/>
      </c>
      <c r="G270" s="28" t="str">
        <f ca="1">IFERROR(_xlfn.XLOOKUP($B270,map_headernames!L:L,map_headernames!L:L),"")</f>
        <v/>
      </c>
      <c r="H270" t="e">
        <f ca="1">_xlfn.XLOOKUP(K270,map_headernames!$Q$1:$Q$734,map_headernames!$O$1:$O$734)</f>
        <v>#NAME?</v>
      </c>
      <c r="I270" s="23" t="str">
        <f ca="1">IFERROR(_xlfn.XLOOKUP(G270,map_headernames!L:L,map_headernames!O:O),"")</f>
        <v/>
      </c>
      <c r="L270" t="str">
        <f ca="1">IFERROR(_xlfn.XLOOKUP(G270,map_headernames!L:L,map_headernames!Q:Q),"")</f>
        <v/>
      </c>
      <c r="M270" t="str">
        <f ca="1">IFERROR(_xlfn.XLOOKUP(H270,map_headernames!O:O,map_headernames!Q:Q),"")</f>
        <v/>
      </c>
      <c r="O270" s="383" t="s">
        <v>6481</v>
      </c>
    </row>
    <row r="271" spans="1:15">
      <c r="A271">
        <v>198</v>
      </c>
      <c r="B271" t="s">
        <v>3498</v>
      </c>
      <c r="C271">
        <v>118</v>
      </c>
      <c r="D271" t="s">
        <v>5985</v>
      </c>
      <c r="E271" s="28" t="str">
        <f ca="1">IFERROR(_xlfn.XLOOKUP(B271,map_headernames!M:M,map_headernames!M:M),"")</f>
        <v/>
      </c>
      <c r="F271" s="28" t="str">
        <f ca="1">IFERROR(_xlfn.XLOOKUP(B271,map_headernames!N:N,map_headernames!N:N),"")</f>
        <v/>
      </c>
      <c r="G271" s="28" t="str">
        <f ca="1">IFERROR(_xlfn.XLOOKUP($B271,map_headernames!L:L,map_headernames!L:L),"")</f>
        <v/>
      </c>
      <c r="H271" t="e">
        <f ca="1">_xlfn.XLOOKUP(K271,map_headernames!$Q$1:$Q$734,map_headernames!$O$1:$O$734)</f>
        <v>#NAME?</v>
      </c>
      <c r="I271" s="23" t="str">
        <f ca="1">IFERROR(_xlfn.XLOOKUP(G271,map_headernames!L:L,map_headernames!O:O),"")</f>
        <v/>
      </c>
      <c r="L271" t="str">
        <f ca="1">IFERROR(_xlfn.XLOOKUP(G271,map_headernames!L:L,map_headernames!Q:Q),"")</f>
        <v/>
      </c>
      <c r="M271" t="str">
        <f ca="1">IFERROR(_xlfn.XLOOKUP(H271,map_headernames!O:O,map_headernames!Q:Q),"")</f>
        <v/>
      </c>
      <c r="O271" s="383" t="s">
        <v>6481</v>
      </c>
    </row>
    <row r="272" spans="1:15">
      <c r="A272">
        <v>199</v>
      </c>
      <c r="B272" t="s">
        <v>3500</v>
      </c>
      <c r="C272">
        <v>21.2612612612613</v>
      </c>
      <c r="D272" t="s">
        <v>5986</v>
      </c>
      <c r="E272" s="28" t="str">
        <f ca="1">IFERROR(_xlfn.XLOOKUP(B272,map_headernames!M:M,map_headernames!M:M),"")</f>
        <v/>
      </c>
      <c r="F272" s="28" t="str">
        <f ca="1">IFERROR(_xlfn.XLOOKUP(B272,map_headernames!N:N,map_headernames!N:N),"")</f>
        <v/>
      </c>
      <c r="G272" s="28" t="str">
        <f ca="1">IFERROR(_xlfn.XLOOKUP($B272,map_headernames!L:L,map_headernames!L:L),"")</f>
        <v/>
      </c>
      <c r="H272" t="e">
        <f ca="1">_xlfn.XLOOKUP(K272,map_headernames!$Q$1:$Q$734,map_headernames!$O$1:$O$734)</f>
        <v>#NAME?</v>
      </c>
      <c r="I272" s="23" t="str">
        <f ca="1">IFERROR(_xlfn.XLOOKUP(G272,map_headernames!L:L,map_headernames!O:O),"")</f>
        <v/>
      </c>
      <c r="L272" t="str">
        <f ca="1">IFERROR(_xlfn.XLOOKUP(G272,map_headernames!L:L,map_headernames!Q:Q),"")</f>
        <v/>
      </c>
      <c r="M272" t="str">
        <f ca="1">IFERROR(_xlfn.XLOOKUP(H272,map_headernames!O:O,map_headernames!Q:Q),"")</f>
        <v/>
      </c>
      <c r="O272" s="383" t="s">
        <v>6481</v>
      </c>
    </row>
    <row r="273" spans="1:15" s="18" customFormat="1">
      <c r="A273">
        <v>200</v>
      </c>
      <c r="B273" t="s">
        <v>3503</v>
      </c>
      <c r="C273">
        <v>13</v>
      </c>
      <c r="D273" t="s">
        <v>5987</v>
      </c>
      <c r="E273" s="28" t="str">
        <f ca="1">IFERROR(_xlfn.XLOOKUP(B273,map_headernames!M:M,map_headernames!M:M),"")</f>
        <v/>
      </c>
      <c r="F273" s="28" t="str">
        <f ca="1">IFERROR(_xlfn.XLOOKUP(B273,map_headernames!N:N,map_headernames!N:N),"")</f>
        <v/>
      </c>
      <c r="G273" s="28" t="str">
        <f ca="1">IFERROR(_xlfn.XLOOKUP($B273,map_headernames!L:L,map_headernames!L:L),"")</f>
        <v/>
      </c>
      <c r="H273" t="e">
        <f ca="1">_xlfn.XLOOKUP(K273,map_headernames!$Q$1:$Q$734,map_headernames!$O$1:$O$734)</f>
        <v>#NAME?</v>
      </c>
      <c r="I273" s="23" t="str">
        <f ca="1">IFERROR(_xlfn.XLOOKUP(G273,map_headernames!L:L,map_headernames!O:O),"")</f>
        <v/>
      </c>
      <c r="J273" s="23"/>
      <c r="K273"/>
      <c r="L273" t="str">
        <f ca="1">IFERROR(_xlfn.XLOOKUP(G273,map_headernames!L:L,map_headernames!Q:Q),"")</f>
        <v/>
      </c>
      <c r="M273" t="str">
        <f ca="1">IFERROR(_xlfn.XLOOKUP(H273,map_headernames!O:O,map_headernames!Q:Q),"")</f>
        <v/>
      </c>
      <c r="N273" s="484"/>
      <c r="O273" s="383" t="s">
        <v>6481</v>
      </c>
    </row>
    <row r="274" spans="1:15">
      <c r="A274">
        <v>201</v>
      </c>
      <c r="B274" t="s">
        <v>3505</v>
      </c>
      <c r="C274">
        <v>2.3423423423423402</v>
      </c>
      <c r="D274" t="s">
        <v>5988</v>
      </c>
      <c r="E274" s="28" t="str">
        <f ca="1">IFERROR(_xlfn.XLOOKUP(B274,map_headernames!M:M,map_headernames!M:M),"")</f>
        <v/>
      </c>
      <c r="F274" s="28" t="str">
        <f ca="1">IFERROR(_xlfn.XLOOKUP(B274,map_headernames!N:N,map_headernames!N:N),"")</f>
        <v/>
      </c>
      <c r="G274" s="28" t="str">
        <f ca="1">IFERROR(_xlfn.XLOOKUP($B274,map_headernames!L:L,map_headernames!L:L),"")</f>
        <v/>
      </c>
      <c r="H274" t="e">
        <f ca="1">_xlfn.XLOOKUP(K274,map_headernames!$Q$1:$Q$734,map_headernames!$O$1:$O$734)</f>
        <v>#NAME?</v>
      </c>
      <c r="I274" s="23" t="str">
        <f ca="1">IFERROR(_xlfn.XLOOKUP(G274,map_headernames!L:L,map_headernames!O:O),"")</f>
        <v/>
      </c>
      <c r="L274" t="str">
        <f ca="1">IFERROR(_xlfn.XLOOKUP(G274,map_headernames!L:L,map_headernames!Q:Q),"")</f>
        <v/>
      </c>
      <c r="M274" t="str">
        <f ca="1">IFERROR(_xlfn.XLOOKUP(H274,map_headernames!O:O,map_headernames!Q:Q),"")</f>
        <v/>
      </c>
      <c r="O274" s="383" t="s">
        <v>6481</v>
      </c>
    </row>
    <row r="275" spans="1:15">
      <c r="A275">
        <v>202</v>
      </c>
      <c r="B275" t="s">
        <v>3508</v>
      </c>
      <c r="C275">
        <v>0</v>
      </c>
      <c r="D275" t="s">
        <v>5989</v>
      </c>
      <c r="E275" s="28" t="str">
        <f ca="1">IFERROR(_xlfn.XLOOKUP(B275,map_headernames!M:M,map_headernames!M:M),"")</f>
        <v/>
      </c>
      <c r="F275" s="28" t="str">
        <f ca="1">IFERROR(_xlfn.XLOOKUP(B275,map_headernames!N:N,map_headernames!N:N),"")</f>
        <v/>
      </c>
      <c r="G275" s="28" t="str">
        <f ca="1">IFERROR(_xlfn.XLOOKUP($B275,map_headernames!L:L,map_headernames!L:L),"")</f>
        <v/>
      </c>
      <c r="H275" t="e">
        <f ca="1">_xlfn.XLOOKUP(K275,map_headernames!$Q$1:$Q$734,map_headernames!$O$1:$O$734)</f>
        <v>#NAME?</v>
      </c>
      <c r="I275" s="23" t="str">
        <f ca="1">IFERROR(_xlfn.XLOOKUP(G275,map_headernames!L:L,map_headernames!O:O),"")</f>
        <v/>
      </c>
      <c r="L275" t="str">
        <f ca="1">IFERROR(_xlfn.XLOOKUP(G275,map_headernames!L:L,map_headernames!Q:Q),"")</f>
        <v/>
      </c>
      <c r="M275" t="str">
        <f ca="1">IFERROR(_xlfn.XLOOKUP(H275,map_headernames!O:O,map_headernames!Q:Q),"")</f>
        <v/>
      </c>
      <c r="O275" s="383" t="s">
        <v>6481</v>
      </c>
    </row>
    <row r="276" spans="1:15">
      <c r="A276">
        <v>203</v>
      </c>
      <c r="B276" t="s">
        <v>3510</v>
      </c>
      <c r="C276">
        <v>0</v>
      </c>
      <c r="D276" t="s">
        <v>5990</v>
      </c>
      <c r="E276" s="28" t="str">
        <f ca="1">IFERROR(_xlfn.XLOOKUP(B276,map_headernames!M:M,map_headernames!M:M),"")</f>
        <v/>
      </c>
      <c r="F276" s="28" t="str">
        <f ca="1">IFERROR(_xlfn.XLOOKUP(B276,map_headernames!N:N,map_headernames!N:N),"")</f>
        <v/>
      </c>
      <c r="G276" s="28" t="str">
        <f ca="1">IFERROR(_xlfn.XLOOKUP($B276,map_headernames!L:L,map_headernames!L:L),"")</f>
        <v/>
      </c>
      <c r="H276" t="e">
        <f ca="1">_xlfn.XLOOKUP(K276,map_headernames!$Q$1:$Q$734,map_headernames!$O$1:$O$734)</f>
        <v>#NAME?</v>
      </c>
      <c r="I276" s="23" t="str">
        <f ca="1">IFERROR(_xlfn.XLOOKUP(G276,map_headernames!L:L,map_headernames!O:O),"")</f>
        <v/>
      </c>
      <c r="L276" t="str">
        <f ca="1">IFERROR(_xlfn.XLOOKUP(G276,map_headernames!L:L,map_headernames!Q:Q),"")</f>
        <v/>
      </c>
      <c r="M276" t="str">
        <f ca="1">IFERROR(_xlfn.XLOOKUP(H276,map_headernames!O:O,map_headernames!Q:Q),"")</f>
        <v/>
      </c>
      <c r="O276" s="383" t="s">
        <v>6481</v>
      </c>
    </row>
    <row r="277" spans="1:15">
      <c r="A277">
        <v>204</v>
      </c>
      <c r="B277" t="s">
        <v>3513</v>
      </c>
      <c r="C277">
        <v>13</v>
      </c>
      <c r="D277" t="s">
        <v>5991</v>
      </c>
      <c r="E277" s="28" t="str">
        <f ca="1">IFERROR(_xlfn.XLOOKUP(B277,map_headernames!M:M,map_headernames!M:M),"")</f>
        <v/>
      </c>
      <c r="F277" s="28" t="str">
        <f ca="1">IFERROR(_xlfn.XLOOKUP(B277,map_headernames!N:N,map_headernames!N:N),"")</f>
        <v/>
      </c>
      <c r="G277" s="28" t="str">
        <f ca="1">IFERROR(_xlfn.XLOOKUP($B277,map_headernames!L:L,map_headernames!L:L),"")</f>
        <v/>
      </c>
      <c r="H277" t="e">
        <f ca="1">_xlfn.XLOOKUP(K277,map_headernames!$Q$1:$Q$734,map_headernames!$O$1:$O$734)</f>
        <v>#NAME?</v>
      </c>
      <c r="I277" s="23" t="str">
        <f ca="1">IFERROR(_xlfn.XLOOKUP(G277,map_headernames!L:L,map_headernames!O:O),"")</f>
        <v/>
      </c>
      <c r="L277" t="str">
        <f ca="1">IFERROR(_xlfn.XLOOKUP(G277,map_headernames!L:L,map_headernames!Q:Q),"")</f>
        <v/>
      </c>
      <c r="M277" t="str">
        <f ca="1">IFERROR(_xlfn.XLOOKUP(H277,map_headernames!O:O,map_headernames!Q:Q),"")</f>
        <v/>
      </c>
      <c r="O277" s="383" t="s">
        <v>6481</v>
      </c>
    </row>
    <row r="278" spans="1:15">
      <c r="A278">
        <v>205</v>
      </c>
      <c r="B278" t="s">
        <v>3515</v>
      </c>
      <c r="C278">
        <v>2.3423423423423402</v>
      </c>
      <c r="D278" t="s">
        <v>5992</v>
      </c>
      <c r="E278" s="28" t="str">
        <f ca="1">IFERROR(_xlfn.XLOOKUP(B278,map_headernames!M:M,map_headernames!M:M),"")</f>
        <v/>
      </c>
      <c r="F278" s="28" t="str">
        <f ca="1">IFERROR(_xlfn.XLOOKUP(B278,map_headernames!N:N,map_headernames!N:N),"")</f>
        <v/>
      </c>
      <c r="G278" s="28" t="str">
        <f ca="1">IFERROR(_xlfn.XLOOKUP($B278,map_headernames!L:L,map_headernames!L:L),"")</f>
        <v/>
      </c>
      <c r="H278" t="e">
        <f ca="1">_xlfn.XLOOKUP(K278,map_headernames!$Q$1:$Q$734,map_headernames!$O$1:$O$734)</f>
        <v>#NAME?</v>
      </c>
      <c r="I278" s="23" t="str">
        <f ca="1">IFERROR(_xlfn.XLOOKUP(G278,map_headernames!L:L,map_headernames!O:O),"")</f>
        <v/>
      </c>
      <c r="L278" t="str">
        <f ca="1">IFERROR(_xlfn.XLOOKUP(G278,map_headernames!L:L,map_headernames!Q:Q),"")</f>
        <v/>
      </c>
      <c r="M278" t="str">
        <f ca="1">IFERROR(_xlfn.XLOOKUP(H278,map_headernames!O:O,map_headernames!Q:Q),"")</f>
        <v/>
      </c>
      <c r="O278" s="383" t="s">
        <v>6481</v>
      </c>
    </row>
    <row r="279" spans="1:15">
      <c r="A279">
        <v>206</v>
      </c>
      <c r="B279" t="s">
        <v>3518</v>
      </c>
      <c r="C279">
        <v>0</v>
      </c>
      <c r="D279" t="s">
        <v>5993</v>
      </c>
      <c r="E279" s="28" t="str">
        <f ca="1">IFERROR(_xlfn.XLOOKUP(B279,map_headernames!M:M,map_headernames!M:M),"")</f>
        <v/>
      </c>
      <c r="F279" s="28" t="str">
        <f ca="1">IFERROR(_xlfn.XLOOKUP(B279,map_headernames!N:N,map_headernames!N:N),"")</f>
        <v/>
      </c>
      <c r="G279" s="28" t="str">
        <f ca="1">IFERROR(_xlfn.XLOOKUP($B279,map_headernames!L:L,map_headernames!L:L),"")</f>
        <v/>
      </c>
      <c r="H279" t="e">
        <f ca="1">_xlfn.XLOOKUP(K279,map_headernames!$Q$1:$Q$734,map_headernames!$O$1:$O$734)</f>
        <v>#NAME?</v>
      </c>
      <c r="I279" s="23" t="str">
        <f ca="1">IFERROR(_xlfn.XLOOKUP(G279,map_headernames!L:L,map_headernames!O:O),"")</f>
        <v/>
      </c>
      <c r="L279" t="str">
        <f ca="1">IFERROR(_xlfn.XLOOKUP(G279,map_headernames!L:L,map_headernames!Q:Q),"")</f>
        <v/>
      </c>
      <c r="M279" t="str">
        <f ca="1">IFERROR(_xlfn.XLOOKUP(H279,map_headernames!O:O,map_headernames!Q:Q),"")</f>
        <v/>
      </c>
      <c r="O279" s="383" t="s">
        <v>6481</v>
      </c>
    </row>
    <row r="280" spans="1:15">
      <c r="A280">
        <v>207</v>
      </c>
      <c r="B280" t="s">
        <v>3520</v>
      </c>
      <c r="C280">
        <v>0</v>
      </c>
      <c r="D280" t="s">
        <v>5994</v>
      </c>
      <c r="E280" s="28" t="str">
        <f ca="1">IFERROR(_xlfn.XLOOKUP(B280,map_headernames!M:M,map_headernames!M:M),"")</f>
        <v/>
      </c>
      <c r="F280" s="28" t="str">
        <f ca="1">IFERROR(_xlfn.XLOOKUP(B280,map_headernames!N:N,map_headernames!N:N),"")</f>
        <v/>
      </c>
      <c r="G280" s="28" t="str">
        <f ca="1">IFERROR(_xlfn.XLOOKUP($B280,map_headernames!L:L,map_headernames!L:L),"")</f>
        <v/>
      </c>
      <c r="H280" t="e">
        <f ca="1">_xlfn.XLOOKUP(K280,map_headernames!$Q$1:$Q$734,map_headernames!$O$1:$O$734)</f>
        <v>#NAME?</v>
      </c>
      <c r="I280" s="23" t="str">
        <f ca="1">IFERROR(_xlfn.XLOOKUP(G280,map_headernames!L:L,map_headernames!O:O),"")</f>
        <v/>
      </c>
      <c r="L280" t="str">
        <f ca="1">IFERROR(_xlfn.XLOOKUP(G280,map_headernames!L:L,map_headernames!Q:Q),"")</f>
        <v/>
      </c>
      <c r="M280" t="str">
        <f ca="1">IFERROR(_xlfn.XLOOKUP(H280,map_headernames!O:O,map_headernames!Q:Q),"")</f>
        <v/>
      </c>
      <c r="O280" s="383" t="s">
        <v>6481</v>
      </c>
    </row>
    <row r="281" spans="1:15">
      <c r="A281">
        <v>208</v>
      </c>
      <c r="B281" t="s">
        <v>3523</v>
      </c>
      <c r="C281">
        <v>0</v>
      </c>
      <c r="D281" t="s">
        <v>5995</v>
      </c>
      <c r="E281" s="28" t="str">
        <f ca="1">IFERROR(_xlfn.XLOOKUP(B281,map_headernames!M:M,map_headernames!M:M),"")</f>
        <v/>
      </c>
      <c r="F281" s="28" t="str">
        <f ca="1">IFERROR(_xlfn.XLOOKUP(B281,map_headernames!N:N,map_headernames!N:N),"")</f>
        <v/>
      </c>
      <c r="G281" s="28" t="str">
        <f ca="1">IFERROR(_xlfn.XLOOKUP($B281,map_headernames!L:L,map_headernames!L:L),"")</f>
        <v/>
      </c>
      <c r="H281" t="e">
        <f ca="1">_xlfn.XLOOKUP(K281,map_headernames!$Q$1:$Q$734,map_headernames!$O$1:$O$734)</f>
        <v>#NAME?</v>
      </c>
      <c r="I281" s="23" t="str">
        <f ca="1">IFERROR(_xlfn.XLOOKUP(G281,map_headernames!L:L,map_headernames!O:O),"")</f>
        <v/>
      </c>
      <c r="L281" t="str">
        <f ca="1">IFERROR(_xlfn.XLOOKUP(G281,map_headernames!L:L,map_headernames!Q:Q),"")</f>
        <v/>
      </c>
      <c r="M281" t="str">
        <f ca="1">IFERROR(_xlfn.XLOOKUP(H281,map_headernames!O:O,map_headernames!Q:Q),"")</f>
        <v/>
      </c>
      <c r="O281" s="383" t="s">
        <v>6481</v>
      </c>
    </row>
    <row r="282" spans="1:15">
      <c r="A282">
        <v>209</v>
      </c>
      <c r="B282" t="s">
        <v>3525</v>
      </c>
      <c r="C282">
        <v>0</v>
      </c>
      <c r="D282" t="s">
        <v>5996</v>
      </c>
      <c r="E282" s="28" t="str">
        <f ca="1">IFERROR(_xlfn.XLOOKUP(B282,map_headernames!M:M,map_headernames!M:M),"")</f>
        <v/>
      </c>
      <c r="F282" s="28" t="str">
        <f ca="1">IFERROR(_xlfn.XLOOKUP(B282,map_headernames!N:N,map_headernames!N:N),"")</f>
        <v/>
      </c>
      <c r="G282" s="28" t="str">
        <f ca="1">IFERROR(_xlfn.XLOOKUP($B282,map_headernames!L:L,map_headernames!L:L),"")</f>
        <v/>
      </c>
      <c r="H282" t="e">
        <f ca="1">_xlfn.XLOOKUP(K282,map_headernames!$Q$1:$Q$734,map_headernames!$O$1:$O$734)</f>
        <v>#NAME?</v>
      </c>
      <c r="I282" s="23" t="str">
        <f ca="1">IFERROR(_xlfn.XLOOKUP(G282,map_headernames!L:L,map_headernames!O:O),"")</f>
        <v/>
      </c>
      <c r="L282" t="str">
        <f ca="1">IFERROR(_xlfn.XLOOKUP(G282,map_headernames!L:L,map_headernames!Q:Q),"")</f>
        <v/>
      </c>
      <c r="M282" t="str">
        <f ca="1">IFERROR(_xlfn.XLOOKUP(H282,map_headernames!O:O,map_headernames!Q:Q),"")</f>
        <v/>
      </c>
      <c r="O282" s="383" t="s">
        <v>6481</v>
      </c>
    </row>
    <row r="283" spans="1:15" s="18" customFormat="1">
      <c r="A283">
        <v>210</v>
      </c>
      <c r="B283" t="s">
        <v>3528</v>
      </c>
      <c r="C283">
        <v>0</v>
      </c>
      <c r="D283" t="s">
        <v>5997</v>
      </c>
      <c r="E283" s="28" t="str">
        <f ca="1">IFERROR(_xlfn.XLOOKUP(B283,map_headernames!M:M,map_headernames!M:M),"")</f>
        <v/>
      </c>
      <c r="F283" s="28" t="str">
        <f ca="1">IFERROR(_xlfn.XLOOKUP(B283,map_headernames!N:N,map_headernames!N:N),"")</f>
        <v/>
      </c>
      <c r="G283" s="28" t="str">
        <f ca="1">IFERROR(_xlfn.XLOOKUP($B283,map_headernames!L:L,map_headernames!L:L),"")</f>
        <v/>
      </c>
      <c r="H283" t="e">
        <f ca="1">_xlfn.XLOOKUP(K283,map_headernames!$Q$1:$Q$734,map_headernames!$O$1:$O$734)</f>
        <v>#NAME?</v>
      </c>
      <c r="I283" s="23" t="str">
        <f ca="1">IFERROR(_xlfn.XLOOKUP(G283,map_headernames!L:L,map_headernames!O:O),"")</f>
        <v/>
      </c>
      <c r="J283" s="23"/>
      <c r="K283"/>
      <c r="L283" t="str">
        <f ca="1">IFERROR(_xlfn.XLOOKUP(G283,map_headernames!L:L,map_headernames!Q:Q),"")</f>
        <v/>
      </c>
      <c r="M283" t="str">
        <f ca="1">IFERROR(_xlfn.XLOOKUP(H283,map_headernames!O:O,map_headernames!Q:Q),"")</f>
        <v/>
      </c>
      <c r="N283" s="484"/>
      <c r="O283" s="383" t="s">
        <v>6481</v>
      </c>
    </row>
    <row r="284" spans="1:15">
      <c r="A284">
        <v>211</v>
      </c>
      <c r="B284" t="s">
        <v>3530</v>
      </c>
      <c r="C284">
        <v>0</v>
      </c>
      <c r="D284" t="s">
        <v>5998</v>
      </c>
      <c r="E284" s="28" t="str">
        <f ca="1">IFERROR(_xlfn.XLOOKUP(B284,map_headernames!M:M,map_headernames!M:M),"")</f>
        <v/>
      </c>
      <c r="F284" s="28" t="str">
        <f ca="1">IFERROR(_xlfn.XLOOKUP(B284,map_headernames!N:N,map_headernames!N:N),"")</f>
        <v/>
      </c>
      <c r="G284" s="28" t="str">
        <f ca="1">IFERROR(_xlfn.XLOOKUP($B284,map_headernames!L:L,map_headernames!L:L),"")</f>
        <v/>
      </c>
      <c r="H284" t="e">
        <f ca="1">_xlfn.XLOOKUP(K284,map_headernames!$Q$1:$Q$734,map_headernames!$O$1:$O$734)</f>
        <v>#NAME?</v>
      </c>
      <c r="I284" s="23" t="str">
        <f ca="1">IFERROR(_xlfn.XLOOKUP(G284,map_headernames!L:L,map_headernames!O:O),"")</f>
        <v/>
      </c>
      <c r="L284" t="str">
        <f ca="1">IFERROR(_xlfn.XLOOKUP(G284,map_headernames!L:L,map_headernames!Q:Q),"")</f>
        <v/>
      </c>
      <c r="M284" t="str">
        <f ca="1">IFERROR(_xlfn.XLOOKUP(H284,map_headernames!O:O,map_headernames!Q:Q),"")</f>
        <v/>
      </c>
      <c r="O284" s="383" t="s">
        <v>6481</v>
      </c>
    </row>
    <row r="285" spans="1:15">
      <c r="A285">
        <v>212</v>
      </c>
      <c r="B285" t="s">
        <v>3533</v>
      </c>
      <c r="C285">
        <v>27</v>
      </c>
      <c r="D285" t="s">
        <v>5999</v>
      </c>
      <c r="E285" s="28" t="str">
        <f ca="1">IFERROR(_xlfn.XLOOKUP(B285,map_headernames!M:M,map_headernames!M:M),"")</f>
        <v/>
      </c>
      <c r="F285" s="28" t="str">
        <f ca="1">IFERROR(_xlfn.XLOOKUP(B285,map_headernames!N:N,map_headernames!N:N),"")</f>
        <v/>
      </c>
      <c r="G285" s="28" t="str">
        <f ca="1">IFERROR(_xlfn.XLOOKUP($B285,map_headernames!L:L,map_headernames!L:L),"")</f>
        <v/>
      </c>
      <c r="H285" t="e">
        <f ca="1">_xlfn.XLOOKUP(K285,map_headernames!$Q$1:$Q$734,map_headernames!$O$1:$O$734)</f>
        <v>#NAME?</v>
      </c>
      <c r="I285" s="23" t="str">
        <f ca="1">IFERROR(_xlfn.XLOOKUP(G285,map_headernames!L:L,map_headernames!O:O),"")</f>
        <v/>
      </c>
      <c r="L285" t="str">
        <f ca="1">IFERROR(_xlfn.XLOOKUP(G285,map_headernames!L:L,map_headernames!Q:Q),"")</f>
        <v/>
      </c>
      <c r="M285" t="str">
        <f ca="1">IFERROR(_xlfn.XLOOKUP(H285,map_headernames!O:O,map_headernames!Q:Q),"")</f>
        <v/>
      </c>
      <c r="O285" s="383" t="s">
        <v>6481</v>
      </c>
    </row>
    <row r="286" spans="1:15">
      <c r="A286">
        <v>213</v>
      </c>
      <c r="B286" t="s">
        <v>3535</v>
      </c>
      <c r="C286">
        <v>4.8648648648648596</v>
      </c>
      <c r="D286" t="s">
        <v>6000</v>
      </c>
      <c r="E286" s="28" t="str">
        <f ca="1">IFERROR(_xlfn.XLOOKUP(B286,map_headernames!M:M,map_headernames!M:M),"")</f>
        <v/>
      </c>
      <c r="F286" s="28" t="str">
        <f ca="1">IFERROR(_xlfn.XLOOKUP(B286,map_headernames!N:N,map_headernames!N:N),"")</f>
        <v/>
      </c>
      <c r="G286" s="28" t="str">
        <f ca="1">IFERROR(_xlfn.XLOOKUP($B286,map_headernames!L:L,map_headernames!L:L),"")</f>
        <v/>
      </c>
      <c r="H286" t="e">
        <f ca="1">_xlfn.XLOOKUP(K286,map_headernames!$Q$1:$Q$734,map_headernames!$O$1:$O$734)</f>
        <v>#NAME?</v>
      </c>
      <c r="I286" s="23" t="str">
        <f ca="1">IFERROR(_xlfn.XLOOKUP(G286,map_headernames!L:L,map_headernames!O:O),"")</f>
        <v/>
      </c>
      <c r="L286" t="str">
        <f ca="1">IFERROR(_xlfn.XLOOKUP(G286,map_headernames!L:L,map_headernames!Q:Q),"")</f>
        <v/>
      </c>
      <c r="M286" t="str">
        <f ca="1">IFERROR(_xlfn.XLOOKUP(H286,map_headernames!O:O,map_headernames!Q:Q),"")</f>
        <v/>
      </c>
      <c r="O286" s="383" t="s">
        <v>6481</v>
      </c>
    </row>
    <row r="287" spans="1:15">
      <c r="A287">
        <v>214</v>
      </c>
      <c r="B287" t="s">
        <v>3538</v>
      </c>
      <c r="C287">
        <v>15</v>
      </c>
      <c r="D287" t="s">
        <v>6001</v>
      </c>
      <c r="E287" s="28" t="str">
        <f ca="1">IFERROR(_xlfn.XLOOKUP(B287,map_headernames!M:M,map_headernames!M:M),"")</f>
        <v/>
      </c>
      <c r="F287" s="28" t="str">
        <f ca="1">IFERROR(_xlfn.XLOOKUP(B287,map_headernames!N:N,map_headernames!N:N),"")</f>
        <v/>
      </c>
      <c r="G287" s="28" t="str">
        <f ca="1">IFERROR(_xlfn.XLOOKUP($B287,map_headernames!L:L,map_headernames!L:L),"")</f>
        <v/>
      </c>
      <c r="H287" t="e">
        <f ca="1">_xlfn.XLOOKUP(K287,map_headernames!$Q$1:$Q$734,map_headernames!$O$1:$O$734)</f>
        <v>#NAME?</v>
      </c>
      <c r="I287" s="23" t="str">
        <f ca="1">IFERROR(_xlfn.XLOOKUP(G287,map_headernames!L:L,map_headernames!O:O),"")</f>
        <v/>
      </c>
      <c r="L287" t="str">
        <f ca="1">IFERROR(_xlfn.XLOOKUP(G287,map_headernames!L:L,map_headernames!Q:Q),"")</f>
        <v/>
      </c>
      <c r="M287" t="str">
        <f ca="1">IFERROR(_xlfn.XLOOKUP(H287,map_headernames!O:O,map_headernames!Q:Q),"")</f>
        <v/>
      </c>
      <c r="O287" s="383" t="s">
        <v>6481</v>
      </c>
    </row>
    <row r="288" spans="1:15">
      <c r="A288">
        <v>215</v>
      </c>
      <c r="B288" t="s">
        <v>3540</v>
      </c>
      <c r="C288">
        <v>2.7027027027027</v>
      </c>
      <c r="D288" t="s">
        <v>6002</v>
      </c>
      <c r="E288" s="28" t="str">
        <f ca="1">IFERROR(_xlfn.XLOOKUP(B288,map_headernames!M:M,map_headernames!M:M),"")</f>
        <v/>
      </c>
      <c r="F288" s="28" t="str">
        <f ca="1">IFERROR(_xlfn.XLOOKUP(B288,map_headernames!N:N,map_headernames!N:N),"")</f>
        <v/>
      </c>
      <c r="G288" s="28" t="str">
        <f ca="1">IFERROR(_xlfn.XLOOKUP($B288,map_headernames!L:L,map_headernames!L:L),"")</f>
        <v/>
      </c>
      <c r="H288" t="e">
        <f ca="1">_xlfn.XLOOKUP(K288,map_headernames!$Q$1:$Q$734,map_headernames!$O$1:$O$734)</f>
        <v>#NAME?</v>
      </c>
      <c r="I288" s="23" t="str">
        <f ca="1">IFERROR(_xlfn.XLOOKUP(G288,map_headernames!L:L,map_headernames!O:O),"")</f>
        <v/>
      </c>
      <c r="L288" t="str">
        <f ca="1">IFERROR(_xlfn.XLOOKUP(G288,map_headernames!L:L,map_headernames!Q:Q),"")</f>
        <v/>
      </c>
      <c r="M288" t="str">
        <f ca="1">IFERROR(_xlfn.XLOOKUP(H288,map_headernames!O:O,map_headernames!Q:Q),"")</f>
        <v/>
      </c>
      <c r="O288" s="383" t="s">
        <v>6481</v>
      </c>
    </row>
    <row r="289" spans="1:15">
      <c r="A289">
        <v>216</v>
      </c>
      <c r="B289" t="s">
        <v>3543</v>
      </c>
      <c r="C289">
        <v>12</v>
      </c>
      <c r="D289" t="s">
        <v>6003</v>
      </c>
      <c r="E289" s="28" t="str">
        <f ca="1">IFERROR(_xlfn.XLOOKUP(B289,map_headernames!M:M,map_headernames!M:M),"")</f>
        <v/>
      </c>
      <c r="F289" s="28" t="str">
        <f ca="1">IFERROR(_xlfn.XLOOKUP(B289,map_headernames!N:N,map_headernames!N:N),"")</f>
        <v/>
      </c>
      <c r="G289" s="28" t="str">
        <f ca="1">IFERROR(_xlfn.XLOOKUP($B289,map_headernames!L:L,map_headernames!L:L),"")</f>
        <v/>
      </c>
      <c r="H289" t="e">
        <f ca="1">_xlfn.XLOOKUP(K289,map_headernames!$Q$1:$Q$734,map_headernames!$O$1:$O$734)</f>
        <v>#NAME?</v>
      </c>
      <c r="I289" s="23" t="str">
        <f ca="1">IFERROR(_xlfn.XLOOKUP(G289,map_headernames!L:L,map_headernames!O:O),"")</f>
        <v/>
      </c>
      <c r="L289" t="str">
        <f ca="1">IFERROR(_xlfn.XLOOKUP(G289,map_headernames!L:L,map_headernames!Q:Q),"")</f>
        <v/>
      </c>
      <c r="M289" t="str">
        <f ca="1">IFERROR(_xlfn.XLOOKUP(H289,map_headernames!O:O,map_headernames!Q:Q),"")</f>
        <v/>
      </c>
      <c r="O289" s="383" t="s">
        <v>6481</v>
      </c>
    </row>
    <row r="290" spans="1:15">
      <c r="A290">
        <v>217</v>
      </c>
      <c r="B290" t="s">
        <v>3545</v>
      </c>
      <c r="C290">
        <v>2.1621621621621601</v>
      </c>
      <c r="D290" t="s">
        <v>6004</v>
      </c>
      <c r="E290" s="28" t="str">
        <f ca="1">IFERROR(_xlfn.XLOOKUP(B290,map_headernames!M:M,map_headernames!M:M),"")</f>
        <v/>
      </c>
      <c r="F290" s="28" t="str">
        <f ca="1">IFERROR(_xlfn.XLOOKUP(B290,map_headernames!N:N,map_headernames!N:N),"")</f>
        <v/>
      </c>
      <c r="G290" s="28" t="str">
        <f ca="1">IFERROR(_xlfn.XLOOKUP($B290,map_headernames!L:L,map_headernames!L:L),"")</f>
        <v/>
      </c>
      <c r="H290" t="e">
        <f ca="1">_xlfn.XLOOKUP(K290,map_headernames!$Q$1:$Q$734,map_headernames!$O$1:$O$734)</f>
        <v>#NAME?</v>
      </c>
      <c r="I290" s="23" t="str">
        <f ca="1">IFERROR(_xlfn.XLOOKUP(G290,map_headernames!L:L,map_headernames!O:O),"")</f>
        <v/>
      </c>
      <c r="L290" t="str">
        <f ca="1">IFERROR(_xlfn.XLOOKUP(G290,map_headernames!L:L,map_headernames!Q:Q),"")</f>
        <v/>
      </c>
      <c r="M290" t="str">
        <f ca="1">IFERROR(_xlfn.XLOOKUP(H290,map_headernames!O:O,map_headernames!Q:Q),"")</f>
        <v/>
      </c>
      <c r="O290" s="383" t="s">
        <v>6481</v>
      </c>
    </row>
    <row r="291" spans="1:15">
      <c r="A291">
        <v>218</v>
      </c>
      <c r="B291" t="s">
        <v>3548</v>
      </c>
      <c r="C291">
        <v>28</v>
      </c>
      <c r="D291" t="s">
        <v>6005</v>
      </c>
      <c r="E291" s="28" t="str">
        <f ca="1">IFERROR(_xlfn.XLOOKUP(B291,map_headernames!M:M,map_headernames!M:M),"")</f>
        <v/>
      </c>
      <c r="F291" s="28" t="str">
        <f ca="1">IFERROR(_xlfn.XLOOKUP(B291,map_headernames!N:N,map_headernames!N:N),"")</f>
        <v/>
      </c>
      <c r="G291" s="28" t="str">
        <f ca="1">IFERROR(_xlfn.XLOOKUP($B291,map_headernames!L:L,map_headernames!L:L),"")</f>
        <v/>
      </c>
      <c r="H291" t="e">
        <f ca="1">_xlfn.XLOOKUP(K291,map_headernames!$Q$1:$Q$734,map_headernames!$O$1:$O$734)</f>
        <v>#NAME?</v>
      </c>
      <c r="I291" s="23" t="str">
        <f ca="1">IFERROR(_xlfn.XLOOKUP(G291,map_headernames!L:L,map_headernames!O:O),"")</f>
        <v/>
      </c>
      <c r="L291" t="str">
        <f ca="1">IFERROR(_xlfn.XLOOKUP(G291,map_headernames!L:L,map_headernames!Q:Q),"")</f>
        <v/>
      </c>
      <c r="M291" t="str">
        <f ca="1">IFERROR(_xlfn.XLOOKUP(H291,map_headernames!O:O,map_headernames!Q:Q),"")</f>
        <v/>
      </c>
      <c r="O291" s="383" t="s">
        <v>6481</v>
      </c>
    </row>
    <row r="292" spans="1:15" s="18" customFormat="1">
      <c r="A292">
        <v>219</v>
      </c>
      <c r="B292" t="s">
        <v>3550</v>
      </c>
      <c r="C292">
        <v>5.0450450450450504</v>
      </c>
      <c r="D292" t="s">
        <v>6006</v>
      </c>
      <c r="E292" s="28" t="str">
        <f ca="1">IFERROR(_xlfn.XLOOKUP(B292,map_headernames!M:M,map_headernames!M:M),"")</f>
        <v/>
      </c>
      <c r="F292" s="28" t="str">
        <f ca="1">IFERROR(_xlfn.XLOOKUP(B292,map_headernames!N:N,map_headernames!N:N),"")</f>
        <v/>
      </c>
      <c r="G292" s="28" t="str">
        <f ca="1">IFERROR(_xlfn.XLOOKUP($B292,map_headernames!L:L,map_headernames!L:L),"")</f>
        <v/>
      </c>
      <c r="H292" t="e">
        <f ca="1">_xlfn.XLOOKUP(K292,map_headernames!$Q$1:$Q$734,map_headernames!$O$1:$O$734)</f>
        <v>#NAME?</v>
      </c>
      <c r="I292" s="23" t="str">
        <f ca="1">IFERROR(_xlfn.XLOOKUP(G292,map_headernames!L:L,map_headernames!O:O),"")</f>
        <v/>
      </c>
      <c r="J292" s="23"/>
      <c r="K292"/>
      <c r="L292" t="str">
        <f ca="1">IFERROR(_xlfn.XLOOKUP(G292,map_headernames!L:L,map_headernames!Q:Q),"")</f>
        <v/>
      </c>
      <c r="M292" t="str">
        <f ca="1">IFERROR(_xlfn.XLOOKUP(H292,map_headernames!O:O,map_headernames!Q:Q),"")</f>
        <v/>
      </c>
      <c r="N292" s="484"/>
      <c r="O292" s="383" t="s">
        <v>6481</v>
      </c>
    </row>
    <row r="293" spans="1:15" s="18" customFormat="1">
      <c r="A293">
        <v>220</v>
      </c>
      <c r="B293" t="s">
        <v>3553</v>
      </c>
      <c r="C293">
        <v>13</v>
      </c>
      <c r="D293" t="s">
        <v>6007</v>
      </c>
      <c r="E293" s="28" t="str">
        <f ca="1">IFERROR(_xlfn.XLOOKUP(B293,map_headernames!M:M,map_headernames!M:M),"")</f>
        <v/>
      </c>
      <c r="F293" s="28" t="str">
        <f ca="1">IFERROR(_xlfn.XLOOKUP(B293,map_headernames!N:N,map_headernames!N:N),"")</f>
        <v/>
      </c>
      <c r="G293" s="28" t="str">
        <f ca="1">IFERROR(_xlfn.XLOOKUP($B293,map_headernames!L:L,map_headernames!L:L),"")</f>
        <v/>
      </c>
      <c r="H293" t="e">
        <f ca="1">_xlfn.XLOOKUP(K293,map_headernames!$Q$1:$Q$734,map_headernames!$O$1:$O$734)</f>
        <v>#NAME?</v>
      </c>
      <c r="I293" s="23" t="str">
        <f ca="1">IFERROR(_xlfn.XLOOKUP(G293,map_headernames!L:L,map_headernames!O:O),"")</f>
        <v/>
      </c>
      <c r="J293" s="23"/>
      <c r="K293"/>
      <c r="L293" t="str">
        <f ca="1">IFERROR(_xlfn.XLOOKUP(G293,map_headernames!L:L,map_headernames!Q:Q),"")</f>
        <v/>
      </c>
      <c r="M293" t="str">
        <f ca="1">IFERROR(_xlfn.XLOOKUP(H293,map_headernames!O:O,map_headernames!Q:Q),"")</f>
        <v/>
      </c>
      <c r="N293" s="484"/>
      <c r="O293" s="383" t="s">
        <v>6481</v>
      </c>
    </row>
    <row r="294" spans="1:15">
      <c r="A294">
        <v>221</v>
      </c>
      <c r="B294" t="s">
        <v>3555</v>
      </c>
      <c r="C294">
        <v>2.3423423423423402</v>
      </c>
      <c r="D294" t="s">
        <v>6008</v>
      </c>
      <c r="E294" s="28" t="str">
        <f ca="1">IFERROR(_xlfn.XLOOKUP(B294,map_headernames!M:M,map_headernames!M:M),"")</f>
        <v/>
      </c>
      <c r="F294" s="28" t="str">
        <f ca="1">IFERROR(_xlfn.XLOOKUP(B294,map_headernames!N:N,map_headernames!N:N),"")</f>
        <v/>
      </c>
      <c r="G294" s="28" t="str">
        <f ca="1">IFERROR(_xlfn.XLOOKUP($B294,map_headernames!L:L,map_headernames!L:L),"")</f>
        <v/>
      </c>
      <c r="H294" t="e">
        <f ca="1">_xlfn.XLOOKUP(K294,map_headernames!$Q$1:$Q$734,map_headernames!$O$1:$O$734)</f>
        <v>#NAME?</v>
      </c>
      <c r="I294" s="23" t="str">
        <f ca="1">IFERROR(_xlfn.XLOOKUP(G294,map_headernames!L:L,map_headernames!O:O),"")</f>
        <v/>
      </c>
      <c r="L294" t="str">
        <f ca="1">IFERROR(_xlfn.XLOOKUP(G294,map_headernames!L:L,map_headernames!Q:Q),"")</f>
        <v/>
      </c>
      <c r="M294" t="str">
        <f ca="1">IFERROR(_xlfn.XLOOKUP(H294,map_headernames!O:O,map_headernames!Q:Q),"")</f>
        <v/>
      </c>
      <c r="O294" s="383" t="s">
        <v>6481</v>
      </c>
    </row>
    <row r="295" spans="1:15">
      <c r="A295">
        <v>222</v>
      </c>
      <c r="B295" t="s">
        <v>3558</v>
      </c>
      <c r="C295">
        <v>15</v>
      </c>
      <c r="D295" t="s">
        <v>6009</v>
      </c>
      <c r="E295" s="28" t="str">
        <f ca="1">IFERROR(_xlfn.XLOOKUP(B295,map_headernames!M:M,map_headernames!M:M),"")</f>
        <v/>
      </c>
      <c r="F295" s="28" t="str">
        <f ca="1">IFERROR(_xlfn.XLOOKUP(B295,map_headernames!N:N,map_headernames!N:N),"")</f>
        <v/>
      </c>
      <c r="G295" s="28" t="str">
        <f ca="1">IFERROR(_xlfn.XLOOKUP($B295,map_headernames!L:L,map_headernames!L:L),"")</f>
        <v/>
      </c>
      <c r="H295" t="e">
        <f ca="1">_xlfn.XLOOKUP(K295,map_headernames!$Q$1:$Q$734,map_headernames!$O$1:$O$734)</f>
        <v>#NAME?</v>
      </c>
      <c r="I295" s="23" t="str">
        <f ca="1">IFERROR(_xlfn.XLOOKUP(G295,map_headernames!L:L,map_headernames!O:O),"")</f>
        <v/>
      </c>
      <c r="L295" t="str">
        <f ca="1">IFERROR(_xlfn.XLOOKUP(G295,map_headernames!L:L,map_headernames!Q:Q),"")</f>
        <v/>
      </c>
      <c r="M295" t="str">
        <f ca="1">IFERROR(_xlfn.XLOOKUP(H295,map_headernames!O:O,map_headernames!Q:Q),"")</f>
        <v/>
      </c>
      <c r="O295" s="383" t="s">
        <v>6481</v>
      </c>
    </row>
    <row r="296" spans="1:15">
      <c r="A296">
        <v>223</v>
      </c>
      <c r="B296" t="s">
        <v>3560</v>
      </c>
      <c r="C296">
        <v>2.7027027027027</v>
      </c>
      <c r="D296" t="s">
        <v>6010</v>
      </c>
      <c r="E296" s="28" t="str">
        <f ca="1">IFERROR(_xlfn.XLOOKUP(B296,map_headernames!M:M,map_headernames!M:M),"")</f>
        <v/>
      </c>
      <c r="F296" s="28" t="str">
        <f ca="1">IFERROR(_xlfn.XLOOKUP(B296,map_headernames!N:N,map_headernames!N:N),"")</f>
        <v/>
      </c>
      <c r="G296" s="28" t="str">
        <f ca="1">IFERROR(_xlfn.XLOOKUP($B296,map_headernames!L:L,map_headernames!L:L),"")</f>
        <v/>
      </c>
      <c r="H296" t="e">
        <f ca="1">_xlfn.XLOOKUP(K296,map_headernames!$Q$1:$Q$734,map_headernames!$O$1:$O$734)</f>
        <v>#NAME?</v>
      </c>
      <c r="I296" s="23" t="str">
        <f ca="1">IFERROR(_xlfn.XLOOKUP(G296,map_headernames!L:L,map_headernames!O:O),"")</f>
        <v/>
      </c>
      <c r="L296" t="str">
        <f ca="1">IFERROR(_xlfn.XLOOKUP(G296,map_headernames!L:L,map_headernames!Q:Q),"")</f>
        <v/>
      </c>
      <c r="M296" t="str">
        <f ca="1">IFERROR(_xlfn.XLOOKUP(H296,map_headernames!O:O,map_headernames!Q:Q),"")</f>
        <v/>
      </c>
      <c r="O296" s="383" t="s">
        <v>6481</v>
      </c>
    </row>
    <row r="297" spans="1:15">
      <c r="A297">
        <v>224</v>
      </c>
      <c r="B297" t="s">
        <v>3563</v>
      </c>
      <c r="C297">
        <v>0</v>
      </c>
      <c r="D297" t="s">
        <v>6011</v>
      </c>
      <c r="E297" s="28" t="str">
        <f ca="1">IFERROR(_xlfn.XLOOKUP(B297,map_headernames!M:M,map_headernames!M:M),"")</f>
        <v/>
      </c>
      <c r="F297" s="28" t="str">
        <f ca="1">IFERROR(_xlfn.XLOOKUP(B297,map_headernames!N:N,map_headernames!N:N),"")</f>
        <v/>
      </c>
      <c r="G297" s="28" t="str">
        <f ca="1">IFERROR(_xlfn.XLOOKUP($B297,map_headernames!L:L,map_headernames!L:L),"")</f>
        <v/>
      </c>
      <c r="H297" t="e">
        <f ca="1">_xlfn.XLOOKUP(K297,map_headernames!$Q$1:$Q$734,map_headernames!$O$1:$O$734)</f>
        <v>#NAME?</v>
      </c>
      <c r="I297" s="23" t="str">
        <f ca="1">IFERROR(_xlfn.XLOOKUP(G297,map_headernames!L:L,map_headernames!O:O),"")</f>
        <v/>
      </c>
      <c r="L297" t="str">
        <f ca="1">IFERROR(_xlfn.XLOOKUP(G297,map_headernames!L:L,map_headernames!Q:Q),"")</f>
        <v/>
      </c>
      <c r="M297" t="str">
        <f ca="1">IFERROR(_xlfn.XLOOKUP(H297,map_headernames!O:O,map_headernames!Q:Q),"")</f>
        <v/>
      </c>
      <c r="O297" s="383" t="s">
        <v>6481</v>
      </c>
    </row>
    <row r="298" spans="1:15">
      <c r="A298">
        <v>225</v>
      </c>
      <c r="B298" t="s">
        <v>3565</v>
      </c>
      <c r="C298">
        <v>0</v>
      </c>
      <c r="D298" t="s">
        <v>6012</v>
      </c>
      <c r="E298" s="28" t="str">
        <f ca="1">IFERROR(_xlfn.XLOOKUP(B298,map_headernames!M:M,map_headernames!M:M),"")</f>
        <v/>
      </c>
      <c r="F298" s="28" t="str">
        <f ca="1">IFERROR(_xlfn.XLOOKUP(B298,map_headernames!N:N,map_headernames!N:N),"")</f>
        <v/>
      </c>
      <c r="G298" s="28" t="str">
        <f ca="1">IFERROR(_xlfn.XLOOKUP($B298,map_headernames!L:L,map_headernames!L:L),"")</f>
        <v/>
      </c>
      <c r="H298" t="e">
        <f ca="1">_xlfn.XLOOKUP(K298,map_headernames!$Q$1:$Q$734,map_headernames!$O$1:$O$734)</f>
        <v>#NAME?</v>
      </c>
      <c r="I298" s="23" t="str">
        <f ca="1">IFERROR(_xlfn.XLOOKUP(G298,map_headernames!L:L,map_headernames!O:O),"")</f>
        <v/>
      </c>
      <c r="L298" t="str">
        <f ca="1">IFERROR(_xlfn.XLOOKUP(G298,map_headernames!L:L,map_headernames!Q:Q),"")</f>
        <v/>
      </c>
      <c r="M298" t="str">
        <f ca="1">IFERROR(_xlfn.XLOOKUP(H298,map_headernames!O:O,map_headernames!Q:Q),"")</f>
        <v/>
      </c>
      <c r="O298" s="383" t="s">
        <v>6481</v>
      </c>
    </row>
    <row r="299" spans="1:15">
      <c r="A299">
        <v>226</v>
      </c>
      <c r="B299" t="s">
        <v>3568</v>
      </c>
      <c r="C299">
        <v>0</v>
      </c>
      <c r="D299" t="s">
        <v>6013</v>
      </c>
      <c r="E299" s="28" t="str">
        <f ca="1">IFERROR(_xlfn.XLOOKUP(B299,map_headernames!M:M,map_headernames!M:M),"")</f>
        <v/>
      </c>
      <c r="F299" s="28" t="str">
        <f ca="1">IFERROR(_xlfn.XLOOKUP(B299,map_headernames!N:N,map_headernames!N:N),"")</f>
        <v/>
      </c>
      <c r="G299" s="28" t="str">
        <f ca="1">IFERROR(_xlfn.XLOOKUP($B299,map_headernames!L:L,map_headernames!L:L),"")</f>
        <v/>
      </c>
      <c r="H299" t="e">
        <f ca="1">_xlfn.XLOOKUP(K299,map_headernames!$Q$1:$Q$734,map_headernames!$O$1:$O$734)</f>
        <v>#NAME?</v>
      </c>
      <c r="I299" s="23" t="str">
        <f ca="1">IFERROR(_xlfn.XLOOKUP(G299,map_headernames!L:L,map_headernames!O:O),"")</f>
        <v/>
      </c>
      <c r="L299" t="str">
        <f ca="1">IFERROR(_xlfn.XLOOKUP(G299,map_headernames!L:L,map_headernames!Q:Q),"")</f>
        <v/>
      </c>
      <c r="M299" t="str">
        <f ca="1">IFERROR(_xlfn.XLOOKUP(H299,map_headernames!O:O,map_headernames!Q:Q),"")</f>
        <v/>
      </c>
      <c r="O299" s="383" t="s">
        <v>6481</v>
      </c>
    </row>
    <row r="300" spans="1:15">
      <c r="A300">
        <v>227</v>
      </c>
      <c r="B300" t="s">
        <v>3570</v>
      </c>
      <c r="C300">
        <v>0</v>
      </c>
      <c r="D300" t="s">
        <v>6014</v>
      </c>
      <c r="E300" s="28" t="str">
        <f ca="1">IFERROR(_xlfn.XLOOKUP(B300,map_headernames!M:M,map_headernames!M:M),"")</f>
        <v/>
      </c>
      <c r="F300" s="28" t="str">
        <f ca="1">IFERROR(_xlfn.XLOOKUP(B300,map_headernames!N:N,map_headernames!N:N),"")</f>
        <v/>
      </c>
      <c r="G300" s="28" t="str">
        <f ca="1">IFERROR(_xlfn.XLOOKUP($B300,map_headernames!L:L,map_headernames!L:L),"")</f>
        <v/>
      </c>
      <c r="H300" t="e">
        <f ca="1">_xlfn.XLOOKUP(K300,map_headernames!$Q$1:$Q$734,map_headernames!$O$1:$O$734)</f>
        <v>#NAME?</v>
      </c>
      <c r="I300" s="23" t="str">
        <f ca="1">IFERROR(_xlfn.XLOOKUP(G300,map_headernames!L:L,map_headernames!O:O),"")</f>
        <v/>
      </c>
      <c r="L300" t="str">
        <f ca="1">IFERROR(_xlfn.XLOOKUP(G300,map_headernames!L:L,map_headernames!Q:Q),"")</f>
        <v/>
      </c>
      <c r="M300" t="str">
        <f ca="1">IFERROR(_xlfn.XLOOKUP(H300,map_headernames!O:O,map_headernames!Q:Q),"")</f>
        <v/>
      </c>
      <c r="O300" s="383" t="s">
        <v>6481</v>
      </c>
    </row>
    <row r="301" spans="1:15">
      <c r="A301">
        <v>228</v>
      </c>
      <c r="B301" t="s">
        <v>3573</v>
      </c>
      <c r="C301">
        <v>0</v>
      </c>
      <c r="D301" t="s">
        <v>6015</v>
      </c>
      <c r="E301" s="28" t="str">
        <f ca="1">IFERROR(_xlfn.XLOOKUP(B301,map_headernames!M:M,map_headernames!M:M),"")</f>
        <v/>
      </c>
      <c r="F301" s="28" t="str">
        <f ca="1">IFERROR(_xlfn.XLOOKUP(B301,map_headernames!N:N,map_headernames!N:N),"")</f>
        <v/>
      </c>
      <c r="G301" s="28" t="str">
        <f ca="1">IFERROR(_xlfn.XLOOKUP($B301,map_headernames!L:L,map_headernames!L:L),"")</f>
        <v/>
      </c>
      <c r="H301" t="e">
        <f ca="1">_xlfn.XLOOKUP(K301,map_headernames!$Q$1:$Q$734,map_headernames!$O$1:$O$734)</f>
        <v>#NAME?</v>
      </c>
      <c r="I301" s="23" t="str">
        <f ca="1">IFERROR(_xlfn.XLOOKUP(G301,map_headernames!L:L,map_headernames!O:O),"")</f>
        <v/>
      </c>
      <c r="L301" t="str">
        <f ca="1">IFERROR(_xlfn.XLOOKUP(G301,map_headernames!L:L,map_headernames!Q:Q),"")</f>
        <v/>
      </c>
      <c r="M301" t="str">
        <f ca="1">IFERROR(_xlfn.XLOOKUP(H301,map_headernames!O:O,map_headernames!Q:Q),"")</f>
        <v/>
      </c>
      <c r="O301" s="383" t="s">
        <v>6481</v>
      </c>
    </row>
    <row r="302" spans="1:15" s="18" customFormat="1">
      <c r="A302">
        <v>229</v>
      </c>
      <c r="B302" t="s">
        <v>3575</v>
      </c>
      <c r="C302">
        <v>0</v>
      </c>
      <c r="D302" t="s">
        <v>6016</v>
      </c>
      <c r="E302" s="28" t="str">
        <f ca="1">IFERROR(_xlfn.XLOOKUP(B302,map_headernames!M:M,map_headernames!M:M),"")</f>
        <v/>
      </c>
      <c r="F302" s="28" t="str">
        <f ca="1">IFERROR(_xlfn.XLOOKUP(B302,map_headernames!N:N,map_headernames!N:N),"")</f>
        <v/>
      </c>
      <c r="G302" s="28" t="str">
        <f ca="1">IFERROR(_xlfn.XLOOKUP($B302,map_headernames!L:L,map_headernames!L:L),"")</f>
        <v/>
      </c>
      <c r="H302" t="e">
        <f ca="1">_xlfn.XLOOKUP(K302,map_headernames!$Q$1:$Q$734,map_headernames!$O$1:$O$734)</f>
        <v>#NAME?</v>
      </c>
      <c r="I302" s="23" t="str">
        <f ca="1">IFERROR(_xlfn.XLOOKUP(G302,map_headernames!L:L,map_headernames!O:O),"")</f>
        <v/>
      </c>
      <c r="J302" s="23"/>
      <c r="K302"/>
      <c r="L302" t="str">
        <f ca="1">IFERROR(_xlfn.XLOOKUP(G302,map_headernames!L:L,map_headernames!Q:Q),"")</f>
        <v/>
      </c>
      <c r="M302" t="str">
        <f ca="1">IFERROR(_xlfn.XLOOKUP(H302,map_headernames!O:O,map_headernames!Q:Q),"")</f>
        <v/>
      </c>
      <c r="N302" s="484"/>
      <c r="O302" s="383" t="s">
        <v>6481</v>
      </c>
    </row>
    <row r="303" spans="1:15">
      <c r="A303">
        <v>230</v>
      </c>
      <c r="B303" t="s">
        <v>3578</v>
      </c>
      <c r="C303">
        <v>42</v>
      </c>
      <c r="D303" t="s">
        <v>6017</v>
      </c>
      <c r="E303" s="28" t="str">
        <f ca="1">IFERROR(_xlfn.XLOOKUP(B303,map_headernames!M:M,map_headernames!M:M),"")</f>
        <v/>
      </c>
      <c r="F303" s="28" t="str">
        <f ca="1">IFERROR(_xlfn.XLOOKUP(B303,map_headernames!N:N,map_headernames!N:N),"")</f>
        <v/>
      </c>
      <c r="G303" s="28" t="str">
        <f ca="1">IFERROR(_xlfn.XLOOKUP($B303,map_headernames!L:L,map_headernames!L:L),"")</f>
        <v/>
      </c>
      <c r="H303" t="e">
        <f ca="1">_xlfn.XLOOKUP(K303,map_headernames!$Q$1:$Q$734,map_headernames!$O$1:$O$734)</f>
        <v>#NAME?</v>
      </c>
      <c r="I303" s="23" t="str">
        <f ca="1">IFERROR(_xlfn.XLOOKUP(G303,map_headernames!L:L,map_headernames!O:O),"")</f>
        <v/>
      </c>
      <c r="L303" t="str">
        <f ca="1">IFERROR(_xlfn.XLOOKUP(G303,map_headernames!L:L,map_headernames!Q:Q),"")</f>
        <v/>
      </c>
      <c r="M303" t="str">
        <f ca="1">IFERROR(_xlfn.XLOOKUP(H303,map_headernames!O:O,map_headernames!Q:Q),"")</f>
        <v/>
      </c>
      <c r="O303" s="383" t="s">
        <v>6481</v>
      </c>
    </row>
    <row r="304" spans="1:15">
      <c r="A304">
        <v>231</v>
      </c>
      <c r="B304" t="s">
        <v>3580</v>
      </c>
      <c r="C304">
        <v>7.5675675675675702</v>
      </c>
      <c r="D304" t="s">
        <v>6018</v>
      </c>
      <c r="E304" s="28" t="str">
        <f ca="1">IFERROR(_xlfn.XLOOKUP(B304,map_headernames!M:M,map_headernames!M:M),"")</f>
        <v/>
      </c>
      <c r="F304" s="28" t="str">
        <f ca="1">IFERROR(_xlfn.XLOOKUP(B304,map_headernames!N:N,map_headernames!N:N),"")</f>
        <v/>
      </c>
      <c r="G304" s="28" t="str">
        <f ca="1">IFERROR(_xlfn.XLOOKUP($B304,map_headernames!L:L,map_headernames!L:L),"")</f>
        <v/>
      </c>
      <c r="H304" t="e">
        <f ca="1">_xlfn.XLOOKUP(K304,map_headernames!$Q$1:$Q$734,map_headernames!$O$1:$O$734)</f>
        <v>#NAME?</v>
      </c>
      <c r="I304" s="23" t="str">
        <f ca="1">IFERROR(_xlfn.XLOOKUP(G304,map_headernames!L:L,map_headernames!O:O),"")</f>
        <v/>
      </c>
      <c r="L304" t="str">
        <f ca="1">IFERROR(_xlfn.XLOOKUP(G304,map_headernames!L:L,map_headernames!Q:Q),"")</f>
        <v/>
      </c>
      <c r="M304" t="str">
        <f ca="1">IFERROR(_xlfn.XLOOKUP(H304,map_headernames!O:O,map_headernames!Q:Q),"")</f>
        <v/>
      </c>
      <c r="O304" s="383" t="s">
        <v>6481</v>
      </c>
    </row>
    <row r="305" spans="1:15">
      <c r="A305">
        <v>232</v>
      </c>
      <c r="B305" t="s">
        <v>3583</v>
      </c>
      <c r="C305">
        <v>10</v>
      </c>
      <c r="D305" t="s">
        <v>6019</v>
      </c>
      <c r="E305" s="28" t="str">
        <f ca="1">IFERROR(_xlfn.XLOOKUP(B305,map_headernames!M:M,map_headernames!M:M),"")</f>
        <v/>
      </c>
      <c r="F305" s="28" t="str">
        <f ca="1">IFERROR(_xlfn.XLOOKUP(B305,map_headernames!N:N,map_headernames!N:N),"")</f>
        <v/>
      </c>
      <c r="G305" s="28" t="str">
        <f ca="1">IFERROR(_xlfn.XLOOKUP($B305,map_headernames!L:L,map_headernames!L:L),"")</f>
        <v/>
      </c>
      <c r="H305" t="e">
        <f ca="1">_xlfn.XLOOKUP(K305,map_headernames!$Q$1:$Q$734,map_headernames!$O$1:$O$734)</f>
        <v>#NAME?</v>
      </c>
      <c r="I305" s="23" t="str">
        <f ca="1">IFERROR(_xlfn.XLOOKUP(G305,map_headernames!L:L,map_headernames!O:O),"")</f>
        <v/>
      </c>
      <c r="L305" t="str">
        <f ca="1">IFERROR(_xlfn.XLOOKUP(G305,map_headernames!L:L,map_headernames!Q:Q),"")</f>
        <v/>
      </c>
      <c r="M305" t="str">
        <f ca="1">IFERROR(_xlfn.XLOOKUP(H305,map_headernames!O:O,map_headernames!Q:Q),"")</f>
        <v/>
      </c>
      <c r="O305" s="383" t="s">
        <v>6481</v>
      </c>
    </row>
    <row r="306" spans="1:15">
      <c r="A306">
        <v>233</v>
      </c>
      <c r="B306" t="s">
        <v>3585</v>
      </c>
      <c r="C306">
        <v>1.8018018018018001</v>
      </c>
      <c r="D306" t="s">
        <v>6020</v>
      </c>
      <c r="E306" s="28" t="str">
        <f ca="1">IFERROR(_xlfn.XLOOKUP(B306,map_headernames!M:M,map_headernames!M:M),"")</f>
        <v/>
      </c>
      <c r="F306" s="28" t="str">
        <f ca="1">IFERROR(_xlfn.XLOOKUP(B306,map_headernames!N:N,map_headernames!N:N),"")</f>
        <v/>
      </c>
      <c r="G306" s="28" t="str">
        <f ca="1">IFERROR(_xlfn.XLOOKUP($B306,map_headernames!L:L,map_headernames!L:L),"")</f>
        <v/>
      </c>
      <c r="H306" t="e">
        <f ca="1">_xlfn.XLOOKUP(K306,map_headernames!$Q$1:$Q$734,map_headernames!$O$1:$O$734)</f>
        <v>#NAME?</v>
      </c>
      <c r="I306" s="23" t="str">
        <f ca="1">IFERROR(_xlfn.XLOOKUP(G306,map_headernames!L:L,map_headernames!O:O),"")</f>
        <v/>
      </c>
      <c r="L306" t="str">
        <f ca="1">IFERROR(_xlfn.XLOOKUP(G306,map_headernames!L:L,map_headernames!Q:Q),"")</f>
        <v/>
      </c>
      <c r="M306" t="str">
        <f ca="1">IFERROR(_xlfn.XLOOKUP(H306,map_headernames!O:O,map_headernames!Q:Q),"")</f>
        <v/>
      </c>
      <c r="O306" s="383" t="s">
        <v>6481</v>
      </c>
    </row>
    <row r="307" spans="1:15" s="18" customFormat="1">
      <c r="A307">
        <v>234</v>
      </c>
      <c r="B307" t="s">
        <v>3588</v>
      </c>
      <c r="C307">
        <v>32</v>
      </c>
      <c r="D307" t="s">
        <v>6021</v>
      </c>
      <c r="E307" s="28" t="str">
        <f ca="1">IFERROR(_xlfn.XLOOKUP(B307,map_headernames!M:M,map_headernames!M:M),"")</f>
        <v/>
      </c>
      <c r="F307" s="28" t="str">
        <f ca="1">IFERROR(_xlfn.XLOOKUP(B307,map_headernames!N:N,map_headernames!N:N),"")</f>
        <v/>
      </c>
      <c r="G307" s="28" t="str">
        <f ca="1">IFERROR(_xlfn.XLOOKUP($B307,map_headernames!L:L,map_headernames!L:L),"")</f>
        <v/>
      </c>
      <c r="H307" t="e">
        <f ca="1">_xlfn.XLOOKUP(K307,map_headernames!$Q$1:$Q$734,map_headernames!$O$1:$O$734)</f>
        <v>#NAME?</v>
      </c>
      <c r="I307" s="23" t="str">
        <f ca="1">IFERROR(_xlfn.XLOOKUP(G307,map_headernames!L:L,map_headernames!O:O),"")</f>
        <v/>
      </c>
      <c r="J307" s="23"/>
      <c r="K307"/>
      <c r="L307" t="str">
        <f ca="1">IFERROR(_xlfn.XLOOKUP(G307,map_headernames!L:L,map_headernames!Q:Q),"")</f>
        <v/>
      </c>
      <c r="M307" t="str">
        <f ca="1">IFERROR(_xlfn.XLOOKUP(H307,map_headernames!O:O,map_headernames!Q:Q),"")</f>
        <v/>
      </c>
      <c r="N307" s="484"/>
      <c r="O307" s="383" t="s">
        <v>6481</v>
      </c>
    </row>
    <row r="308" spans="1:15" s="18" customFormat="1">
      <c r="A308">
        <v>235</v>
      </c>
      <c r="B308" t="s">
        <v>3590</v>
      </c>
      <c r="C308">
        <v>5.7657657657657699</v>
      </c>
      <c r="D308" t="s">
        <v>6022</v>
      </c>
      <c r="E308" s="28" t="str">
        <f ca="1">IFERROR(_xlfn.XLOOKUP(B308,map_headernames!M:M,map_headernames!M:M),"")</f>
        <v/>
      </c>
      <c r="F308" s="28" t="str">
        <f ca="1">IFERROR(_xlfn.XLOOKUP(B308,map_headernames!N:N,map_headernames!N:N),"")</f>
        <v/>
      </c>
      <c r="G308" s="28" t="str">
        <f ca="1">IFERROR(_xlfn.XLOOKUP($B308,map_headernames!L:L,map_headernames!L:L),"")</f>
        <v/>
      </c>
      <c r="H308" t="e">
        <f ca="1">_xlfn.XLOOKUP(K308,map_headernames!$Q$1:$Q$734,map_headernames!$O$1:$O$734)</f>
        <v>#NAME?</v>
      </c>
      <c r="I308" s="23" t="str">
        <f ca="1">IFERROR(_xlfn.XLOOKUP(G308,map_headernames!L:L,map_headernames!O:O),"")</f>
        <v/>
      </c>
      <c r="J308" s="23"/>
      <c r="K308"/>
      <c r="L308" t="str">
        <f ca="1">IFERROR(_xlfn.XLOOKUP(G308,map_headernames!L:L,map_headernames!Q:Q),"")</f>
        <v/>
      </c>
      <c r="M308" t="str">
        <f ca="1">IFERROR(_xlfn.XLOOKUP(H308,map_headernames!O:O,map_headernames!Q:Q),"")</f>
        <v/>
      </c>
      <c r="N308" s="484"/>
      <c r="O308" s="383" t="s">
        <v>6481</v>
      </c>
    </row>
    <row r="309" spans="1:15">
      <c r="A309">
        <v>236</v>
      </c>
      <c r="B309" t="s">
        <v>3593</v>
      </c>
      <c r="C309">
        <v>8</v>
      </c>
      <c r="D309" t="s">
        <v>6023</v>
      </c>
      <c r="E309" s="28" t="str">
        <f ca="1">IFERROR(_xlfn.XLOOKUP(B309,map_headernames!M:M,map_headernames!M:M),"")</f>
        <v/>
      </c>
      <c r="F309" s="28" t="str">
        <f ca="1">IFERROR(_xlfn.XLOOKUP(B309,map_headernames!N:N,map_headernames!N:N),"")</f>
        <v/>
      </c>
      <c r="G309" s="28" t="str">
        <f ca="1">IFERROR(_xlfn.XLOOKUP($B309,map_headernames!L:L,map_headernames!L:L),"")</f>
        <v/>
      </c>
      <c r="H309" t="e">
        <f ca="1">_xlfn.XLOOKUP(K309,map_headernames!$Q$1:$Q$734,map_headernames!$O$1:$O$734)</f>
        <v>#NAME?</v>
      </c>
      <c r="I309" s="23" t="str">
        <f ca="1">IFERROR(_xlfn.XLOOKUP(G309,map_headernames!L:L,map_headernames!O:O),"")</f>
        <v/>
      </c>
      <c r="L309" t="str">
        <f ca="1">IFERROR(_xlfn.XLOOKUP(G309,map_headernames!L:L,map_headernames!Q:Q),"")</f>
        <v/>
      </c>
      <c r="M309" t="str">
        <f ca="1">IFERROR(_xlfn.XLOOKUP(H309,map_headernames!O:O,map_headernames!Q:Q),"")</f>
        <v/>
      </c>
      <c r="O309" s="383" t="s">
        <v>6481</v>
      </c>
    </row>
    <row r="310" spans="1:15">
      <c r="A310">
        <v>237</v>
      </c>
      <c r="B310" t="s">
        <v>3595</v>
      </c>
      <c r="C310">
        <v>1.44144144144144</v>
      </c>
      <c r="D310" t="s">
        <v>6024</v>
      </c>
      <c r="E310" s="28" t="str">
        <f ca="1">IFERROR(_xlfn.XLOOKUP(B310,map_headernames!M:M,map_headernames!M:M),"")</f>
        <v/>
      </c>
      <c r="F310" s="28" t="str">
        <f ca="1">IFERROR(_xlfn.XLOOKUP(B310,map_headernames!N:N,map_headernames!N:N),"")</f>
        <v/>
      </c>
      <c r="G310" s="28" t="str">
        <f ca="1">IFERROR(_xlfn.XLOOKUP($B310,map_headernames!L:L,map_headernames!L:L),"")</f>
        <v/>
      </c>
      <c r="H310" t="e">
        <f ca="1">_xlfn.XLOOKUP(K310,map_headernames!$Q$1:$Q$734,map_headernames!$O$1:$O$734)</f>
        <v>#NAME?</v>
      </c>
      <c r="I310" s="23" t="str">
        <f ca="1">IFERROR(_xlfn.XLOOKUP(G310,map_headernames!L:L,map_headernames!O:O),"")</f>
        <v/>
      </c>
      <c r="L310" t="str">
        <f ca="1">IFERROR(_xlfn.XLOOKUP(G310,map_headernames!L:L,map_headernames!Q:Q),"")</f>
        <v/>
      </c>
      <c r="M310" t="str">
        <f ca="1">IFERROR(_xlfn.XLOOKUP(H310,map_headernames!O:O,map_headernames!Q:Q),"")</f>
        <v/>
      </c>
      <c r="O310" s="383" t="s">
        <v>6481</v>
      </c>
    </row>
    <row r="311" spans="1:15" s="18" customFormat="1">
      <c r="A311">
        <v>238</v>
      </c>
      <c r="B311" t="s">
        <v>3598</v>
      </c>
      <c r="C311">
        <v>8</v>
      </c>
      <c r="D311" t="s">
        <v>6025</v>
      </c>
      <c r="E311" s="28" t="str">
        <f ca="1">IFERROR(_xlfn.XLOOKUP(B311,map_headernames!M:M,map_headernames!M:M),"")</f>
        <v/>
      </c>
      <c r="F311" s="28" t="str">
        <f ca="1">IFERROR(_xlfn.XLOOKUP(B311,map_headernames!N:N,map_headernames!N:N),"")</f>
        <v/>
      </c>
      <c r="G311" s="28" t="str">
        <f ca="1">IFERROR(_xlfn.XLOOKUP($B311,map_headernames!L:L,map_headernames!L:L),"")</f>
        <v/>
      </c>
      <c r="H311" t="e">
        <f ca="1">_xlfn.XLOOKUP(K311,map_headernames!$Q$1:$Q$734,map_headernames!$O$1:$O$734)</f>
        <v>#NAME?</v>
      </c>
      <c r="I311" s="23" t="str">
        <f ca="1">IFERROR(_xlfn.XLOOKUP(G311,map_headernames!L:L,map_headernames!O:O),"")</f>
        <v/>
      </c>
      <c r="J311" s="23"/>
      <c r="K311"/>
      <c r="L311" t="str">
        <f ca="1">IFERROR(_xlfn.XLOOKUP(G311,map_headernames!L:L,map_headernames!Q:Q),"")</f>
        <v/>
      </c>
      <c r="M311" t="str">
        <f ca="1">IFERROR(_xlfn.XLOOKUP(H311,map_headernames!O:O,map_headernames!Q:Q),"")</f>
        <v/>
      </c>
      <c r="N311" s="484"/>
      <c r="O311" s="383" t="s">
        <v>6481</v>
      </c>
    </row>
    <row r="312" spans="1:15" s="18" customFormat="1">
      <c r="A312">
        <v>239</v>
      </c>
      <c r="B312" t="s">
        <v>3600</v>
      </c>
      <c r="C312">
        <v>1.44144144144144</v>
      </c>
      <c r="D312" t="s">
        <v>6026</v>
      </c>
      <c r="E312" s="28" t="str">
        <f ca="1">IFERROR(_xlfn.XLOOKUP(B312,map_headernames!M:M,map_headernames!M:M),"")</f>
        <v/>
      </c>
      <c r="F312" s="28" t="str">
        <f ca="1">IFERROR(_xlfn.XLOOKUP(B312,map_headernames!N:N,map_headernames!N:N),"")</f>
        <v/>
      </c>
      <c r="G312" s="28" t="str">
        <f ca="1">IFERROR(_xlfn.XLOOKUP($B312,map_headernames!L:L,map_headernames!L:L),"")</f>
        <v/>
      </c>
      <c r="H312" t="e">
        <f ca="1">_xlfn.XLOOKUP(K312,map_headernames!$Q$1:$Q$734,map_headernames!$O$1:$O$734)</f>
        <v>#NAME?</v>
      </c>
      <c r="I312" s="23" t="str">
        <f ca="1">IFERROR(_xlfn.XLOOKUP(G312,map_headernames!L:L,map_headernames!O:O),"")</f>
        <v/>
      </c>
      <c r="J312" s="23"/>
      <c r="K312"/>
      <c r="L312" t="str">
        <f ca="1">IFERROR(_xlfn.XLOOKUP(G312,map_headernames!L:L,map_headernames!Q:Q),"")</f>
        <v/>
      </c>
      <c r="M312" t="str">
        <f ca="1">IFERROR(_xlfn.XLOOKUP(H312,map_headernames!O:O,map_headernames!Q:Q),"")</f>
        <v/>
      </c>
      <c r="N312" s="484"/>
      <c r="O312" s="383" t="s">
        <v>6481</v>
      </c>
    </row>
    <row r="313" spans="1:15" s="18" customFormat="1">
      <c r="A313">
        <v>240</v>
      </c>
      <c r="B313" t="s">
        <v>3603</v>
      </c>
      <c r="C313">
        <v>0</v>
      </c>
      <c r="D313" t="s">
        <v>6027</v>
      </c>
      <c r="E313" s="28" t="str">
        <f ca="1">IFERROR(_xlfn.XLOOKUP(B313,map_headernames!M:M,map_headernames!M:M),"")</f>
        <v/>
      </c>
      <c r="F313" s="28" t="str">
        <f ca="1">IFERROR(_xlfn.XLOOKUP(B313,map_headernames!N:N,map_headernames!N:N),"")</f>
        <v/>
      </c>
      <c r="G313" s="28" t="str">
        <f ca="1">IFERROR(_xlfn.XLOOKUP($B313,map_headernames!L:L,map_headernames!L:L),"")</f>
        <v/>
      </c>
      <c r="H313" t="e">
        <f ca="1">_xlfn.XLOOKUP(K313,map_headernames!$Q$1:$Q$734,map_headernames!$O$1:$O$734)</f>
        <v>#NAME?</v>
      </c>
      <c r="I313" s="23" t="str">
        <f ca="1">IFERROR(_xlfn.XLOOKUP(G313,map_headernames!L:L,map_headernames!O:O),"")</f>
        <v/>
      </c>
      <c r="J313" s="23"/>
      <c r="K313"/>
      <c r="L313" t="str">
        <f ca="1">IFERROR(_xlfn.XLOOKUP(G313,map_headernames!L:L,map_headernames!Q:Q),"")</f>
        <v/>
      </c>
      <c r="M313" t="str">
        <f ca="1">IFERROR(_xlfn.XLOOKUP(H313,map_headernames!O:O,map_headernames!Q:Q),"")</f>
        <v/>
      </c>
      <c r="N313" s="484"/>
      <c r="O313" s="383" t="s">
        <v>6481</v>
      </c>
    </row>
    <row r="314" spans="1:15" s="18" customFormat="1">
      <c r="A314">
        <v>241</v>
      </c>
      <c r="B314" t="s">
        <v>3605</v>
      </c>
      <c r="C314">
        <v>0</v>
      </c>
      <c r="D314" t="s">
        <v>6028</v>
      </c>
      <c r="E314" s="28" t="str">
        <f ca="1">IFERROR(_xlfn.XLOOKUP(B314,map_headernames!M:M,map_headernames!M:M),"")</f>
        <v/>
      </c>
      <c r="F314" s="28" t="str">
        <f ca="1">IFERROR(_xlfn.XLOOKUP(B314,map_headernames!N:N,map_headernames!N:N),"")</f>
        <v/>
      </c>
      <c r="G314" s="28" t="str">
        <f ca="1">IFERROR(_xlfn.XLOOKUP($B314,map_headernames!L:L,map_headernames!L:L),"")</f>
        <v/>
      </c>
      <c r="H314" t="e">
        <f ca="1">_xlfn.XLOOKUP(K314,map_headernames!$Q$1:$Q$734,map_headernames!$O$1:$O$734)</f>
        <v>#NAME?</v>
      </c>
      <c r="I314" s="23" t="str">
        <f ca="1">IFERROR(_xlfn.XLOOKUP(G314,map_headernames!L:L,map_headernames!O:O),"")</f>
        <v/>
      </c>
      <c r="J314" s="23"/>
      <c r="K314"/>
      <c r="L314" t="str">
        <f ca="1">IFERROR(_xlfn.XLOOKUP(G314,map_headernames!L:L,map_headernames!Q:Q),"")</f>
        <v/>
      </c>
      <c r="M314" t="str">
        <f ca="1">IFERROR(_xlfn.XLOOKUP(H314,map_headernames!O:O,map_headernames!Q:Q),"")</f>
        <v/>
      </c>
      <c r="N314" s="484"/>
      <c r="O314" s="383" t="s">
        <v>6481</v>
      </c>
    </row>
    <row r="315" spans="1:15">
      <c r="A315">
        <v>242</v>
      </c>
      <c r="B315" t="s">
        <v>3608</v>
      </c>
      <c r="C315">
        <v>437</v>
      </c>
      <c r="D315" t="s">
        <v>6029</v>
      </c>
      <c r="E315" s="28" t="str">
        <f ca="1">IFERROR(_xlfn.XLOOKUP(B315,map_headernames!M:M,map_headernames!M:M),"")</f>
        <v/>
      </c>
      <c r="F315" s="28" t="str">
        <f ca="1">IFERROR(_xlfn.XLOOKUP(B315,map_headernames!N:N,map_headernames!N:N),"")</f>
        <v/>
      </c>
      <c r="G315" s="28" t="str">
        <f ca="1">IFERROR(_xlfn.XLOOKUP($B315,map_headernames!L:L,map_headernames!L:L),"")</f>
        <v/>
      </c>
      <c r="H315" t="e">
        <f ca="1">_xlfn.XLOOKUP(K315,map_headernames!$Q$1:$Q$734,map_headernames!$O$1:$O$734)</f>
        <v>#NAME?</v>
      </c>
      <c r="I315" s="23" t="str">
        <f ca="1">IFERROR(_xlfn.XLOOKUP(G315,map_headernames!L:L,map_headernames!O:O),"")</f>
        <v/>
      </c>
      <c r="L315" t="str">
        <f ca="1">IFERROR(_xlfn.XLOOKUP(G315,map_headernames!L:L,map_headernames!Q:Q),"")</f>
        <v/>
      </c>
      <c r="M315" t="str">
        <f ca="1">IFERROR(_xlfn.XLOOKUP(H315,map_headernames!O:O,map_headernames!Q:Q),"")</f>
        <v/>
      </c>
      <c r="O315" s="383" t="s">
        <v>6481</v>
      </c>
    </row>
    <row r="316" spans="1:15">
      <c r="A316">
        <v>243</v>
      </c>
      <c r="B316" t="s">
        <v>3610</v>
      </c>
      <c r="C316">
        <v>78.738738738738704</v>
      </c>
      <c r="D316" t="s">
        <v>6030</v>
      </c>
      <c r="E316" s="28" t="str">
        <f ca="1">IFERROR(_xlfn.XLOOKUP(B316,map_headernames!M:M,map_headernames!M:M),"")</f>
        <v/>
      </c>
      <c r="F316" s="28" t="str">
        <f ca="1">IFERROR(_xlfn.XLOOKUP(B316,map_headernames!N:N,map_headernames!N:N),"")</f>
        <v/>
      </c>
      <c r="G316" s="28" t="str">
        <f ca="1">IFERROR(_xlfn.XLOOKUP($B316,map_headernames!L:L,map_headernames!L:L),"")</f>
        <v/>
      </c>
      <c r="H316" t="e">
        <f ca="1">_xlfn.XLOOKUP(K316,map_headernames!$Q$1:$Q$734,map_headernames!$O$1:$O$734)</f>
        <v>#NAME?</v>
      </c>
      <c r="I316" s="23" t="str">
        <f ca="1">IFERROR(_xlfn.XLOOKUP(G316,map_headernames!L:L,map_headernames!O:O),"")</f>
        <v/>
      </c>
      <c r="L316" t="str">
        <f ca="1">IFERROR(_xlfn.XLOOKUP(G316,map_headernames!L:L,map_headernames!Q:Q),"")</f>
        <v/>
      </c>
      <c r="M316" t="str">
        <f ca="1">IFERROR(_xlfn.XLOOKUP(H316,map_headernames!O:O,map_headernames!Q:Q),"")</f>
        <v/>
      </c>
      <c r="O316" s="383" t="s">
        <v>6481</v>
      </c>
    </row>
    <row r="317" spans="1:15" s="18" customFormat="1">
      <c r="A317">
        <v>249</v>
      </c>
      <c r="B317" t="s">
        <v>3627</v>
      </c>
      <c r="C317">
        <v>6</v>
      </c>
      <c r="D317" s="118" t="s">
        <v>6036</v>
      </c>
      <c r="E317" s="28" t="str">
        <f ca="1">IFERROR(_xlfn.XLOOKUP(B317,map_headernames!M:M,map_headernames!M:M),"")</f>
        <v/>
      </c>
      <c r="F317" s="28" t="str">
        <f ca="1">IFERROR(_xlfn.XLOOKUP(B317,map_headernames!N:N,map_headernames!N:N),"")</f>
        <v/>
      </c>
      <c r="G317" s="28" t="str">
        <f ca="1">IFERROR(_xlfn.XLOOKUP($B317,map_headernames!L:L,map_headernames!L:L),"")</f>
        <v/>
      </c>
      <c r="H317" t="e">
        <f ca="1">_xlfn.XLOOKUP(K317,map_headernames!$Q$1:$Q$734,map_headernames!$O$1:$O$734)</f>
        <v>#NAME?</v>
      </c>
      <c r="I317" s="23" t="str">
        <f ca="1">IFERROR(_xlfn.XLOOKUP(G317,map_headernames!L:L,map_headernames!O:O),"")</f>
        <v/>
      </c>
      <c r="J317" s="23"/>
      <c r="K317"/>
      <c r="L317" t="str">
        <f ca="1">IFERROR(_xlfn.XLOOKUP(G317,map_headernames!L:L,map_headernames!Q:Q),"")</f>
        <v/>
      </c>
      <c r="M317" t="str">
        <f ca="1">IFERROR(_xlfn.XLOOKUP(H317,map_headernames!O:O,map_headernames!Q:Q),"")</f>
        <v/>
      </c>
      <c r="N317" s="484"/>
      <c r="O317" s="383" t="s">
        <v>6481</v>
      </c>
    </row>
    <row r="318" spans="1:15" s="18" customFormat="1">
      <c r="A318">
        <v>250</v>
      </c>
      <c r="B318" t="s">
        <v>3629</v>
      </c>
      <c r="C318">
        <v>1.1320754716981101</v>
      </c>
      <c r="D318" s="118" t="s">
        <v>6037</v>
      </c>
      <c r="E318" s="28" t="str">
        <f ca="1">IFERROR(_xlfn.XLOOKUP(B318,map_headernames!M:M,map_headernames!M:M),"")</f>
        <v/>
      </c>
      <c r="F318" s="28" t="str">
        <f ca="1">IFERROR(_xlfn.XLOOKUP(B318,map_headernames!N:N,map_headernames!N:N),"")</f>
        <v/>
      </c>
      <c r="G318" s="28" t="str">
        <f ca="1">IFERROR(_xlfn.XLOOKUP($B318,map_headernames!L:L,map_headernames!L:L),"")</f>
        <v/>
      </c>
      <c r="H318" t="e">
        <f ca="1">_xlfn.XLOOKUP(K318,map_headernames!$Q$1:$Q$734,map_headernames!$O$1:$O$734)</f>
        <v>#NAME?</v>
      </c>
      <c r="I318" s="23" t="str">
        <f ca="1">IFERROR(_xlfn.XLOOKUP(G318,map_headernames!L:L,map_headernames!O:O),"")</f>
        <v/>
      </c>
      <c r="J318" s="23"/>
      <c r="K318"/>
      <c r="L318" t="str">
        <f ca="1">IFERROR(_xlfn.XLOOKUP(G318,map_headernames!L:L,map_headernames!Q:Q),"")</f>
        <v/>
      </c>
      <c r="M318" t="str">
        <f ca="1">IFERROR(_xlfn.XLOOKUP(H318,map_headernames!O:O,map_headernames!Q:Q),"")</f>
        <v/>
      </c>
      <c r="N318" s="484"/>
      <c r="O318" s="383" t="s">
        <v>6481</v>
      </c>
    </row>
    <row r="319" spans="1:15" s="18" customFormat="1">
      <c r="A319">
        <v>251</v>
      </c>
      <c r="B319" t="s">
        <v>3632</v>
      </c>
      <c r="C319">
        <v>7</v>
      </c>
      <c r="D319" s="118" t="s">
        <v>6038</v>
      </c>
      <c r="E319" s="28" t="str">
        <f ca="1">IFERROR(_xlfn.XLOOKUP(B319,map_headernames!M:M,map_headernames!M:M),"")</f>
        <v/>
      </c>
      <c r="F319" s="28" t="str">
        <f ca="1">IFERROR(_xlfn.XLOOKUP(B319,map_headernames!N:N,map_headernames!N:N),"")</f>
        <v/>
      </c>
      <c r="G319" s="28" t="str">
        <f ca="1">IFERROR(_xlfn.XLOOKUP($B319,map_headernames!L:L,map_headernames!L:L),"")</f>
        <v/>
      </c>
      <c r="H319" t="e">
        <f ca="1">_xlfn.XLOOKUP(K319,map_headernames!$Q$1:$Q$734,map_headernames!$O$1:$O$734)</f>
        <v>#NAME?</v>
      </c>
      <c r="I319" s="23" t="str">
        <f ca="1">IFERROR(_xlfn.XLOOKUP(G319,map_headernames!L:L,map_headernames!O:O),"")</f>
        <v/>
      </c>
      <c r="J319" s="23"/>
      <c r="K319"/>
      <c r="L319" t="str">
        <f ca="1">IFERROR(_xlfn.XLOOKUP(G319,map_headernames!L:L,map_headernames!Q:Q),"")</f>
        <v/>
      </c>
      <c r="M319" t="str">
        <f ca="1">IFERROR(_xlfn.XLOOKUP(H319,map_headernames!O:O,map_headernames!Q:Q),"")</f>
        <v/>
      </c>
      <c r="N319" s="484"/>
      <c r="O319" s="383" t="s">
        <v>6481</v>
      </c>
    </row>
    <row r="320" spans="1:15" s="18" customFormat="1">
      <c r="A320">
        <v>252</v>
      </c>
      <c r="B320" t="s">
        <v>3634</v>
      </c>
      <c r="C320">
        <v>1.32075471698113</v>
      </c>
      <c r="D320" s="118" t="s">
        <v>6039</v>
      </c>
      <c r="E320" s="28" t="str">
        <f ca="1">IFERROR(_xlfn.XLOOKUP(B320,map_headernames!M:M,map_headernames!M:M),"")</f>
        <v/>
      </c>
      <c r="F320" s="28" t="str">
        <f ca="1">IFERROR(_xlfn.XLOOKUP(B320,map_headernames!N:N,map_headernames!N:N),"")</f>
        <v/>
      </c>
      <c r="G320" s="28" t="str">
        <f ca="1">IFERROR(_xlfn.XLOOKUP($B320,map_headernames!L:L,map_headernames!L:L),"")</f>
        <v/>
      </c>
      <c r="H320" t="e">
        <f ca="1">_xlfn.XLOOKUP(K320,map_headernames!$Q$1:$Q$734,map_headernames!$O$1:$O$734)</f>
        <v>#NAME?</v>
      </c>
      <c r="I320" s="23" t="str">
        <f ca="1">IFERROR(_xlfn.XLOOKUP(G320,map_headernames!L:L,map_headernames!O:O),"")</f>
        <v/>
      </c>
      <c r="J320" s="23"/>
      <c r="K320"/>
      <c r="L320" t="str">
        <f ca="1">IFERROR(_xlfn.XLOOKUP(G320,map_headernames!L:L,map_headernames!Q:Q),"")</f>
        <v/>
      </c>
      <c r="M320" t="str">
        <f ca="1">IFERROR(_xlfn.XLOOKUP(H320,map_headernames!O:O,map_headernames!Q:Q),"")</f>
        <v/>
      </c>
      <c r="N320" s="484"/>
      <c r="O320" s="383" t="s">
        <v>6481</v>
      </c>
    </row>
    <row r="321" spans="1:15">
      <c r="A321">
        <v>263</v>
      </c>
      <c r="B321" t="s">
        <v>3662</v>
      </c>
      <c r="C321">
        <v>6</v>
      </c>
      <c r="D321" s="118" t="s">
        <v>6050</v>
      </c>
      <c r="E321" s="28" t="str">
        <f ca="1">IFERROR(_xlfn.XLOOKUP(B321,map_headernames!M:M,map_headernames!M:M),"")</f>
        <v/>
      </c>
      <c r="F321" s="28" t="str">
        <f ca="1">IFERROR(_xlfn.XLOOKUP(B321,map_headernames!N:N,map_headernames!N:N),"")</f>
        <v/>
      </c>
      <c r="G321" s="28" t="str">
        <f ca="1">IFERROR(_xlfn.XLOOKUP($B321,map_headernames!L:L,map_headernames!L:L),"")</f>
        <v/>
      </c>
      <c r="H321" t="e">
        <f ca="1">_xlfn.XLOOKUP(K321,map_headernames!$Q$1:$Q$734,map_headernames!$O$1:$O$734)</f>
        <v>#NAME?</v>
      </c>
      <c r="I321" s="23" t="str">
        <f ca="1">IFERROR(_xlfn.XLOOKUP(G321,map_headernames!L:L,map_headernames!O:O),"")</f>
        <v/>
      </c>
      <c r="L321" t="str">
        <f ca="1">IFERROR(_xlfn.XLOOKUP(G321,map_headernames!L:L,map_headernames!Q:Q),"")</f>
        <v/>
      </c>
      <c r="M321" t="str">
        <f ca="1">IFERROR(_xlfn.XLOOKUP(H321,map_headernames!O:O,map_headernames!Q:Q),"")</f>
        <v/>
      </c>
      <c r="O321" s="383" t="s">
        <v>6481</v>
      </c>
    </row>
    <row r="322" spans="1:15">
      <c r="A322">
        <v>264</v>
      </c>
      <c r="B322" t="s">
        <v>3664</v>
      </c>
      <c r="C322">
        <v>1.1320754716981101</v>
      </c>
      <c r="D322" s="118" t="s">
        <v>6051</v>
      </c>
      <c r="E322" s="28" t="str">
        <f ca="1">IFERROR(_xlfn.XLOOKUP(B322,map_headernames!M:M,map_headernames!M:M),"")</f>
        <v/>
      </c>
      <c r="F322" s="28" t="str">
        <f ca="1">IFERROR(_xlfn.XLOOKUP(B322,map_headernames!N:N,map_headernames!N:N),"")</f>
        <v/>
      </c>
      <c r="G322" s="28" t="str">
        <f ca="1">IFERROR(_xlfn.XLOOKUP($B322,map_headernames!L:L,map_headernames!L:L),"")</f>
        <v/>
      </c>
      <c r="H322" t="e">
        <f ca="1">_xlfn.XLOOKUP(K322,map_headernames!$Q$1:$Q$734,map_headernames!$O$1:$O$734)</f>
        <v>#NAME?</v>
      </c>
      <c r="I322" s="23" t="str">
        <f ca="1">IFERROR(_xlfn.XLOOKUP(G322,map_headernames!L:L,map_headernames!O:O),"")</f>
        <v/>
      </c>
      <c r="L322" t="str">
        <f ca="1">IFERROR(_xlfn.XLOOKUP(G322,map_headernames!L:L,map_headernames!Q:Q),"")</f>
        <v/>
      </c>
      <c r="M322" t="str">
        <f ca="1">IFERROR(_xlfn.XLOOKUP(H322,map_headernames!O:O,map_headernames!Q:Q),"")</f>
        <v/>
      </c>
      <c r="O322" s="383" t="s">
        <v>6481</v>
      </c>
    </row>
    <row r="323" spans="1:15" s="18" customFormat="1">
      <c r="A323">
        <v>265</v>
      </c>
      <c r="B323" t="s">
        <v>3667</v>
      </c>
      <c r="C323">
        <v>7</v>
      </c>
      <c r="D323" s="118" t="s">
        <v>6052</v>
      </c>
      <c r="E323" s="28" t="str">
        <f ca="1">IFERROR(_xlfn.XLOOKUP(B323,map_headernames!M:M,map_headernames!M:M),"")</f>
        <v/>
      </c>
      <c r="F323" s="28" t="str">
        <f ca="1">IFERROR(_xlfn.XLOOKUP(B323,map_headernames!N:N,map_headernames!N:N),"")</f>
        <v/>
      </c>
      <c r="G323" s="28" t="str">
        <f ca="1">IFERROR(_xlfn.XLOOKUP($B323,map_headernames!L:L,map_headernames!L:L),"")</f>
        <v/>
      </c>
      <c r="H323" t="e">
        <f ca="1">_xlfn.XLOOKUP(K323,map_headernames!$Q$1:$Q$734,map_headernames!$O$1:$O$734)</f>
        <v>#NAME?</v>
      </c>
      <c r="I323" s="23" t="str">
        <f ca="1">IFERROR(_xlfn.XLOOKUP(G323,map_headernames!L:L,map_headernames!O:O),"")</f>
        <v/>
      </c>
      <c r="J323" s="23"/>
      <c r="K323"/>
      <c r="L323" t="str">
        <f ca="1">IFERROR(_xlfn.XLOOKUP(G323,map_headernames!L:L,map_headernames!Q:Q),"")</f>
        <v/>
      </c>
      <c r="M323" t="str">
        <f ca="1">IFERROR(_xlfn.XLOOKUP(H323,map_headernames!O:O,map_headernames!Q:Q),"")</f>
        <v/>
      </c>
      <c r="N323" s="484"/>
      <c r="O323" s="383" t="s">
        <v>6481</v>
      </c>
    </row>
    <row r="324" spans="1:15" s="18" customFormat="1">
      <c r="A324">
        <v>266</v>
      </c>
      <c r="B324" t="s">
        <v>3669</v>
      </c>
      <c r="C324">
        <v>1.32075471698113</v>
      </c>
      <c r="D324" s="118" t="s">
        <v>6053</v>
      </c>
      <c r="E324" s="28" t="str">
        <f ca="1">IFERROR(_xlfn.XLOOKUP(B324,map_headernames!M:M,map_headernames!M:M),"")</f>
        <v/>
      </c>
      <c r="F324" s="28" t="str">
        <f ca="1">IFERROR(_xlfn.XLOOKUP(B324,map_headernames!N:N,map_headernames!N:N),"")</f>
        <v/>
      </c>
      <c r="G324" s="28" t="str">
        <f ca="1">IFERROR(_xlfn.XLOOKUP($B324,map_headernames!L:L,map_headernames!L:L),"")</f>
        <v/>
      </c>
      <c r="H324" t="e">
        <f ca="1">_xlfn.XLOOKUP(K324,map_headernames!$Q$1:$Q$734,map_headernames!$O$1:$O$734)</f>
        <v>#NAME?</v>
      </c>
      <c r="I324" s="23" t="str">
        <f ca="1">IFERROR(_xlfn.XLOOKUP(G324,map_headernames!L:L,map_headernames!O:O),"")</f>
        <v/>
      </c>
      <c r="J324" s="23"/>
      <c r="K324"/>
      <c r="L324" t="str">
        <f ca="1">IFERROR(_xlfn.XLOOKUP(G324,map_headernames!L:L,map_headernames!Q:Q),"")</f>
        <v/>
      </c>
      <c r="M324" t="str">
        <f ca="1">IFERROR(_xlfn.XLOOKUP(H324,map_headernames!O:O,map_headernames!Q:Q),"")</f>
        <v/>
      </c>
      <c r="N324" s="484"/>
      <c r="O324" s="383" t="s">
        <v>6481</v>
      </c>
    </row>
    <row r="325" spans="1:15" s="18" customFormat="1">
      <c r="A325">
        <v>267</v>
      </c>
      <c r="B325" t="s">
        <v>3672</v>
      </c>
      <c r="C325">
        <v>0</v>
      </c>
      <c r="D325" s="118" t="s">
        <v>6054</v>
      </c>
      <c r="E325" s="28" t="str">
        <f ca="1">IFERROR(_xlfn.XLOOKUP(B325,map_headernames!M:M,map_headernames!M:M),"")</f>
        <v/>
      </c>
      <c r="F325" s="28" t="str">
        <f ca="1">IFERROR(_xlfn.XLOOKUP(B325,map_headernames!N:N,map_headernames!N:N),"")</f>
        <v/>
      </c>
      <c r="G325" s="28" t="str">
        <f ca="1">IFERROR(_xlfn.XLOOKUP($B325,map_headernames!L:L,map_headernames!L:L),"")</f>
        <v/>
      </c>
      <c r="H325" t="e">
        <f ca="1">_xlfn.XLOOKUP(K325,map_headernames!$Q$1:$Q$734,map_headernames!$O$1:$O$734)</f>
        <v>#NAME?</v>
      </c>
      <c r="I325" s="23" t="str">
        <f ca="1">IFERROR(_xlfn.XLOOKUP(G325,map_headernames!L:L,map_headernames!O:O),"")</f>
        <v/>
      </c>
      <c r="J325" s="23"/>
      <c r="K325"/>
      <c r="L325" t="str">
        <f ca="1">IFERROR(_xlfn.XLOOKUP(G325,map_headernames!L:L,map_headernames!Q:Q),"")</f>
        <v/>
      </c>
      <c r="M325" t="str">
        <f ca="1">IFERROR(_xlfn.XLOOKUP(H325,map_headernames!O:O,map_headernames!Q:Q),"")</f>
        <v/>
      </c>
      <c r="N325" s="484"/>
      <c r="O325" s="383" t="s">
        <v>6481</v>
      </c>
    </row>
    <row r="326" spans="1:15" s="18" customFormat="1">
      <c r="A326">
        <v>268</v>
      </c>
      <c r="B326" t="s">
        <v>3674</v>
      </c>
      <c r="C326">
        <v>0</v>
      </c>
      <c r="D326" s="118" t="s">
        <v>6055</v>
      </c>
      <c r="E326" s="28" t="str">
        <f ca="1">IFERROR(_xlfn.XLOOKUP(B326,map_headernames!M:M,map_headernames!M:M),"")</f>
        <v/>
      </c>
      <c r="F326" s="28" t="str">
        <f ca="1">IFERROR(_xlfn.XLOOKUP(B326,map_headernames!N:N,map_headernames!N:N),"")</f>
        <v/>
      </c>
      <c r="G326" s="28" t="str">
        <f ca="1">IFERROR(_xlfn.XLOOKUP($B326,map_headernames!L:L,map_headernames!L:L),"")</f>
        <v/>
      </c>
      <c r="H326" t="e">
        <f ca="1">_xlfn.XLOOKUP(K326,map_headernames!$Q$1:$Q$734,map_headernames!$O$1:$O$734)</f>
        <v>#NAME?</v>
      </c>
      <c r="I326" s="23" t="str">
        <f ca="1">IFERROR(_xlfn.XLOOKUP(G326,map_headernames!L:L,map_headernames!O:O),"")</f>
        <v/>
      </c>
      <c r="J326" s="23"/>
      <c r="K326"/>
      <c r="L326" t="str">
        <f ca="1">IFERROR(_xlfn.XLOOKUP(G326,map_headernames!L:L,map_headernames!Q:Q),"")</f>
        <v/>
      </c>
      <c r="M326" t="str">
        <f ca="1">IFERROR(_xlfn.XLOOKUP(H326,map_headernames!O:O,map_headernames!Q:Q),"")</f>
        <v/>
      </c>
      <c r="N326" s="484"/>
      <c r="O326" s="383" t="s">
        <v>6481</v>
      </c>
    </row>
    <row r="327" spans="1:15">
      <c r="A327">
        <v>269</v>
      </c>
      <c r="B327" t="s">
        <v>3677</v>
      </c>
      <c r="C327">
        <v>0</v>
      </c>
      <c r="D327" s="118" t="s">
        <v>6056</v>
      </c>
      <c r="E327" s="28" t="str">
        <f ca="1">IFERROR(_xlfn.XLOOKUP(B327,map_headernames!M:M,map_headernames!M:M),"")</f>
        <v/>
      </c>
      <c r="F327" s="28" t="str">
        <f ca="1">IFERROR(_xlfn.XLOOKUP(B327,map_headernames!N:N,map_headernames!N:N),"")</f>
        <v/>
      </c>
      <c r="G327" s="28" t="str">
        <f ca="1">IFERROR(_xlfn.XLOOKUP($B327,map_headernames!L:L,map_headernames!L:L),"")</f>
        <v/>
      </c>
      <c r="H327" t="e">
        <f ca="1">_xlfn.XLOOKUP(K327,map_headernames!$Q$1:$Q$734,map_headernames!$O$1:$O$734)</f>
        <v>#NAME?</v>
      </c>
      <c r="I327" s="23" t="str">
        <f ca="1">IFERROR(_xlfn.XLOOKUP(G327,map_headernames!L:L,map_headernames!O:O),"")</f>
        <v/>
      </c>
      <c r="L327" t="str">
        <f ca="1">IFERROR(_xlfn.XLOOKUP(G327,map_headernames!L:L,map_headernames!Q:Q),"")</f>
        <v/>
      </c>
      <c r="M327" t="str">
        <f ca="1">IFERROR(_xlfn.XLOOKUP(H327,map_headernames!O:O,map_headernames!Q:Q),"")</f>
        <v/>
      </c>
      <c r="O327" s="383" t="s">
        <v>6481</v>
      </c>
    </row>
    <row r="328" spans="1:15">
      <c r="A328">
        <v>270</v>
      </c>
      <c r="B328" t="s">
        <v>3679</v>
      </c>
      <c r="C328">
        <v>0</v>
      </c>
      <c r="D328" s="118" t="s">
        <v>6057</v>
      </c>
      <c r="E328" s="28" t="str">
        <f ca="1">IFERROR(_xlfn.XLOOKUP(B328,map_headernames!M:M,map_headernames!M:M),"")</f>
        <v/>
      </c>
      <c r="F328" s="28" t="str">
        <f ca="1">IFERROR(_xlfn.XLOOKUP(B328,map_headernames!N:N,map_headernames!N:N),"")</f>
        <v/>
      </c>
      <c r="G328" s="28" t="str">
        <f ca="1">IFERROR(_xlfn.XLOOKUP($B328,map_headernames!L:L,map_headernames!L:L),"")</f>
        <v/>
      </c>
      <c r="H328" t="e">
        <f ca="1">_xlfn.XLOOKUP(K328,map_headernames!$Q$1:$Q$734,map_headernames!$O$1:$O$734)</f>
        <v>#NAME?</v>
      </c>
      <c r="I328" s="23" t="str">
        <f ca="1">IFERROR(_xlfn.XLOOKUP(G328,map_headernames!L:L,map_headernames!O:O),"")</f>
        <v/>
      </c>
      <c r="L328" t="str">
        <f ca="1">IFERROR(_xlfn.XLOOKUP(G328,map_headernames!L:L,map_headernames!Q:Q),"")</f>
        <v/>
      </c>
      <c r="M328" t="str">
        <f ca="1">IFERROR(_xlfn.XLOOKUP(H328,map_headernames!O:O,map_headernames!Q:Q),"")</f>
        <v/>
      </c>
      <c r="O328" s="383" t="s">
        <v>6481</v>
      </c>
    </row>
    <row r="329" spans="1:15" s="18" customFormat="1">
      <c r="A329">
        <v>273</v>
      </c>
      <c r="B329" t="s">
        <v>3687</v>
      </c>
      <c r="C329">
        <v>0</v>
      </c>
      <c r="D329" s="118" t="s">
        <v>6060</v>
      </c>
      <c r="E329" s="28" t="str">
        <f ca="1">IFERROR(_xlfn.XLOOKUP(B329,map_headernames!M:M,map_headernames!M:M),"")</f>
        <v/>
      </c>
      <c r="F329" s="28" t="str">
        <f ca="1">IFERROR(_xlfn.XLOOKUP(B329,map_headernames!N:N,map_headernames!N:N),"")</f>
        <v/>
      </c>
      <c r="G329" s="28" t="str">
        <f ca="1">IFERROR(_xlfn.XLOOKUP($B329,map_headernames!L:L,map_headernames!L:L),"")</f>
        <v/>
      </c>
      <c r="H329" t="e">
        <f ca="1">_xlfn.XLOOKUP(K329,map_headernames!$Q$1:$Q$734,map_headernames!$O$1:$O$734)</f>
        <v>#NAME?</v>
      </c>
      <c r="I329" s="23" t="str">
        <f ca="1">IFERROR(_xlfn.XLOOKUP(G329,map_headernames!L:L,map_headernames!O:O),"")</f>
        <v/>
      </c>
      <c r="J329" s="23"/>
      <c r="K329"/>
      <c r="L329" t="str">
        <f ca="1">IFERROR(_xlfn.XLOOKUP(G329,map_headernames!L:L,map_headernames!Q:Q),"")</f>
        <v/>
      </c>
      <c r="M329" t="str">
        <f ca="1">IFERROR(_xlfn.XLOOKUP(H329,map_headernames!O:O,map_headernames!Q:Q),"")</f>
        <v/>
      </c>
      <c r="N329" s="484"/>
      <c r="O329" s="383" t="s">
        <v>6481</v>
      </c>
    </row>
    <row r="330" spans="1:15" s="18" customFormat="1">
      <c r="A330">
        <v>274</v>
      </c>
      <c r="B330" t="s">
        <v>3689</v>
      </c>
      <c r="C330">
        <v>0</v>
      </c>
      <c r="D330" s="118" t="s">
        <v>6061</v>
      </c>
      <c r="E330" s="28" t="str">
        <f ca="1">IFERROR(_xlfn.XLOOKUP(B330,map_headernames!M:M,map_headernames!M:M),"")</f>
        <v/>
      </c>
      <c r="F330" s="28" t="str">
        <f ca="1">IFERROR(_xlfn.XLOOKUP(B330,map_headernames!N:N,map_headernames!N:N),"")</f>
        <v/>
      </c>
      <c r="G330" s="28" t="str">
        <f ca="1">IFERROR(_xlfn.XLOOKUP($B330,map_headernames!L:L,map_headernames!L:L),"")</f>
        <v/>
      </c>
      <c r="H330" t="e">
        <f ca="1">_xlfn.XLOOKUP(K330,map_headernames!$Q$1:$Q$734,map_headernames!$O$1:$O$734)</f>
        <v>#NAME?</v>
      </c>
      <c r="I330" s="23" t="str">
        <f ca="1">IFERROR(_xlfn.XLOOKUP(G330,map_headernames!L:L,map_headernames!O:O),"")</f>
        <v/>
      </c>
      <c r="J330" s="23"/>
      <c r="K330"/>
      <c r="L330" t="str">
        <f ca="1">IFERROR(_xlfn.XLOOKUP(G330,map_headernames!L:L,map_headernames!Q:Q),"")</f>
        <v/>
      </c>
      <c r="M330" t="str">
        <f ca="1">IFERROR(_xlfn.XLOOKUP(H330,map_headernames!O:O,map_headernames!Q:Q),"")</f>
        <v/>
      </c>
      <c r="N330" s="484"/>
      <c r="O330" s="383" t="s">
        <v>6481</v>
      </c>
    </row>
    <row r="331" spans="1:15" s="39" customFormat="1">
      <c r="A331">
        <v>275</v>
      </c>
      <c r="B331" t="s">
        <v>3692</v>
      </c>
      <c r="C331">
        <v>0</v>
      </c>
      <c r="D331" s="118" t="s">
        <v>6062</v>
      </c>
      <c r="E331" s="28" t="str">
        <f ca="1">IFERROR(_xlfn.XLOOKUP(B331,map_headernames!M:M,map_headernames!M:M),"")</f>
        <v/>
      </c>
      <c r="F331" s="28" t="str">
        <f ca="1">IFERROR(_xlfn.XLOOKUP(B331,map_headernames!N:N,map_headernames!N:N),"")</f>
        <v/>
      </c>
      <c r="G331" s="28" t="str">
        <f ca="1">IFERROR(_xlfn.XLOOKUP($B331,map_headernames!L:L,map_headernames!L:L),"")</f>
        <v/>
      </c>
      <c r="H331" t="e">
        <f ca="1">_xlfn.XLOOKUP(K331,map_headernames!$Q$1:$Q$734,map_headernames!$O$1:$O$734)</f>
        <v>#NAME?</v>
      </c>
      <c r="I331" s="23" t="str">
        <f ca="1">IFERROR(_xlfn.XLOOKUP(G331,map_headernames!L:L,map_headernames!O:O),"")</f>
        <v/>
      </c>
      <c r="J331" s="23"/>
      <c r="K331"/>
      <c r="L331" t="str">
        <f ca="1">IFERROR(_xlfn.XLOOKUP(G331,map_headernames!L:L,map_headernames!Q:Q),"")</f>
        <v/>
      </c>
      <c r="M331" t="str">
        <f ca="1">IFERROR(_xlfn.XLOOKUP(H331,map_headernames!O:O,map_headernames!Q:Q),"")</f>
        <v/>
      </c>
      <c r="N331" s="484"/>
      <c r="O331" s="383" t="s">
        <v>6481</v>
      </c>
    </row>
    <row r="332" spans="1:15">
      <c r="A332">
        <v>276</v>
      </c>
      <c r="B332" t="s">
        <v>3694</v>
      </c>
      <c r="C332">
        <v>0</v>
      </c>
      <c r="D332" s="118" t="s">
        <v>6063</v>
      </c>
      <c r="E332" s="28" t="str">
        <f ca="1">IFERROR(_xlfn.XLOOKUP(B332,map_headernames!M:M,map_headernames!M:M),"")</f>
        <v/>
      </c>
      <c r="F332" s="28" t="str">
        <f ca="1">IFERROR(_xlfn.XLOOKUP(B332,map_headernames!N:N,map_headernames!N:N),"")</f>
        <v/>
      </c>
      <c r="G332" s="28" t="str">
        <f ca="1">IFERROR(_xlfn.XLOOKUP($B332,map_headernames!L:L,map_headernames!L:L),"")</f>
        <v/>
      </c>
      <c r="H332" t="e">
        <f ca="1">_xlfn.XLOOKUP(K332,map_headernames!$Q$1:$Q$734,map_headernames!$O$1:$O$734)</f>
        <v>#NAME?</v>
      </c>
      <c r="I332" s="23" t="str">
        <f ca="1">IFERROR(_xlfn.XLOOKUP(G332,map_headernames!L:L,map_headernames!O:O),"")</f>
        <v/>
      </c>
      <c r="L332" t="str">
        <f ca="1">IFERROR(_xlfn.XLOOKUP(G332,map_headernames!L:L,map_headernames!Q:Q),"")</f>
        <v/>
      </c>
      <c r="M332" t="str">
        <f ca="1">IFERROR(_xlfn.XLOOKUP(H332,map_headernames!O:O,map_headernames!Q:Q),"")</f>
        <v/>
      </c>
      <c r="O332" s="383" t="s">
        <v>6481</v>
      </c>
    </row>
    <row r="333" spans="1:15">
      <c r="A333">
        <v>277</v>
      </c>
      <c r="B333" t="s">
        <v>3697</v>
      </c>
      <c r="C333">
        <v>0</v>
      </c>
      <c r="D333" s="118" t="s">
        <v>6064</v>
      </c>
      <c r="E333" s="28" t="str">
        <f ca="1">IFERROR(_xlfn.XLOOKUP(B333,map_headernames!M:M,map_headernames!M:M),"")</f>
        <v/>
      </c>
      <c r="F333" s="28" t="str">
        <f ca="1">IFERROR(_xlfn.XLOOKUP(B333,map_headernames!N:N,map_headernames!N:N),"")</f>
        <v/>
      </c>
      <c r="G333" s="28" t="str">
        <f ca="1">IFERROR(_xlfn.XLOOKUP($B333,map_headernames!L:L,map_headernames!L:L),"")</f>
        <v/>
      </c>
      <c r="H333" t="e">
        <f ca="1">_xlfn.XLOOKUP(K333,map_headernames!$Q$1:$Q$734,map_headernames!$O$1:$O$734)</f>
        <v>#NAME?</v>
      </c>
      <c r="I333" s="23" t="str">
        <f ca="1">IFERROR(_xlfn.XLOOKUP(G333,map_headernames!L:L,map_headernames!O:O),"")</f>
        <v/>
      </c>
      <c r="L333" t="str">
        <f ca="1">IFERROR(_xlfn.XLOOKUP(G333,map_headernames!L:L,map_headernames!Q:Q),"")</f>
        <v/>
      </c>
      <c r="M333" t="str">
        <f ca="1">IFERROR(_xlfn.XLOOKUP(H333,map_headernames!O:O,map_headernames!Q:Q),"")</f>
        <v/>
      </c>
      <c r="O333" s="383" t="s">
        <v>6481</v>
      </c>
    </row>
    <row r="334" spans="1:15" s="39" customFormat="1">
      <c r="A334">
        <v>278</v>
      </c>
      <c r="B334" t="s">
        <v>3699</v>
      </c>
      <c r="C334">
        <v>0</v>
      </c>
      <c r="D334" s="118" t="s">
        <v>6065</v>
      </c>
      <c r="E334" s="28" t="str">
        <f ca="1">IFERROR(_xlfn.XLOOKUP(B334,map_headernames!M:M,map_headernames!M:M),"")</f>
        <v/>
      </c>
      <c r="F334" s="28" t="str">
        <f ca="1">IFERROR(_xlfn.XLOOKUP(B334,map_headernames!N:N,map_headernames!N:N),"")</f>
        <v/>
      </c>
      <c r="G334" s="28" t="str">
        <f ca="1">IFERROR(_xlfn.XLOOKUP($B334,map_headernames!L:L,map_headernames!L:L),"")</f>
        <v/>
      </c>
      <c r="H334" t="e">
        <f ca="1">_xlfn.XLOOKUP(K334,map_headernames!$Q$1:$Q$734,map_headernames!$O$1:$O$734)</f>
        <v>#NAME?</v>
      </c>
      <c r="I334" s="23" t="str">
        <f ca="1">IFERROR(_xlfn.XLOOKUP(G334,map_headernames!L:L,map_headernames!O:O),"")</f>
        <v/>
      </c>
      <c r="J334" s="23"/>
      <c r="K334"/>
      <c r="L334" t="str">
        <f ca="1">IFERROR(_xlfn.XLOOKUP(G334,map_headernames!L:L,map_headernames!Q:Q),"")</f>
        <v/>
      </c>
      <c r="M334" t="str">
        <f ca="1">IFERROR(_xlfn.XLOOKUP(H334,map_headernames!O:O,map_headernames!Q:Q),"")</f>
        <v/>
      </c>
      <c r="N334" s="484"/>
      <c r="O334" s="383" t="s">
        <v>6481</v>
      </c>
    </row>
    <row r="335" spans="1:15" s="39" customFormat="1">
      <c r="A335">
        <v>279</v>
      </c>
      <c r="B335" t="s">
        <v>3702</v>
      </c>
      <c r="C335">
        <v>0</v>
      </c>
      <c r="D335" s="118" t="s">
        <v>6066</v>
      </c>
      <c r="E335" s="28" t="str">
        <f ca="1">IFERROR(_xlfn.XLOOKUP(B335,map_headernames!M:M,map_headernames!M:M),"")</f>
        <v/>
      </c>
      <c r="F335" s="28" t="str">
        <f ca="1">IFERROR(_xlfn.XLOOKUP(B335,map_headernames!N:N,map_headernames!N:N),"")</f>
        <v/>
      </c>
      <c r="G335" s="28" t="str">
        <f ca="1">IFERROR(_xlfn.XLOOKUP($B335,map_headernames!L:L,map_headernames!L:L),"")</f>
        <v/>
      </c>
      <c r="H335" t="e">
        <f ca="1">_xlfn.XLOOKUP(K335,map_headernames!$Q$1:$Q$734,map_headernames!$O$1:$O$734)</f>
        <v>#NAME?</v>
      </c>
      <c r="I335" s="23" t="str">
        <f ca="1">IFERROR(_xlfn.XLOOKUP(G335,map_headernames!L:L,map_headernames!O:O),"")</f>
        <v/>
      </c>
      <c r="J335" s="23"/>
      <c r="K335"/>
      <c r="L335" t="str">
        <f ca="1">IFERROR(_xlfn.XLOOKUP(G335,map_headernames!L:L,map_headernames!Q:Q),"")</f>
        <v/>
      </c>
      <c r="M335" t="str">
        <f ca="1">IFERROR(_xlfn.XLOOKUP(H335,map_headernames!O:O,map_headernames!Q:Q),"")</f>
        <v/>
      </c>
      <c r="N335" s="484"/>
      <c r="O335" s="383" t="s">
        <v>6481</v>
      </c>
    </row>
    <row r="336" spans="1:15">
      <c r="A336">
        <v>280</v>
      </c>
      <c r="B336" t="s">
        <v>3704</v>
      </c>
      <c r="C336">
        <v>0</v>
      </c>
      <c r="D336" s="118" t="s">
        <v>6067</v>
      </c>
      <c r="E336" s="28" t="str">
        <f ca="1">IFERROR(_xlfn.XLOOKUP(B336,map_headernames!M:M,map_headernames!M:M),"")</f>
        <v/>
      </c>
      <c r="F336" s="28" t="str">
        <f ca="1">IFERROR(_xlfn.XLOOKUP(B336,map_headernames!N:N,map_headernames!N:N),"")</f>
        <v/>
      </c>
      <c r="G336" s="28" t="str">
        <f ca="1">IFERROR(_xlfn.XLOOKUP($B336,map_headernames!L:L,map_headernames!L:L),"")</f>
        <v/>
      </c>
      <c r="H336" t="e">
        <f ca="1">_xlfn.XLOOKUP(K336,map_headernames!$Q$1:$Q$734,map_headernames!$O$1:$O$734)</f>
        <v>#NAME?</v>
      </c>
      <c r="I336" s="23" t="str">
        <f ca="1">IFERROR(_xlfn.XLOOKUP(G336,map_headernames!L:L,map_headernames!O:O),"")</f>
        <v/>
      </c>
      <c r="L336" t="str">
        <f ca="1">IFERROR(_xlfn.XLOOKUP(G336,map_headernames!L:L,map_headernames!Q:Q),"")</f>
        <v/>
      </c>
      <c r="M336" t="str">
        <f ca="1">IFERROR(_xlfn.XLOOKUP(H336,map_headernames!O:O,map_headernames!Q:Q),"")</f>
        <v/>
      </c>
      <c r="O336" s="383" t="s">
        <v>6481</v>
      </c>
    </row>
    <row r="337" spans="1:15">
      <c r="A337">
        <v>283</v>
      </c>
      <c r="B337" t="s">
        <v>3711</v>
      </c>
      <c r="C337">
        <v>0</v>
      </c>
      <c r="D337" s="118" t="s">
        <v>6070</v>
      </c>
      <c r="E337" s="28" t="str">
        <f ca="1">IFERROR(_xlfn.XLOOKUP(B337,map_headernames!M:M,map_headernames!M:M),"")</f>
        <v/>
      </c>
      <c r="F337" s="28" t="str">
        <f ca="1">IFERROR(_xlfn.XLOOKUP(B337,map_headernames!N:N,map_headernames!N:N),"")</f>
        <v/>
      </c>
      <c r="G337" s="28" t="str">
        <f ca="1">IFERROR(_xlfn.XLOOKUP($B337,map_headernames!L:L,map_headernames!L:L),"")</f>
        <v/>
      </c>
      <c r="H337" t="e">
        <f ca="1">_xlfn.XLOOKUP(K337,map_headernames!$Q$1:$Q$734,map_headernames!$O$1:$O$734)</f>
        <v>#NAME?</v>
      </c>
      <c r="I337" s="23" t="str">
        <f ca="1">IFERROR(_xlfn.XLOOKUP(G337,map_headernames!L:L,map_headernames!O:O),"")</f>
        <v/>
      </c>
      <c r="L337" t="str">
        <f ca="1">IFERROR(_xlfn.XLOOKUP(G337,map_headernames!L:L,map_headernames!Q:Q),"")</f>
        <v/>
      </c>
      <c r="M337" t="str">
        <f ca="1">IFERROR(_xlfn.XLOOKUP(H337,map_headernames!O:O,map_headernames!Q:Q),"")</f>
        <v/>
      </c>
      <c r="O337" s="383" t="s">
        <v>6481</v>
      </c>
    </row>
    <row r="338" spans="1:15">
      <c r="A338">
        <v>284</v>
      </c>
      <c r="B338" t="s">
        <v>3713</v>
      </c>
      <c r="C338">
        <v>0</v>
      </c>
      <c r="D338" s="118" t="s">
        <v>6071</v>
      </c>
      <c r="E338" s="28" t="str">
        <f ca="1">IFERROR(_xlfn.XLOOKUP(B338,map_headernames!M:M,map_headernames!M:M),"")</f>
        <v/>
      </c>
      <c r="F338" s="28" t="str">
        <f ca="1">IFERROR(_xlfn.XLOOKUP(B338,map_headernames!N:N,map_headernames!N:N),"")</f>
        <v/>
      </c>
      <c r="G338" s="28" t="str">
        <f ca="1">IFERROR(_xlfn.XLOOKUP($B338,map_headernames!L:L,map_headernames!L:L),"")</f>
        <v/>
      </c>
      <c r="H338" t="e">
        <f ca="1">_xlfn.XLOOKUP(K338,map_headernames!$Q$1:$Q$734,map_headernames!$O$1:$O$734)</f>
        <v>#NAME?</v>
      </c>
      <c r="I338" s="23" t="str">
        <f ca="1">IFERROR(_xlfn.XLOOKUP(G338,map_headernames!L:L,map_headernames!O:O),"")</f>
        <v/>
      </c>
      <c r="L338" t="str">
        <f ca="1">IFERROR(_xlfn.XLOOKUP(G338,map_headernames!L:L,map_headernames!Q:Q),"")</f>
        <v/>
      </c>
      <c r="M338" t="str">
        <f ca="1">IFERROR(_xlfn.XLOOKUP(H338,map_headernames!O:O,map_headernames!Q:Q),"")</f>
        <v/>
      </c>
      <c r="O338" s="383" t="s">
        <v>6481</v>
      </c>
    </row>
    <row r="339" spans="1:15">
      <c r="A339">
        <v>285</v>
      </c>
      <c r="B339" t="s">
        <v>3716</v>
      </c>
      <c r="C339">
        <v>0</v>
      </c>
      <c r="D339" s="118" t="s">
        <v>6072</v>
      </c>
      <c r="E339" s="28" t="str">
        <f ca="1">IFERROR(_xlfn.XLOOKUP(B339,map_headernames!M:M,map_headernames!M:M),"")</f>
        <v/>
      </c>
      <c r="F339" s="28" t="str">
        <f ca="1">IFERROR(_xlfn.XLOOKUP(B339,map_headernames!N:N,map_headernames!N:N),"")</f>
        <v/>
      </c>
      <c r="G339" s="28" t="str">
        <f ca="1">IFERROR(_xlfn.XLOOKUP($B339,map_headernames!L:L,map_headernames!L:L),"")</f>
        <v/>
      </c>
      <c r="H339" t="e">
        <f ca="1">_xlfn.XLOOKUP(K339,map_headernames!$Q$1:$Q$734,map_headernames!$O$1:$O$734)</f>
        <v>#NAME?</v>
      </c>
      <c r="I339" s="23" t="str">
        <f ca="1">IFERROR(_xlfn.XLOOKUP(G339,map_headernames!L:L,map_headernames!O:O),"")</f>
        <v/>
      </c>
      <c r="L339" t="str">
        <f ca="1">IFERROR(_xlfn.XLOOKUP(G339,map_headernames!L:L,map_headernames!Q:Q),"")</f>
        <v/>
      </c>
      <c r="M339" t="str">
        <f ca="1">IFERROR(_xlfn.XLOOKUP(H339,map_headernames!O:O,map_headernames!Q:Q),"")</f>
        <v/>
      </c>
      <c r="O339" s="383" t="s">
        <v>6481</v>
      </c>
    </row>
    <row r="340" spans="1:15">
      <c r="A340">
        <v>286</v>
      </c>
      <c r="B340" t="s">
        <v>3718</v>
      </c>
      <c r="C340">
        <v>0</v>
      </c>
      <c r="D340" s="118" t="s">
        <v>6073</v>
      </c>
      <c r="E340" s="28" t="str">
        <f ca="1">IFERROR(_xlfn.XLOOKUP(B340,map_headernames!M:M,map_headernames!M:M),"")</f>
        <v/>
      </c>
      <c r="F340" s="28" t="str">
        <f ca="1">IFERROR(_xlfn.XLOOKUP(B340,map_headernames!N:N,map_headernames!N:N),"")</f>
        <v/>
      </c>
      <c r="G340" s="28" t="str">
        <f ca="1">IFERROR(_xlfn.XLOOKUP($B340,map_headernames!L:L,map_headernames!L:L),"")</f>
        <v/>
      </c>
      <c r="H340" t="e">
        <f ca="1">_xlfn.XLOOKUP(K340,map_headernames!$Q$1:$Q$734,map_headernames!$O$1:$O$734)</f>
        <v>#NAME?</v>
      </c>
      <c r="I340" s="23" t="str">
        <f ca="1">IFERROR(_xlfn.XLOOKUP(G340,map_headernames!L:L,map_headernames!O:O),"")</f>
        <v/>
      </c>
      <c r="L340" t="str">
        <f ca="1">IFERROR(_xlfn.XLOOKUP(G340,map_headernames!L:L,map_headernames!Q:Q),"")</f>
        <v/>
      </c>
      <c r="M340" t="str">
        <f ca="1">IFERROR(_xlfn.XLOOKUP(H340,map_headernames!O:O,map_headernames!Q:Q),"")</f>
        <v/>
      </c>
      <c r="O340" s="383" t="s">
        <v>6481</v>
      </c>
    </row>
    <row r="341" spans="1:15">
      <c r="A341">
        <v>287</v>
      </c>
      <c r="B341" t="s">
        <v>3721</v>
      </c>
      <c r="C341">
        <v>0</v>
      </c>
      <c r="D341" s="118" t="s">
        <v>6074</v>
      </c>
      <c r="E341" s="28" t="str">
        <f ca="1">IFERROR(_xlfn.XLOOKUP(B341,map_headernames!M:M,map_headernames!M:M),"")</f>
        <v/>
      </c>
      <c r="F341" s="28" t="str">
        <f ca="1">IFERROR(_xlfn.XLOOKUP(B341,map_headernames!N:N,map_headernames!N:N),"")</f>
        <v/>
      </c>
      <c r="G341" s="28" t="str">
        <f ca="1">IFERROR(_xlfn.XLOOKUP($B341,map_headernames!L:L,map_headernames!L:L),"")</f>
        <v/>
      </c>
      <c r="H341" t="e">
        <f ca="1">_xlfn.XLOOKUP(K341,map_headernames!$Q$1:$Q$734,map_headernames!$O$1:$O$734)</f>
        <v>#NAME?</v>
      </c>
      <c r="I341" s="23" t="str">
        <f ca="1">IFERROR(_xlfn.XLOOKUP(G341,map_headernames!L:L,map_headernames!O:O),"")</f>
        <v/>
      </c>
      <c r="L341" t="str">
        <f ca="1">IFERROR(_xlfn.XLOOKUP(G341,map_headernames!L:L,map_headernames!Q:Q),"")</f>
        <v/>
      </c>
      <c r="M341" t="str">
        <f ca="1">IFERROR(_xlfn.XLOOKUP(H341,map_headernames!O:O,map_headernames!Q:Q),"")</f>
        <v/>
      </c>
      <c r="O341" s="383" t="s">
        <v>6481</v>
      </c>
    </row>
    <row r="342" spans="1:15">
      <c r="A342">
        <v>288</v>
      </c>
      <c r="B342" t="s">
        <v>3723</v>
      </c>
      <c r="C342">
        <v>0</v>
      </c>
      <c r="D342" s="118" t="s">
        <v>6075</v>
      </c>
      <c r="E342" s="28" t="str">
        <f ca="1">IFERROR(_xlfn.XLOOKUP(B342,map_headernames!M:M,map_headernames!M:M),"")</f>
        <v/>
      </c>
      <c r="F342" s="28" t="str">
        <f ca="1">IFERROR(_xlfn.XLOOKUP(B342,map_headernames!N:N,map_headernames!N:N),"")</f>
        <v/>
      </c>
      <c r="G342" s="28" t="str">
        <f ca="1">IFERROR(_xlfn.XLOOKUP($B342,map_headernames!L:L,map_headernames!L:L),"")</f>
        <v/>
      </c>
      <c r="H342" t="e">
        <f ca="1">_xlfn.XLOOKUP(K342,map_headernames!$Q$1:$Q$734,map_headernames!$O$1:$O$734)</f>
        <v>#NAME?</v>
      </c>
      <c r="I342" s="23" t="str">
        <f ca="1">IFERROR(_xlfn.XLOOKUP(G342,map_headernames!L:L,map_headernames!O:O),"")</f>
        <v/>
      </c>
      <c r="L342" t="str">
        <f ca="1">IFERROR(_xlfn.XLOOKUP(G342,map_headernames!L:L,map_headernames!Q:Q),"")</f>
        <v/>
      </c>
      <c r="M342" t="str">
        <f ca="1">IFERROR(_xlfn.XLOOKUP(H342,map_headernames!O:O,map_headernames!Q:Q),"")</f>
        <v/>
      </c>
      <c r="O342" s="383" t="s">
        <v>6481</v>
      </c>
    </row>
    <row r="343" spans="1:15">
      <c r="A343">
        <v>289</v>
      </c>
      <c r="B343" t="s">
        <v>3726</v>
      </c>
      <c r="C343">
        <v>0</v>
      </c>
      <c r="D343" s="118" t="s">
        <v>6076</v>
      </c>
      <c r="E343" s="28" t="str">
        <f ca="1">IFERROR(_xlfn.XLOOKUP(B343,map_headernames!M:M,map_headernames!M:M),"")</f>
        <v/>
      </c>
      <c r="F343" s="28" t="str">
        <f ca="1">IFERROR(_xlfn.XLOOKUP(B343,map_headernames!N:N,map_headernames!N:N),"")</f>
        <v/>
      </c>
      <c r="G343" s="28" t="str">
        <f ca="1">IFERROR(_xlfn.XLOOKUP($B343,map_headernames!L:L,map_headernames!L:L),"")</f>
        <v/>
      </c>
      <c r="H343" t="e">
        <f ca="1">_xlfn.XLOOKUP(K343,map_headernames!$Q$1:$Q$734,map_headernames!$O$1:$O$734)</f>
        <v>#NAME?</v>
      </c>
      <c r="I343" s="23" t="str">
        <f ca="1">IFERROR(_xlfn.XLOOKUP(G343,map_headernames!L:L,map_headernames!O:O),"")</f>
        <v/>
      </c>
      <c r="L343" t="str">
        <f ca="1">IFERROR(_xlfn.XLOOKUP(G343,map_headernames!L:L,map_headernames!Q:Q),"")</f>
        <v/>
      </c>
      <c r="M343" t="str">
        <f ca="1">IFERROR(_xlfn.XLOOKUP(H343,map_headernames!O:O,map_headernames!Q:Q),"")</f>
        <v/>
      </c>
      <c r="O343" s="383" t="s">
        <v>6481</v>
      </c>
    </row>
    <row r="344" spans="1:15">
      <c r="A344">
        <v>290</v>
      </c>
      <c r="B344" t="s">
        <v>3728</v>
      </c>
      <c r="C344">
        <v>0</v>
      </c>
      <c r="D344" s="118" t="s">
        <v>6077</v>
      </c>
      <c r="E344" s="28" t="str">
        <f ca="1">IFERROR(_xlfn.XLOOKUP(B344,map_headernames!M:M,map_headernames!M:M),"")</f>
        <v/>
      </c>
      <c r="F344" s="28" t="str">
        <f ca="1">IFERROR(_xlfn.XLOOKUP(B344,map_headernames!N:N,map_headernames!N:N),"")</f>
        <v/>
      </c>
      <c r="G344" s="28" t="str">
        <f ca="1">IFERROR(_xlfn.XLOOKUP($B344,map_headernames!L:L,map_headernames!L:L),"")</f>
        <v/>
      </c>
      <c r="H344" t="e">
        <f ca="1">_xlfn.XLOOKUP(K344,map_headernames!$Q$1:$Q$734,map_headernames!$O$1:$O$734)</f>
        <v>#NAME?</v>
      </c>
      <c r="I344" s="23" t="str">
        <f ca="1">IFERROR(_xlfn.XLOOKUP(G344,map_headernames!L:L,map_headernames!O:O),"")</f>
        <v/>
      </c>
      <c r="L344" t="str">
        <f ca="1">IFERROR(_xlfn.XLOOKUP(G344,map_headernames!L:L,map_headernames!Q:Q),"")</f>
        <v/>
      </c>
      <c r="M344" t="str">
        <f ca="1">IFERROR(_xlfn.XLOOKUP(H344,map_headernames!O:O,map_headernames!Q:Q),"")</f>
        <v/>
      </c>
      <c r="O344" s="383" t="s">
        <v>6481</v>
      </c>
    </row>
    <row r="345" spans="1:15">
      <c r="A345">
        <v>293</v>
      </c>
      <c r="B345" t="s">
        <v>3736</v>
      </c>
      <c r="C345">
        <v>0</v>
      </c>
      <c r="D345" s="118" t="s">
        <v>6080</v>
      </c>
      <c r="E345" s="28" t="str">
        <f ca="1">IFERROR(_xlfn.XLOOKUP(B345,map_headernames!M:M,map_headernames!M:M),"")</f>
        <v/>
      </c>
      <c r="F345" s="28" t="str">
        <f ca="1">IFERROR(_xlfn.XLOOKUP(B345,map_headernames!N:N,map_headernames!N:N),"")</f>
        <v/>
      </c>
      <c r="G345" s="28" t="str">
        <f ca="1">IFERROR(_xlfn.XLOOKUP($B345,map_headernames!L:L,map_headernames!L:L),"")</f>
        <v/>
      </c>
      <c r="H345" t="e">
        <f ca="1">_xlfn.XLOOKUP(K345,map_headernames!$Q$1:$Q$734,map_headernames!$O$1:$O$734)</f>
        <v>#NAME?</v>
      </c>
      <c r="I345" s="23" t="str">
        <f ca="1">IFERROR(_xlfn.XLOOKUP(G345,map_headernames!L:L,map_headernames!O:O),"")</f>
        <v/>
      </c>
      <c r="L345" t="str">
        <f ca="1">IFERROR(_xlfn.XLOOKUP(G345,map_headernames!L:L,map_headernames!Q:Q),"")</f>
        <v/>
      </c>
      <c r="M345" t="str">
        <f ca="1">IFERROR(_xlfn.XLOOKUP(H345,map_headernames!O:O,map_headernames!Q:Q),"")</f>
        <v/>
      </c>
      <c r="O345" s="383" t="s">
        <v>6481</v>
      </c>
    </row>
    <row r="346" spans="1:15">
      <c r="A346">
        <v>294</v>
      </c>
      <c r="B346" t="s">
        <v>3738</v>
      </c>
      <c r="C346">
        <v>0</v>
      </c>
      <c r="D346" s="118" t="s">
        <v>6081</v>
      </c>
      <c r="E346" s="28" t="str">
        <f ca="1">IFERROR(_xlfn.XLOOKUP(B346,map_headernames!M:M,map_headernames!M:M),"")</f>
        <v/>
      </c>
      <c r="F346" s="28" t="str">
        <f ca="1">IFERROR(_xlfn.XLOOKUP(B346,map_headernames!N:N,map_headernames!N:N),"")</f>
        <v/>
      </c>
      <c r="G346" s="28" t="str">
        <f ca="1">IFERROR(_xlfn.XLOOKUP($B346,map_headernames!L:L,map_headernames!L:L),"")</f>
        <v/>
      </c>
      <c r="H346" t="e">
        <f ca="1">_xlfn.XLOOKUP(K346,map_headernames!$Q$1:$Q$734,map_headernames!$O$1:$O$734)</f>
        <v>#NAME?</v>
      </c>
      <c r="I346" s="23" t="str">
        <f ca="1">IFERROR(_xlfn.XLOOKUP(G346,map_headernames!L:L,map_headernames!O:O),"")</f>
        <v/>
      </c>
      <c r="L346" t="str">
        <f ca="1">IFERROR(_xlfn.XLOOKUP(G346,map_headernames!L:L,map_headernames!Q:Q),"")</f>
        <v/>
      </c>
      <c r="M346" t="str">
        <f ca="1">IFERROR(_xlfn.XLOOKUP(H346,map_headernames!O:O,map_headernames!Q:Q),"")</f>
        <v/>
      </c>
      <c r="O346" s="383" t="s">
        <v>6481</v>
      </c>
    </row>
    <row r="347" spans="1:15">
      <c r="A347">
        <v>295</v>
      </c>
      <c r="B347" t="s">
        <v>3741</v>
      </c>
      <c r="C347">
        <v>0</v>
      </c>
      <c r="D347" s="118" t="s">
        <v>6082</v>
      </c>
      <c r="E347" s="28" t="str">
        <f ca="1">IFERROR(_xlfn.XLOOKUP(B347,map_headernames!M:M,map_headernames!M:M),"")</f>
        <v/>
      </c>
      <c r="F347" s="28" t="str">
        <f ca="1">IFERROR(_xlfn.XLOOKUP(B347,map_headernames!N:N,map_headernames!N:N),"")</f>
        <v/>
      </c>
      <c r="G347" s="28" t="str">
        <f ca="1">IFERROR(_xlfn.XLOOKUP($B347,map_headernames!L:L,map_headernames!L:L),"")</f>
        <v/>
      </c>
      <c r="H347" t="e">
        <f ca="1">_xlfn.XLOOKUP(K347,map_headernames!$Q$1:$Q$734,map_headernames!$O$1:$O$734)</f>
        <v>#NAME?</v>
      </c>
      <c r="I347" s="23" t="str">
        <f ca="1">IFERROR(_xlfn.XLOOKUP(G347,map_headernames!L:L,map_headernames!O:O),"")</f>
        <v/>
      </c>
      <c r="L347" t="str">
        <f ca="1">IFERROR(_xlfn.XLOOKUP(G347,map_headernames!L:L,map_headernames!Q:Q),"")</f>
        <v/>
      </c>
      <c r="M347" t="str">
        <f ca="1">IFERROR(_xlfn.XLOOKUP(H347,map_headernames!O:O,map_headernames!Q:Q),"")</f>
        <v/>
      </c>
      <c r="O347" s="383" t="s">
        <v>6481</v>
      </c>
    </row>
    <row r="348" spans="1:15">
      <c r="A348">
        <v>296</v>
      </c>
      <c r="B348" t="s">
        <v>3743</v>
      </c>
      <c r="C348">
        <v>0</v>
      </c>
      <c r="D348" s="118" t="s">
        <v>6083</v>
      </c>
      <c r="E348" s="28" t="str">
        <f ca="1">IFERROR(_xlfn.XLOOKUP(B348,map_headernames!M:M,map_headernames!M:M),"")</f>
        <v/>
      </c>
      <c r="F348" s="28" t="str">
        <f ca="1">IFERROR(_xlfn.XLOOKUP(B348,map_headernames!N:N,map_headernames!N:N),"")</f>
        <v/>
      </c>
      <c r="G348" s="28" t="str">
        <f ca="1">IFERROR(_xlfn.XLOOKUP($B348,map_headernames!L:L,map_headernames!L:L),"")</f>
        <v/>
      </c>
      <c r="H348" t="e">
        <f ca="1">_xlfn.XLOOKUP(K348,map_headernames!$Q$1:$Q$734,map_headernames!$O$1:$O$734)</f>
        <v>#NAME?</v>
      </c>
      <c r="I348" s="23" t="str">
        <f ca="1">IFERROR(_xlfn.XLOOKUP(G348,map_headernames!L:L,map_headernames!O:O),"")</f>
        <v/>
      </c>
      <c r="L348" t="str">
        <f ca="1">IFERROR(_xlfn.XLOOKUP(G348,map_headernames!L:L,map_headernames!Q:Q),"")</f>
        <v/>
      </c>
      <c r="M348" t="str">
        <f ca="1">IFERROR(_xlfn.XLOOKUP(H348,map_headernames!O:O,map_headernames!Q:Q),"")</f>
        <v/>
      </c>
      <c r="O348" s="383" t="s">
        <v>6481</v>
      </c>
    </row>
    <row r="349" spans="1:15">
      <c r="A349">
        <v>297</v>
      </c>
      <c r="B349" t="s">
        <v>3746</v>
      </c>
      <c r="C349">
        <v>0</v>
      </c>
      <c r="D349" s="118" t="s">
        <v>6084</v>
      </c>
      <c r="E349" s="28" t="str">
        <f ca="1">IFERROR(_xlfn.XLOOKUP(B349,map_headernames!M:M,map_headernames!M:M),"")</f>
        <v/>
      </c>
      <c r="F349" s="28" t="str">
        <f ca="1">IFERROR(_xlfn.XLOOKUP(B349,map_headernames!N:N,map_headernames!N:N),"")</f>
        <v/>
      </c>
      <c r="G349" s="28" t="str">
        <f ca="1">IFERROR(_xlfn.XLOOKUP($B349,map_headernames!L:L,map_headernames!L:L),"")</f>
        <v/>
      </c>
      <c r="H349" t="e">
        <f ca="1">_xlfn.XLOOKUP(K349,map_headernames!$Q$1:$Q$734,map_headernames!$O$1:$O$734)</f>
        <v>#NAME?</v>
      </c>
      <c r="I349" s="23" t="str">
        <f ca="1">IFERROR(_xlfn.XLOOKUP(G349,map_headernames!L:L,map_headernames!O:O),"")</f>
        <v/>
      </c>
      <c r="L349" t="str">
        <f ca="1">IFERROR(_xlfn.XLOOKUP(G349,map_headernames!L:L,map_headernames!Q:Q),"")</f>
        <v/>
      </c>
      <c r="M349" t="str">
        <f ca="1">IFERROR(_xlfn.XLOOKUP(H349,map_headernames!O:O,map_headernames!Q:Q),"")</f>
        <v/>
      </c>
      <c r="O349" s="383" t="s">
        <v>6481</v>
      </c>
    </row>
    <row r="350" spans="1:15">
      <c r="A350">
        <v>298</v>
      </c>
      <c r="B350" t="s">
        <v>3748</v>
      </c>
      <c r="C350">
        <v>0</v>
      </c>
      <c r="D350" s="118" t="s">
        <v>6085</v>
      </c>
      <c r="E350" s="28" t="str">
        <f ca="1">IFERROR(_xlfn.XLOOKUP(B350,map_headernames!M:M,map_headernames!M:M),"")</f>
        <v/>
      </c>
      <c r="F350" s="28" t="str">
        <f ca="1">IFERROR(_xlfn.XLOOKUP(B350,map_headernames!N:N,map_headernames!N:N),"")</f>
        <v/>
      </c>
      <c r="G350" s="28" t="str">
        <f ca="1">IFERROR(_xlfn.XLOOKUP($B350,map_headernames!L:L,map_headernames!L:L),"")</f>
        <v/>
      </c>
      <c r="H350" t="e">
        <f ca="1">_xlfn.XLOOKUP(K350,map_headernames!$Q$1:$Q$734,map_headernames!$O$1:$O$734)</f>
        <v>#NAME?</v>
      </c>
      <c r="I350" s="23" t="str">
        <f ca="1">IFERROR(_xlfn.XLOOKUP(G350,map_headernames!L:L,map_headernames!O:O),"")</f>
        <v/>
      </c>
      <c r="L350" t="str">
        <f ca="1">IFERROR(_xlfn.XLOOKUP(G350,map_headernames!L:L,map_headernames!Q:Q),"")</f>
        <v/>
      </c>
      <c r="M350" t="str">
        <f ca="1">IFERROR(_xlfn.XLOOKUP(H350,map_headernames!O:O,map_headernames!Q:Q),"")</f>
        <v/>
      </c>
      <c r="O350" s="383" t="s">
        <v>6481</v>
      </c>
    </row>
    <row r="351" spans="1:15">
      <c r="A351">
        <v>299</v>
      </c>
      <c r="B351" t="s">
        <v>3751</v>
      </c>
      <c r="C351">
        <v>0</v>
      </c>
      <c r="D351" s="118" t="s">
        <v>6086</v>
      </c>
      <c r="E351" s="28" t="str">
        <f ca="1">IFERROR(_xlfn.XLOOKUP(B351,map_headernames!M:M,map_headernames!M:M),"")</f>
        <v/>
      </c>
      <c r="F351" s="28" t="str">
        <f ca="1">IFERROR(_xlfn.XLOOKUP(B351,map_headernames!N:N,map_headernames!N:N),"")</f>
        <v/>
      </c>
      <c r="G351" s="28" t="str">
        <f ca="1">IFERROR(_xlfn.XLOOKUP($B351,map_headernames!L:L,map_headernames!L:L),"")</f>
        <v/>
      </c>
      <c r="H351" t="e">
        <f ca="1">_xlfn.XLOOKUP(K351,map_headernames!$Q$1:$Q$734,map_headernames!$O$1:$O$734)</f>
        <v>#NAME?</v>
      </c>
      <c r="I351" s="23" t="str">
        <f ca="1">IFERROR(_xlfn.XLOOKUP(G351,map_headernames!L:L,map_headernames!O:O),"")</f>
        <v/>
      </c>
      <c r="L351" t="str">
        <f ca="1">IFERROR(_xlfn.XLOOKUP(G351,map_headernames!L:L,map_headernames!Q:Q),"")</f>
        <v/>
      </c>
      <c r="M351" t="str">
        <f ca="1">IFERROR(_xlfn.XLOOKUP(H351,map_headernames!O:O,map_headernames!Q:Q),"")</f>
        <v/>
      </c>
      <c r="O351" s="383" t="s">
        <v>6481</v>
      </c>
    </row>
    <row r="352" spans="1:15">
      <c r="A352">
        <v>300</v>
      </c>
      <c r="B352" t="s">
        <v>3753</v>
      </c>
      <c r="C352">
        <v>0</v>
      </c>
      <c r="D352" s="118" t="s">
        <v>6087</v>
      </c>
      <c r="E352" s="28" t="str">
        <f ca="1">IFERROR(_xlfn.XLOOKUP(B352,map_headernames!M:M,map_headernames!M:M),"")</f>
        <v/>
      </c>
      <c r="F352" s="28" t="str">
        <f ca="1">IFERROR(_xlfn.XLOOKUP(B352,map_headernames!N:N,map_headernames!N:N),"")</f>
        <v/>
      </c>
      <c r="G352" s="28" t="str">
        <f ca="1">IFERROR(_xlfn.XLOOKUP($B352,map_headernames!L:L,map_headernames!L:L),"")</f>
        <v/>
      </c>
      <c r="H352" t="e">
        <f ca="1">_xlfn.XLOOKUP(K352,map_headernames!$Q$1:$Q$734,map_headernames!$O$1:$O$734)</f>
        <v>#NAME?</v>
      </c>
      <c r="I352" s="23" t="str">
        <f ca="1">IFERROR(_xlfn.XLOOKUP(G352,map_headernames!L:L,map_headernames!O:O),"")</f>
        <v/>
      </c>
      <c r="L352" t="str">
        <f ca="1">IFERROR(_xlfn.XLOOKUP(G352,map_headernames!L:L,map_headernames!Q:Q),"")</f>
        <v/>
      </c>
      <c r="M352" t="str">
        <f ca="1">IFERROR(_xlfn.XLOOKUP(H352,map_headernames!O:O,map_headernames!Q:Q),"")</f>
        <v/>
      </c>
      <c r="O352" s="383" t="s">
        <v>6481</v>
      </c>
    </row>
    <row r="353" spans="1:15">
      <c r="A353">
        <v>310</v>
      </c>
      <c r="B353" s="23" t="s">
        <v>3777</v>
      </c>
      <c r="C353" s="23">
        <v>9</v>
      </c>
      <c r="D353" s="23" t="s">
        <v>6096</v>
      </c>
      <c r="E353" s="492" t="str">
        <f ca="1">IFERROR(_xlfn.XLOOKUP(B353,map_headernames!M:M,map_headernames!M:M),"")</f>
        <v/>
      </c>
      <c r="F353" s="492" t="str">
        <f ca="1">IFERROR(_xlfn.XLOOKUP(B353,map_headernames!N:N,map_headernames!N:N),"")</f>
        <v/>
      </c>
      <c r="G353" s="492" t="str">
        <f ca="1">IFERROR(_xlfn.XLOOKUP($B353,map_headernames!L:L,map_headernames!L:L),"")</f>
        <v/>
      </c>
      <c r="H353" s="23" t="e">
        <f ca="1">_xlfn.XLOOKUP(K353,map_headernames!$Q$1:$Q$734,map_headernames!$O$1:$O$734)</f>
        <v>#NAME?</v>
      </c>
      <c r="I353" s="23" t="str">
        <f ca="1">IFERROR(_xlfn.XLOOKUP(G353,map_headernames!L:L,map_headernames!O:O),"")</f>
        <v/>
      </c>
      <c r="K353" s="23"/>
      <c r="L353" s="23" t="str">
        <f ca="1">IFERROR(_xlfn.XLOOKUP(G353,map_headernames!L:L,map_headernames!Q:Q),"")</f>
        <v/>
      </c>
      <c r="M353" s="23" t="str">
        <f ca="1">IFERROR(_xlfn.XLOOKUP(H353,map_headernames!O:O,map_headernames!Q:Q),"")</f>
        <v/>
      </c>
      <c r="O353" s="383" t="s">
        <v>6481</v>
      </c>
    </row>
    <row r="354" spans="1:15">
      <c r="A354">
        <v>311</v>
      </c>
      <c r="B354" s="23" t="s">
        <v>3780</v>
      </c>
      <c r="C354" s="23">
        <v>3.4482758620689702</v>
      </c>
      <c r="D354" s="23" t="s">
        <v>6097</v>
      </c>
      <c r="E354" s="492" t="str">
        <f ca="1">IFERROR(_xlfn.XLOOKUP(B354,map_headernames!M:M,map_headernames!M:M),"")</f>
        <v/>
      </c>
      <c r="F354" s="492" t="str">
        <f ca="1">IFERROR(_xlfn.XLOOKUP(B354,map_headernames!N:N,map_headernames!N:N),"")</f>
        <v/>
      </c>
      <c r="G354" s="492" t="str">
        <f ca="1">IFERROR(_xlfn.XLOOKUP($B354,map_headernames!L:L,map_headernames!L:L),"")</f>
        <v/>
      </c>
      <c r="H354" s="23" t="e">
        <f ca="1">_xlfn.XLOOKUP(K354,map_headernames!$Q$1:$Q$734,map_headernames!$O$1:$O$734)</f>
        <v>#NAME?</v>
      </c>
      <c r="I354" s="23" t="str">
        <f ca="1">IFERROR(_xlfn.XLOOKUP(G354,map_headernames!L:L,map_headernames!O:O),"")</f>
        <v/>
      </c>
      <c r="K354" s="23"/>
      <c r="L354" s="23" t="str">
        <f ca="1">IFERROR(_xlfn.XLOOKUP(G354,map_headernames!L:L,map_headernames!Q:Q),"")</f>
        <v/>
      </c>
      <c r="M354" s="23" t="str">
        <f ca="1">IFERROR(_xlfn.XLOOKUP(H354,map_headernames!O:O,map_headernames!Q:Q),"")</f>
        <v/>
      </c>
      <c r="O354" s="383" t="s">
        <v>6481</v>
      </c>
    </row>
    <row r="355" spans="1:15">
      <c r="A355">
        <v>316</v>
      </c>
      <c r="B355" s="23" t="s">
        <v>3794</v>
      </c>
      <c r="C355" s="23">
        <v>0</v>
      </c>
      <c r="D355" s="23" t="s">
        <v>6102</v>
      </c>
      <c r="E355" s="492" t="str">
        <f ca="1">IFERROR(_xlfn.XLOOKUP(B355,map_headernames!M:M,map_headernames!M:M),"")</f>
        <v/>
      </c>
      <c r="F355" s="492" t="str">
        <f ca="1">IFERROR(_xlfn.XLOOKUP(B355,map_headernames!N:N,map_headernames!N:N),"")</f>
        <v/>
      </c>
      <c r="G355" s="492" t="str">
        <f ca="1">IFERROR(_xlfn.XLOOKUP($B355,map_headernames!L:L,map_headernames!L:L),"")</f>
        <v/>
      </c>
      <c r="H355" s="23" t="e">
        <f ca="1">_xlfn.XLOOKUP(K355,map_headernames!$Q$1:$Q$734,map_headernames!$O$1:$O$734)</f>
        <v>#NAME?</v>
      </c>
      <c r="I355" s="23" t="str">
        <f ca="1">IFERROR(_xlfn.XLOOKUP(G355,map_headernames!L:L,map_headernames!O:O),"")</f>
        <v/>
      </c>
      <c r="K355" s="23"/>
      <c r="L355" s="23" t="str">
        <f ca="1">IFERROR(_xlfn.XLOOKUP(G355,map_headernames!L:L,map_headernames!Q:Q),"")</f>
        <v/>
      </c>
      <c r="M355" s="23" t="str">
        <f ca="1">IFERROR(_xlfn.XLOOKUP(H355,map_headernames!O:O,map_headernames!Q:Q),"")</f>
        <v/>
      </c>
      <c r="O355" s="383" t="s">
        <v>6481</v>
      </c>
    </row>
    <row r="356" spans="1:15">
      <c r="A356">
        <v>317</v>
      </c>
      <c r="B356" s="23" t="s">
        <v>3797</v>
      </c>
      <c r="C356" s="23">
        <v>0</v>
      </c>
      <c r="D356" s="23" t="s">
        <v>6103</v>
      </c>
      <c r="E356" s="492" t="str">
        <f ca="1">IFERROR(_xlfn.XLOOKUP(B356,map_headernames!M:M,map_headernames!M:M),"")</f>
        <v/>
      </c>
      <c r="F356" s="492" t="str">
        <f ca="1">IFERROR(_xlfn.XLOOKUP(B356,map_headernames!N:N,map_headernames!N:N),"")</f>
        <v/>
      </c>
      <c r="G356" s="492" t="str">
        <f ca="1">IFERROR(_xlfn.XLOOKUP($B356,map_headernames!L:L,map_headernames!L:L),"")</f>
        <v/>
      </c>
      <c r="H356" s="23" t="e">
        <f ca="1">_xlfn.XLOOKUP(K356,map_headernames!$Q$1:$Q$734,map_headernames!$O$1:$O$734)</f>
        <v>#NAME?</v>
      </c>
      <c r="I356" s="23" t="str">
        <f ca="1">IFERROR(_xlfn.XLOOKUP(G356,map_headernames!L:L,map_headernames!O:O),"")</f>
        <v/>
      </c>
      <c r="K356" s="23"/>
      <c r="L356" s="23" t="str">
        <f ca="1">IFERROR(_xlfn.XLOOKUP(G356,map_headernames!L:L,map_headernames!Q:Q),"")</f>
        <v/>
      </c>
      <c r="M356" s="23" t="str">
        <f ca="1">IFERROR(_xlfn.XLOOKUP(H356,map_headernames!O:O,map_headernames!Q:Q),"")</f>
        <v/>
      </c>
      <c r="O356" s="383" t="s">
        <v>6481</v>
      </c>
    </row>
    <row r="357" spans="1:15">
      <c r="A357">
        <v>322</v>
      </c>
      <c r="B357" s="23" t="s">
        <v>3811</v>
      </c>
      <c r="C357" s="23">
        <v>0</v>
      </c>
      <c r="D357" s="23" t="s">
        <v>6108</v>
      </c>
      <c r="E357" s="492" t="str">
        <f ca="1">IFERROR(_xlfn.XLOOKUP(B357,map_headernames!M:M,map_headernames!M:M),"")</f>
        <v/>
      </c>
      <c r="F357" s="492" t="str">
        <f ca="1">IFERROR(_xlfn.XLOOKUP(B357,map_headernames!N:N,map_headernames!N:N),"")</f>
        <v/>
      </c>
      <c r="G357" s="492" t="str">
        <f ca="1">IFERROR(_xlfn.XLOOKUP($B357,map_headernames!L:L,map_headernames!L:L),"")</f>
        <v/>
      </c>
      <c r="H357" s="23" t="e">
        <f ca="1">_xlfn.XLOOKUP(K357,map_headernames!$Q$1:$Q$734,map_headernames!$O$1:$O$734)</f>
        <v>#NAME?</v>
      </c>
      <c r="I357" s="23" t="str">
        <f ca="1">IFERROR(_xlfn.XLOOKUP(G357,map_headernames!L:L,map_headernames!O:O),"")</f>
        <v/>
      </c>
      <c r="K357" s="23"/>
      <c r="L357" s="23" t="str">
        <f ca="1">IFERROR(_xlfn.XLOOKUP(G357,map_headernames!L:L,map_headernames!Q:Q),"")</f>
        <v/>
      </c>
      <c r="M357" s="23" t="str">
        <f ca="1">IFERROR(_xlfn.XLOOKUP(H357,map_headernames!O:O,map_headernames!Q:Q),"")</f>
        <v/>
      </c>
      <c r="O357" s="383" t="s">
        <v>6481</v>
      </c>
    </row>
    <row r="358" spans="1:15">
      <c r="A358">
        <v>323</v>
      </c>
      <c r="B358" s="23" t="s">
        <v>3814</v>
      </c>
      <c r="C358" s="23">
        <v>0</v>
      </c>
      <c r="D358" s="23" t="s">
        <v>6109</v>
      </c>
      <c r="E358" s="492" t="str">
        <f ca="1">IFERROR(_xlfn.XLOOKUP(B358,map_headernames!M:M,map_headernames!M:M),"")</f>
        <v/>
      </c>
      <c r="F358" s="492" t="str">
        <f ca="1">IFERROR(_xlfn.XLOOKUP(B358,map_headernames!N:N,map_headernames!N:N),"")</f>
        <v/>
      </c>
      <c r="G358" s="492" t="str">
        <f ca="1">IFERROR(_xlfn.XLOOKUP($B358,map_headernames!L:L,map_headernames!L:L),"")</f>
        <v/>
      </c>
      <c r="H358" s="23" t="e">
        <f ca="1">_xlfn.XLOOKUP(K358,map_headernames!$Q$1:$Q$734,map_headernames!$O$1:$O$734)</f>
        <v>#NAME?</v>
      </c>
      <c r="I358" s="23" t="str">
        <f ca="1">IFERROR(_xlfn.XLOOKUP(G358,map_headernames!L:L,map_headernames!O:O),"")</f>
        <v/>
      </c>
      <c r="K358" s="23"/>
      <c r="L358" s="23" t="str">
        <f ca="1">IFERROR(_xlfn.XLOOKUP(G358,map_headernames!L:L,map_headernames!Q:Q),"")</f>
        <v/>
      </c>
      <c r="M358" s="23" t="str">
        <f ca="1">IFERROR(_xlfn.XLOOKUP(H358,map_headernames!O:O,map_headernames!Q:Q),"")</f>
        <v/>
      </c>
      <c r="O358" s="383" t="s">
        <v>6481</v>
      </c>
    </row>
    <row r="359" spans="1:15">
      <c r="A359">
        <v>328</v>
      </c>
      <c r="B359" s="23" t="s">
        <v>3828</v>
      </c>
      <c r="C359" s="23">
        <v>0</v>
      </c>
      <c r="D359" s="23" t="s">
        <v>6114</v>
      </c>
      <c r="E359" s="492" t="str">
        <f ca="1">IFERROR(_xlfn.XLOOKUP(B359,map_headernames!M:M,map_headernames!M:M),"")</f>
        <v/>
      </c>
      <c r="F359" s="492" t="str">
        <f ca="1">IFERROR(_xlfn.XLOOKUP(B359,map_headernames!N:N,map_headernames!N:N),"")</f>
        <v/>
      </c>
      <c r="G359" s="492" t="str">
        <f ca="1">IFERROR(_xlfn.XLOOKUP($B359,map_headernames!L:L,map_headernames!L:L),"")</f>
        <v/>
      </c>
      <c r="H359" s="23" t="e">
        <f ca="1">_xlfn.XLOOKUP(K359,map_headernames!$Q$1:$Q$734,map_headernames!$O$1:$O$734)</f>
        <v>#NAME?</v>
      </c>
      <c r="I359" s="23" t="str">
        <f ca="1">IFERROR(_xlfn.XLOOKUP(G359,map_headernames!L:L,map_headernames!O:O),"")</f>
        <v/>
      </c>
      <c r="K359" s="23"/>
      <c r="L359" s="23" t="str">
        <f ca="1">IFERROR(_xlfn.XLOOKUP(G359,map_headernames!L:L,map_headernames!Q:Q),"")</f>
        <v/>
      </c>
      <c r="M359" s="23" t="str">
        <f ca="1">IFERROR(_xlfn.XLOOKUP(H359,map_headernames!O:O,map_headernames!Q:Q),"")</f>
        <v/>
      </c>
      <c r="O359" s="383" t="s">
        <v>6481</v>
      </c>
    </row>
    <row r="360" spans="1:15">
      <c r="A360">
        <v>329</v>
      </c>
      <c r="B360" s="23" t="s">
        <v>3831</v>
      </c>
      <c r="C360" s="23">
        <v>0</v>
      </c>
      <c r="D360" s="23" t="s">
        <v>6115</v>
      </c>
      <c r="E360" s="492" t="str">
        <f ca="1">IFERROR(_xlfn.XLOOKUP(B360,map_headernames!M:M,map_headernames!M:M),"")</f>
        <v/>
      </c>
      <c r="F360" s="492" t="str">
        <f ca="1">IFERROR(_xlfn.XLOOKUP(B360,map_headernames!N:N,map_headernames!N:N),"")</f>
        <v/>
      </c>
      <c r="G360" s="492" t="str">
        <f ca="1">IFERROR(_xlfn.XLOOKUP($B360,map_headernames!L:L,map_headernames!L:L),"")</f>
        <v/>
      </c>
      <c r="H360" s="23" t="e">
        <f ca="1">_xlfn.XLOOKUP(K360,map_headernames!$Q$1:$Q$734,map_headernames!$O$1:$O$734)</f>
        <v>#NAME?</v>
      </c>
      <c r="I360" s="23" t="str">
        <f ca="1">IFERROR(_xlfn.XLOOKUP(G360,map_headernames!L:L,map_headernames!O:O),"")</f>
        <v/>
      </c>
      <c r="K360" s="23"/>
      <c r="L360" s="23" t="str">
        <f ca="1">IFERROR(_xlfn.XLOOKUP(G360,map_headernames!L:L,map_headernames!Q:Q),"")</f>
        <v/>
      </c>
      <c r="M360" s="23" t="str">
        <f ca="1">IFERROR(_xlfn.XLOOKUP(H360,map_headernames!O:O,map_headernames!Q:Q),"")</f>
        <v/>
      </c>
      <c r="O360" s="383" t="s">
        <v>6481</v>
      </c>
    </row>
    <row r="361" spans="1:15">
      <c r="A361">
        <v>335</v>
      </c>
      <c r="B361" t="s">
        <v>3848</v>
      </c>
      <c r="C361">
        <v>11</v>
      </c>
      <c r="D361" t="s">
        <v>6121</v>
      </c>
      <c r="E361" s="28" t="str">
        <f ca="1">IFERROR(_xlfn.XLOOKUP(B361,map_headernames!M:M,map_headernames!M:M),"")</f>
        <v/>
      </c>
      <c r="F361" s="28" t="str">
        <f ca="1">IFERROR(_xlfn.XLOOKUP(B361,map_headernames!N:N,map_headernames!N:N),"")</f>
        <v/>
      </c>
      <c r="G361" s="28" t="str">
        <f ca="1">IFERROR(_xlfn.XLOOKUP($B361,map_headernames!L:L,map_headernames!L:L),"")</f>
        <v/>
      </c>
      <c r="H361" t="e">
        <f ca="1">_xlfn.XLOOKUP(K361,map_headernames!$Q$1:$Q$734,map_headernames!$O$1:$O$734)</f>
        <v>#NAME?</v>
      </c>
      <c r="I361" s="23" t="str">
        <f ca="1">IFERROR(_xlfn.XLOOKUP(G361,map_headernames!L:L,map_headernames!O:O),"")</f>
        <v/>
      </c>
      <c r="L361" t="str">
        <f ca="1">IFERROR(_xlfn.XLOOKUP(G361,map_headernames!L:L,map_headernames!Q:Q),"")</f>
        <v/>
      </c>
      <c r="M361" t="str">
        <f ca="1">IFERROR(_xlfn.XLOOKUP(H361,map_headernames!O:O,map_headernames!Q:Q),"")</f>
        <v/>
      </c>
      <c r="O361" s="383" t="s">
        <v>6481</v>
      </c>
    </row>
    <row r="362" spans="1:15">
      <c r="A362">
        <v>336</v>
      </c>
      <c r="B362" t="s">
        <v>3850</v>
      </c>
      <c r="C362">
        <v>3.9426523297490998</v>
      </c>
      <c r="D362" t="s">
        <v>6122</v>
      </c>
      <c r="E362" s="28" t="str">
        <f ca="1">IFERROR(_xlfn.XLOOKUP(B362,map_headernames!M:M,map_headernames!M:M),"")</f>
        <v/>
      </c>
      <c r="F362" s="28" t="str">
        <f ca="1">IFERROR(_xlfn.XLOOKUP(B362,map_headernames!N:N,map_headernames!N:N),"")</f>
        <v/>
      </c>
      <c r="G362" s="28" t="str">
        <f ca="1">IFERROR(_xlfn.XLOOKUP($B362,map_headernames!L:L,map_headernames!L:L),"")</f>
        <v/>
      </c>
      <c r="H362" t="e">
        <f ca="1">_xlfn.XLOOKUP(K362,map_headernames!$Q$1:$Q$734,map_headernames!$O$1:$O$734)</f>
        <v>#NAME?</v>
      </c>
      <c r="I362" s="23" t="str">
        <f ca="1">IFERROR(_xlfn.XLOOKUP(G362,map_headernames!L:L,map_headernames!O:O),"")</f>
        <v/>
      </c>
      <c r="L362" t="str">
        <f ca="1">IFERROR(_xlfn.XLOOKUP(G362,map_headernames!L:L,map_headernames!Q:Q),"")</f>
        <v/>
      </c>
      <c r="M362" t="str">
        <f ca="1">IFERROR(_xlfn.XLOOKUP(H362,map_headernames!O:O,map_headernames!Q:Q),"")</f>
        <v/>
      </c>
      <c r="O362" s="383" t="s">
        <v>6481</v>
      </c>
    </row>
    <row r="363" spans="1:15">
      <c r="A363">
        <v>337</v>
      </c>
      <c r="B363" t="s">
        <v>3853</v>
      </c>
      <c r="C363">
        <v>0</v>
      </c>
      <c r="D363" t="s">
        <v>6123</v>
      </c>
      <c r="E363" s="28" t="str">
        <f ca="1">IFERROR(_xlfn.XLOOKUP(B363,map_headernames!M:M,map_headernames!M:M),"")</f>
        <v/>
      </c>
      <c r="F363" s="28" t="str">
        <f ca="1">IFERROR(_xlfn.XLOOKUP(B363,map_headernames!N:N,map_headernames!N:N),"")</f>
        <v/>
      </c>
      <c r="G363" s="28" t="str">
        <f ca="1">IFERROR(_xlfn.XLOOKUP($B363,map_headernames!L:L,map_headernames!L:L),"")</f>
        <v/>
      </c>
      <c r="H363" t="e">
        <f ca="1">_xlfn.XLOOKUP(K363,map_headernames!$Q$1:$Q$734,map_headernames!$O$1:$O$734)</f>
        <v>#NAME?</v>
      </c>
      <c r="I363" s="23" t="str">
        <f ca="1">IFERROR(_xlfn.XLOOKUP(G363,map_headernames!L:L,map_headernames!O:O),"")</f>
        <v/>
      </c>
      <c r="L363" t="str">
        <f ca="1">IFERROR(_xlfn.XLOOKUP(G363,map_headernames!L:L,map_headernames!Q:Q),"")</f>
        <v/>
      </c>
      <c r="M363" t="str">
        <f ca="1">IFERROR(_xlfn.XLOOKUP(H363,map_headernames!O:O,map_headernames!Q:Q),"")</f>
        <v/>
      </c>
      <c r="O363" s="383" t="s">
        <v>6481</v>
      </c>
    </row>
    <row r="364" spans="1:15">
      <c r="A364">
        <v>338</v>
      </c>
      <c r="B364" t="s">
        <v>3855</v>
      </c>
      <c r="C364">
        <v>0</v>
      </c>
      <c r="D364" t="s">
        <v>6124</v>
      </c>
      <c r="E364" s="28" t="str">
        <f ca="1">IFERROR(_xlfn.XLOOKUP(B364,map_headernames!M:M,map_headernames!M:M),"")</f>
        <v/>
      </c>
      <c r="F364" s="28" t="str">
        <f ca="1">IFERROR(_xlfn.XLOOKUP(B364,map_headernames!N:N,map_headernames!N:N),"")</f>
        <v/>
      </c>
      <c r="G364" s="28" t="str">
        <f ca="1">IFERROR(_xlfn.XLOOKUP($B364,map_headernames!L:L,map_headernames!L:L),"")</f>
        <v/>
      </c>
      <c r="H364" t="e">
        <f ca="1">_xlfn.XLOOKUP(K364,map_headernames!$Q$1:$Q$734,map_headernames!$O$1:$O$734)</f>
        <v>#NAME?</v>
      </c>
      <c r="I364" s="23" t="str">
        <f ca="1">IFERROR(_xlfn.XLOOKUP(G364,map_headernames!L:L,map_headernames!O:O),"")</f>
        <v/>
      </c>
      <c r="L364" t="str">
        <f ca="1">IFERROR(_xlfn.XLOOKUP(G364,map_headernames!L:L,map_headernames!Q:Q),"")</f>
        <v/>
      </c>
      <c r="M364" t="str">
        <f ca="1">IFERROR(_xlfn.XLOOKUP(H364,map_headernames!O:O,map_headernames!Q:Q),"")</f>
        <v/>
      </c>
      <c r="O364" s="383" t="s">
        <v>6481</v>
      </c>
    </row>
    <row r="365" spans="1:15">
      <c r="A365">
        <v>339</v>
      </c>
      <c r="B365" t="s">
        <v>3858</v>
      </c>
      <c r="C365">
        <v>45</v>
      </c>
      <c r="D365" t="s">
        <v>6125</v>
      </c>
      <c r="E365" s="28" t="str">
        <f ca="1">IFERROR(_xlfn.XLOOKUP(B365,map_headernames!M:M,map_headernames!M:M),"")</f>
        <v/>
      </c>
      <c r="F365" s="28" t="str">
        <f ca="1">IFERROR(_xlfn.XLOOKUP(B365,map_headernames!N:N,map_headernames!N:N),"")</f>
        <v/>
      </c>
      <c r="G365" s="28" t="str">
        <f ca="1">IFERROR(_xlfn.XLOOKUP($B365,map_headernames!L:L,map_headernames!L:L),"")</f>
        <v/>
      </c>
      <c r="H365" t="e">
        <f ca="1">_xlfn.XLOOKUP(K365,map_headernames!$Q$1:$Q$734,map_headernames!$O$1:$O$734)</f>
        <v>#NAME?</v>
      </c>
      <c r="I365" s="23" t="str">
        <f ca="1">IFERROR(_xlfn.XLOOKUP(G365,map_headernames!L:L,map_headernames!O:O),"")</f>
        <v/>
      </c>
      <c r="L365" t="str">
        <f ca="1">IFERROR(_xlfn.XLOOKUP(G365,map_headernames!L:L,map_headernames!Q:Q),"")</f>
        <v/>
      </c>
      <c r="M365" t="str">
        <f ca="1">IFERROR(_xlfn.XLOOKUP(H365,map_headernames!O:O,map_headernames!Q:Q),"")</f>
        <v/>
      </c>
      <c r="O365" s="383" t="s">
        <v>6481</v>
      </c>
    </row>
    <row r="366" spans="1:15">
      <c r="A366">
        <v>340</v>
      </c>
      <c r="B366" t="s">
        <v>3860</v>
      </c>
      <c r="C366">
        <v>16.129032258064498</v>
      </c>
      <c r="D366" t="s">
        <v>6126</v>
      </c>
      <c r="E366" s="28" t="str">
        <f ca="1">IFERROR(_xlfn.XLOOKUP(B366,map_headernames!M:M,map_headernames!M:M),"")</f>
        <v/>
      </c>
      <c r="F366" s="28" t="str">
        <f ca="1">IFERROR(_xlfn.XLOOKUP(B366,map_headernames!N:N,map_headernames!N:N),"")</f>
        <v/>
      </c>
      <c r="G366" s="28" t="str">
        <f ca="1">IFERROR(_xlfn.XLOOKUP($B366,map_headernames!L:L,map_headernames!L:L),"")</f>
        <v/>
      </c>
      <c r="H366" t="e">
        <f ca="1">_xlfn.XLOOKUP(K366,map_headernames!$Q$1:$Q$734,map_headernames!$O$1:$O$734)</f>
        <v>#NAME?</v>
      </c>
      <c r="I366" s="23" t="str">
        <f ca="1">IFERROR(_xlfn.XLOOKUP(G366,map_headernames!L:L,map_headernames!O:O),"")</f>
        <v/>
      </c>
      <c r="L366" t="str">
        <f ca="1">IFERROR(_xlfn.XLOOKUP(G366,map_headernames!L:L,map_headernames!Q:Q),"")</f>
        <v/>
      </c>
      <c r="M366" t="str">
        <f ca="1">IFERROR(_xlfn.XLOOKUP(H366,map_headernames!O:O,map_headernames!Q:Q),"")</f>
        <v/>
      </c>
      <c r="O366" s="383" t="s">
        <v>6481</v>
      </c>
    </row>
    <row r="367" spans="1:15">
      <c r="A367">
        <v>341</v>
      </c>
      <c r="B367" t="s">
        <v>3863</v>
      </c>
      <c r="C367">
        <v>59</v>
      </c>
      <c r="D367" t="s">
        <v>6127</v>
      </c>
      <c r="E367" s="28" t="str">
        <f ca="1">IFERROR(_xlfn.XLOOKUP(B367,map_headernames!M:M,map_headernames!M:M),"")</f>
        <v/>
      </c>
      <c r="F367" s="28" t="str">
        <f ca="1">IFERROR(_xlfn.XLOOKUP(B367,map_headernames!N:N,map_headernames!N:N),"")</f>
        <v/>
      </c>
      <c r="G367" s="28" t="str">
        <f ca="1">IFERROR(_xlfn.XLOOKUP($B367,map_headernames!L:L,map_headernames!L:L),"")</f>
        <v/>
      </c>
      <c r="H367" t="e">
        <f ca="1">_xlfn.XLOOKUP(K367,map_headernames!$Q$1:$Q$734,map_headernames!$O$1:$O$734)</f>
        <v>#NAME?</v>
      </c>
      <c r="I367" s="23" t="str">
        <f ca="1">IFERROR(_xlfn.XLOOKUP(G367,map_headernames!L:L,map_headernames!O:O),"")</f>
        <v/>
      </c>
      <c r="L367" t="str">
        <f ca="1">IFERROR(_xlfn.XLOOKUP(G367,map_headernames!L:L,map_headernames!Q:Q),"")</f>
        <v/>
      </c>
      <c r="M367" t="str">
        <f ca="1">IFERROR(_xlfn.XLOOKUP(H367,map_headernames!O:O,map_headernames!Q:Q),"")</f>
        <v/>
      </c>
      <c r="O367" s="383" t="s">
        <v>6481</v>
      </c>
    </row>
    <row r="368" spans="1:15">
      <c r="A368">
        <v>342</v>
      </c>
      <c r="B368" t="s">
        <v>3865</v>
      </c>
      <c r="C368">
        <v>21.1469534050179</v>
      </c>
      <c r="D368" t="s">
        <v>6128</v>
      </c>
      <c r="E368" s="28" t="str">
        <f ca="1">IFERROR(_xlfn.XLOOKUP(B368,map_headernames!M:M,map_headernames!M:M),"")</f>
        <v/>
      </c>
      <c r="F368" s="28" t="str">
        <f ca="1">IFERROR(_xlfn.XLOOKUP(B368,map_headernames!N:N,map_headernames!N:N),"")</f>
        <v/>
      </c>
      <c r="G368" s="28" t="str">
        <f ca="1">IFERROR(_xlfn.XLOOKUP($B368,map_headernames!L:L,map_headernames!L:L),"")</f>
        <v/>
      </c>
      <c r="H368" t="e">
        <f ca="1">_xlfn.XLOOKUP(K368,map_headernames!$Q$1:$Q$734,map_headernames!$O$1:$O$734)</f>
        <v>#NAME?</v>
      </c>
      <c r="I368" s="23" t="str">
        <f ca="1">IFERROR(_xlfn.XLOOKUP(G368,map_headernames!L:L,map_headernames!O:O),"")</f>
        <v/>
      </c>
      <c r="L368" t="str">
        <f ca="1">IFERROR(_xlfn.XLOOKUP(G368,map_headernames!L:L,map_headernames!Q:Q),"")</f>
        <v/>
      </c>
      <c r="M368" t="str">
        <f ca="1">IFERROR(_xlfn.XLOOKUP(H368,map_headernames!O:O,map_headernames!Q:Q),"")</f>
        <v/>
      </c>
      <c r="O368" s="383" t="s">
        <v>6481</v>
      </c>
    </row>
    <row r="369" spans="1:15">
      <c r="A369">
        <v>343</v>
      </c>
      <c r="B369" t="s">
        <v>3868</v>
      </c>
      <c r="C369">
        <v>36</v>
      </c>
      <c r="D369" t="s">
        <v>6129</v>
      </c>
      <c r="E369" s="28" t="str">
        <f ca="1">IFERROR(_xlfn.XLOOKUP(B369,map_headernames!M:M,map_headernames!M:M),"")</f>
        <v/>
      </c>
      <c r="F369" s="28" t="str">
        <f ca="1">IFERROR(_xlfn.XLOOKUP(B369,map_headernames!N:N,map_headernames!N:N),"")</f>
        <v/>
      </c>
      <c r="G369" s="28" t="str">
        <f ca="1">IFERROR(_xlfn.XLOOKUP($B369,map_headernames!L:L,map_headernames!L:L),"")</f>
        <v/>
      </c>
      <c r="H369" t="e">
        <f ca="1">_xlfn.XLOOKUP(K369,map_headernames!$Q$1:$Q$734,map_headernames!$O$1:$O$734)</f>
        <v>#NAME?</v>
      </c>
      <c r="I369" s="23" t="str">
        <f ca="1">IFERROR(_xlfn.XLOOKUP(G369,map_headernames!L:L,map_headernames!O:O),"")</f>
        <v/>
      </c>
      <c r="L369" t="str">
        <f ca="1">IFERROR(_xlfn.XLOOKUP(G369,map_headernames!L:L,map_headernames!Q:Q),"")</f>
        <v/>
      </c>
      <c r="M369" t="str">
        <f ca="1">IFERROR(_xlfn.XLOOKUP(H369,map_headernames!O:O,map_headernames!Q:Q),"")</f>
        <v/>
      </c>
      <c r="O369" s="383" t="s">
        <v>6481</v>
      </c>
    </row>
    <row r="370" spans="1:15">
      <c r="A370">
        <v>344</v>
      </c>
      <c r="B370" t="s">
        <v>3870</v>
      </c>
      <c r="C370">
        <v>12.9032258064516</v>
      </c>
      <c r="D370" t="s">
        <v>6130</v>
      </c>
      <c r="E370" s="28" t="str">
        <f ca="1">IFERROR(_xlfn.XLOOKUP(B370,map_headernames!M:M,map_headernames!M:M),"")</f>
        <v/>
      </c>
      <c r="F370" s="28" t="str">
        <f ca="1">IFERROR(_xlfn.XLOOKUP(B370,map_headernames!N:N,map_headernames!N:N),"")</f>
        <v/>
      </c>
      <c r="G370" s="28" t="str">
        <f ca="1">IFERROR(_xlfn.XLOOKUP($B370,map_headernames!L:L,map_headernames!L:L),"")</f>
        <v/>
      </c>
      <c r="H370" t="e">
        <f ca="1">_xlfn.XLOOKUP(K370,map_headernames!$Q$1:$Q$734,map_headernames!$O$1:$O$734)</f>
        <v>#NAME?</v>
      </c>
      <c r="I370" s="23" t="str">
        <f ca="1">IFERROR(_xlfn.XLOOKUP(G370,map_headernames!L:L,map_headernames!O:O),"")</f>
        <v/>
      </c>
      <c r="L370" t="str">
        <f ca="1">IFERROR(_xlfn.XLOOKUP(G370,map_headernames!L:L,map_headernames!Q:Q),"")</f>
        <v/>
      </c>
      <c r="M370" t="str">
        <f ca="1">IFERROR(_xlfn.XLOOKUP(H370,map_headernames!O:O,map_headernames!Q:Q),"")</f>
        <v/>
      </c>
      <c r="O370" s="383" t="s">
        <v>6481</v>
      </c>
    </row>
    <row r="371" spans="1:15">
      <c r="A371">
        <v>345</v>
      </c>
      <c r="B371" t="s">
        <v>3873</v>
      </c>
      <c r="C371">
        <v>0</v>
      </c>
      <c r="D371" t="s">
        <v>6131</v>
      </c>
      <c r="E371" s="28" t="str">
        <f ca="1">IFERROR(_xlfn.XLOOKUP(B371,map_headernames!M:M,map_headernames!M:M),"")</f>
        <v/>
      </c>
      <c r="F371" s="28" t="str">
        <f ca="1">IFERROR(_xlfn.XLOOKUP(B371,map_headernames!N:N,map_headernames!N:N),"")</f>
        <v/>
      </c>
      <c r="G371" s="28" t="str">
        <f ca="1">IFERROR(_xlfn.XLOOKUP($B371,map_headernames!L:L,map_headernames!L:L),"")</f>
        <v/>
      </c>
      <c r="H371" t="e">
        <f ca="1">_xlfn.XLOOKUP(K371,map_headernames!$Q$1:$Q$734,map_headernames!$O$1:$O$734)</f>
        <v>#NAME?</v>
      </c>
      <c r="I371" s="23" t="str">
        <f ca="1">IFERROR(_xlfn.XLOOKUP(G371,map_headernames!L:L,map_headernames!O:O),"")</f>
        <v/>
      </c>
      <c r="L371" t="str">
        <f ca="1">IFERROR(_xlfn.XLOOKUP(G371,map_headernames!L:L,map_headernames!Q:Q),"")</f>
        <v/>
      </c>
      <c r="M371" t="str">
        <f ca="1">IFERROR(_xlfn.XLOOKUP(H371,map_headernames!O:O,map_headernames!Q:Q),"")</f>
        <v/>
      </c>
      <c r="O371" s="383" t="s">
        <v>6481</v>
      </c>
    </row>
    <row r="372" spans="1:15">
      <c r="A372">
        <v>346</v>
      </c>
      <c r="B372" t="s">
        <v>3875</v>
      </c>
      <c r="C372">
        <v>0</v>
      </c>
      <c r="D372" t="s">
        <v>6132</v>
      </c>
      <c r="E372" s="28" t="str">
        <f ca="1">IFERROR(_xlfn.XLOOKUP(B372,map_headernames!M:M,map_headernames!M:M),"")</f>
        <v/>
      </c>
      <c r="F372" s="28" t="str">
        <f ca="1">IFERROR(_xlfn.XLOOKUP(B372,map_headernames!N:N,map_headernames!N:N),"")</f>
        <v/>
      </c>
      <c r="G372" s="28" t="str">
        <f ca="1">IFERROR(_xlfn.XLOOKUP($B372,map_headernames!L:L,map_headernames!L:L),"")</f>
        <v/>
      </c>
      <c r="H372" t="e">
        <f ca="1">_xlfn.XLOOKUP(K372,map_headernames!$Q$1:$Q$734,map_headernames!$O$1:$O$734)</f>
        <v>#NAME?</v>
      </c>
      <c r="I372" s="23" t="str">
        <f ca="1">IFERROR(_xlfn.XLOOKUP(G372,map_headernames!L:L,map_headernames!O:O),"")</f>
        <v/>
      </c>
      <c r="L372" t="str">
        <f ca="1">IFERROR(_xlfn.XLOOKUP(G372,map_headernames!L:L,map_headernames!Q:Q),"")</f>
        <v/>
      </c>
      <c r="M372" t="str">
        <f ca="1">IFERROR(_xlfn.XLOOKUP(H372,map_headernames!O:O,map_headernames!Q:Q),"")</f>
        <v/>
      </c>
      <c r="O372" s="383" t="s">
        <v>6481</v>
      </c>
    </row>
    <row r="373" spans="1:15">
      <c r="A373">
        <v>347</v>
      </c>
      <c r="B373" t="s">
        <v>3878</v>
      </c>
      <c r="C373">
        <v>73</v>
      </c>
      <c r="D373" t="s">
        <v>6133</v>
      </c>
      <c r="E373" s="28" t="str">
        <f ca="1">IFERROR(_xlfn.XLOOKUP(B373,map_headernames!M:M,map_headernames!M:M),"")</f>
        <v/>
      </c>
      <c r="F373" s="28" t="str">
        <f ca="1">IFERROR(_xlfn.XLOOKUP(B373,map_headernames!N:N,map_headernames!N:N),"")</f>
        <v/>
      </c>
      <c r="G373" s="28" t="str">
        <f ca="1">IFERROR(_xlfn.XLOOKUP($B373,map_headernames!L:L,map_headernames!L:L),"")</f>
        <v/>
      </c>
      <c r="H373" t="e">
        <f ca="1">_xlfn.XLOOKUP(K373,map_headernames!$Q$1:$Q$734,map_headernames!$O$1:$O$734)</f>
        <v>#NAME?</v>
      </c>
      <c r="I373" s="23" t="str">
        <f ca="1">IFERROR(_xlfn.XLOOKUP(G373,map_headernames!L:L,map_headernames!O:O),"")</f>
        <v/>
      </c>
      <c r="L373" t="str">
        <f ca="1">IFERROR(_xlfn.XLOOKUP(G373,map_headernames!L:L,map_headernames!Q:Q),"")</f>
        <v/>
      </c>
      <c r="M373" t="str">
        <f ca="1">IFERROR(_xlfn.XLOOKUP(H373,map_headernames!O:O,map_headernames!Q:Q),"")</f>
        <v/>
      </c>
      <c r="O373" s="383" t="s">
        <v>6481</v>
      </c>
    </row>
    <row r="374" spans="1:15">
      <c r="A374">
        <v>348</v>
      </c>
      <c r="B374" t="s">
        <v>3880</v>
      </c>
      <c r="C374">
        <v>26.164874551971302</v>
      </c>
      <c r="D374" t="s">
        <v>6134</v>
      </c>
      <c r="E374" s="28" t="str">
        <f ca="1">IFERROR(_xlfn.XLOOKUP(B374,map_headernames!M:M,map_headernames!M:M),"")</f>
        <v/>
      </c>
      <c r="F374" s="28" t="str">
        <f ca="1">IFERROR(_xlfn.XLOOKUP(B374,map_headernames!N:N,map_headernames!N:N),"")</f>
        <v/>
      </c>
      <c r="G374" s="28" t="str">
        <f ca="1">IFERROR(_xlfn.XLOOKUP($B374,map_headernames!L:L,map_headernames!L:L),"")</f>
        <v/>
      </c>
      <c r="H374" t="e">
        <f ca="1">_xlfn.XLOOKUP(K374,map_headernames!$Q$1:$Q$734,map_headernames!$O$1:$O$734)</f>
        <v>#NAME?</v>
      </c>
      <c r="I374" s="23" t="str">
        <f ca="1">IFERROR(_xlfn.XLOOKUP(G374,map_headernames!L:L,map_headernames!O:O),"")</f>
        <v/>
      </c>
      <c r="L374" t="str">
        <f ca="1">IFERROR(_xlfn.XLOOKUP(G374,map_headernames!L:L,map_headernames!Q:Q),"")</f>
        <v/>
      </c>
      <c r="M374" t="str">
        <f ca="1">IFERROR(_xlfn.XLOOKUP(H374,map_headernames!O:O,map_headernames!Q:Q),"")</f>
        <v/>
      </c>
      <c r="O374" s="383" t="s">
        <v>6481</v>
      </c>
    </row>
    <row r="375" spans="1:15">
      <c r="A375">
        <v>349</v>
      </c>
      <c r="B375" t="s">
        <v>3883</v>
      </c>
      <c r="C375">
        <v>33</v>
      </c>
      <c r="D375" t="s">
        <v>6135</v>
      </c>
      <c r="E375" s="28" t="str">
        <f ca="1">IFERROR(_xlfn.XLOOKUP(B375,map_headernames!M:M,map_headernames!M:M),"")</f>
        <v/>
      </c>
      <c r="F375" s="28" t="str">
        <f ca="1">IFERROR(_xlfn.XLOOKUP(B375,map_headernames!N:N,map_headernames!N:N),"")</f>
        <v/>
      </c>
      <c r="G375" s="28" t="str">
        <f ca="1">IFERROR(_xlfn.XLOOKUP($B375,map_headernames!L:L,map_headernames!L:L),"")</f>
        <v/>
      </c>
      <c r="H375" t="e">
        <f ca="1">_xlfn.XLOOKUP(K375,map_headernames!$Q$1:$Q$734,map_headernames!$O$1:$O$734)</f>
        <v>#NAME?</v>
      </c>
      <c r="I375" s="23" t="str">
        <f ca="1">IFERROR(_xlfn.XLOOKUP(G375,map_headernames!L:L,map_headernames!O:O),"")</f>
        <v/>
      </c>
      <c r="L375" t="str">
        <f ca="1">IFERROR(_xlfn.XLOOKUP(G375,map_headernames!L:L,map_headernames!Q:Q),"")</f>
        <v/>
      </c>
      <c r="M375" t="str">
        <f ca="1">IFERROR(_xlfn.XLOOKUP(H375,map_headernames!O:O,map_headernames!Q:Q),"")</f>
        <v/>
      </c>
      <c r="O375" s="383" t="s">
        <v>6481</v>
      </c>
    </row>
    <row r="376" spans="1:15">
      <c r="A376">
        <v>350</v>
      </c>
      <c r="B376" t="s">
        <v>3885</v>
      </c>
      <c r="C376">
        <v>11.8279569892473</v>
      </c>
      <c r="D376" t="s">
        <v>6136</v>
      </c>
      <c r="E376" s="28" t="str">
        <f ca="1">IFERROR(_xlfn.XLOOKUP(B376,map_headernames!M:M,map_headernames!M:M),"")</f>
        <v/>
      </c>
      <c r="F376" s="28" t="str">
        <f ca="1">IFERROR(_xlfn.XLOOKUP(B376,map_headernames!N:N,map_headernames!N:N),"")</f>
        <v/>
      </c>
      <c r="G376" s="28" t="str">
        <f ca="1">IFERROR(_xlfn.XLOOKUP($B376,map_headernames!L:L,map_headernames!L:L),"")</f>
        <v/>
      </c>
      <c r="H376" t="e">
        <f ca="1">_xlfn.XLOOKUP(K376,map_headernames!$Q$1:$Q$734,map_headernames!$O$1:$O$734)</f>
        <v>#NAME?</v>
      </c>
      <c r="I376" s="23" t="str">
        <f ca="1">IFERROR(_xlfn.XLOOKUP(G376,map_headernames!L:L,map_headernames!O:O),"")</f>
        <v/>
      </c>
      <c r="L376" t="str">
        <f ca="1">IFERROR(_xlfn.XLOOKUP(G376,map_headernames!L:L,map_headernames!Q:Q),"")</f>
        <v/>
      </c>
      <c r="M376" t="str">
        <f ca="1">IFERROR(_xlfn.XLOOKUP(H376,map_headernames!O:O,map_headernames!Q:Q),"")</f>
        <v/>
      </c>
      <c r="O376" s="383" t="s">
        <v>6481</v>
      </c>
    </row>
    <row r="377" spans="1:15">
      <c r="A377">
        <v>351</v>
      </c>
      <c r="B377" t="s">
        <v>3888</v>
      </c>
      <c r="C377">
        <v>22</v>
      </c>
      <c r="D377" t="s">
        <v>6137</v>
      </c>
      <c r="E377" s="28" t="str">
        <f ca="1">IFERROR(_xlfn.XLOOKUP(B377,map_headernames!M:M,map_headernames!M:M),"")</f>
        <v/>
      </c>
      <c r="F377" s="28" t="str">
        <f ca="1">IFERROR(_xlfn.XLOOKUP(B377,map_headernames!N:N,map_headernames!N:N),"")</f>
        <v/>
      </c>
      <c r="G377" s="28" t="str">
        <f ca="1">IFERROR(_xlfn.XLOOKUP($B377,map_headernames!L:L,map_headernames!L:L),"")</f>
        <v/>
      </c>
      <c r="H377" t="e">
        <f ca="1">_xlfn.XLOOKUP(K377,map_headernames!$Q$1:$Q$734,map_headernames!$O$1:$O$734)</f>
        <v>#NAME?</v>
      </c>
      <c r="I377" s="23" t="str">
        <f ca="1">IFERROR(_xlfn.XLOOKUP(G377,map_headernames!L:L,map_headernames!O:O),"")</f>
        <v/>
      </c>
      <c r="L377" t="str">
        <f ca="1">IFERROR(_xlfn.XLOOKUP(G377,map_headernames!L:L,map_headernames!Q:Q),"")</f>
        <v/>
      </c>
      <c r="M377" t="str">
        <f ca="1">IFERROR(_xlfn.XLOOKUP(H377,map_headernames!O:O,map_headernames!Q:Q),"")</f>
        <v/>
      </c>
      <c r="O377" s="383" t="s">
        <v>6481</v>
      </c>
    </row>
    <row r="378" spans="1:15">
      <c r="A378">
        <v>352</v>
      </c>
      <c r="B378" t="s">
        <v>3890</v>
      </c>
      <c r="C378">
        <v>7.8853046594982104</v>
      </c>
      <c r="D378" t="s">
        <v>6138</v>
      </c>
      <c r="E378" s="28" t="str">
        <f ca="1">IFERROR(_xlfn.XLOOKUP(B378,map_headernames!M:M,map_headernames!M:M),"")</f>
        <v/>
      </c>
      <c r="F378" s="28" t="str">
        <f ca="1">IFERROR(_xlfn.XLOOKUP(B378,map_headernames!N:N,map_headernames!N:N),"")</f>
        <v/>
      </c>
      <c r="G378" s="28" t="str">
        <f ca="1">IFERROR(_xlfn.XLOOKUP($B378,map_headernames!L:L,map_headernames!L:L),"")</f>
        <v/>
      </c>
      <c r="H378" t="e">
        <f ca="1">_xlfn.XLOOKUP(K378,map_headernames!$Q$1:$Q$734,map_headernames!$O$1:$O$734)</f>
        <v>#NAME?</v>
      </c>
      <c r="I378" s="23" t="str">
        <f ca="1">IFERROR(_xlfn.XLOOKUP(G378,map_headernames!L:L,map_headernames!O:O),"")</f>
        <v/>
      </c>
      <c r="L378" t="str">
        <f ca="1">IFERROR(_xlfn.XLOOKUP(G378,map_headernames!L:L,map_headernames!Q:Q),"")</f>
        <v/>
      </c>
      <c r="M378" t="str">
        <f ca="1">IFERROR(_xlfn.XLOOKUP(H378,map_headernames!O:O,map_headernames!Q:Q),"")</f>
        <v/>
      </c>
      <c r="O378" s="383" t="s">
        <v>6481</v>
      </c>
    </row>
    <row r="379" spans="1:15">
      <c r="A379">
        <v>353</v>
      </c>
      <c r="B379" t="s">
        <v>3893</v>
      </c>
      <c r="C379">
        <v>0</v>
      </c>
      <c r="D379" t="s">
        <v>6139</v>
      </c>
      <c r="E379" s="28" t="str">
        <f ca="1">IFERROR(_xlfn.XLOOKUP(B379,map_headernames!M:M,map_headernames!M:M),"")</f>
        <v/>
      </c>
      <c r="F379" s="28" t="str">
        <f ca="1">IFERROR(_xlfn.XLOOKUP(B379,map_headernames!N:N,map_headernames!N:N),"")</f>
        <v/>
      </c>
      <c r="G379" s="28" t="str">
        <f ca="1">IFERROR(_xlfn.XLOOKUP($B379,map_headernames!L:L,map_headernames!L:L),"")</f>
        <v/>
      </c>
      <c r="H379" t="e">
        <f ca="1">_xlfn.XLOOKUP(K379,map_headernames!$Q$1:$Q$734,map_headernames!$O$1:$O$734)</f>
        <v>#NAME?</v>
      </c>
      <c r="I379" s="23" t="str">
        <f ca="1">IFERROR(_xlfn.XLOOKUP(G379,map_headernames!L:L,map_headernames!O:O),"")</f>
        <v/>
      </c>
      <c r="L379" t="str">
        <f ca="1">IFERROR(_xlfn.XLOOKUP(G379,map_headernames!L:L,map_headernames!Q:Q),"")</f>
        <v/>
      </c>
      <c r="M379" t="str">
        <f ca="1">IFERROR(_xlfn.XLOOKUP(H379,map_headernames!O:O,map_headernames!Q:Q),"")</f>
        <v/>
      </c>
      <c r="O379" s="383" t="s">
        <v>6481</v>
      </c>
    </row>
    <row r="380" spans="1:15">
      <c r="A380">
        <v>354</v>
      </c>
      <c r="B380" t="s">
        <v>3895</v>
      </c>
      <c r="C380">
        <v>0</v>
      </c>
      <c r="D380" t="s">
        <v>6140</v>
      </c>
      <c r="E380" s="28" t="str">
        <f ca="1">IFERROR(_xlfn.XLOOKUP(B380,map_headernames!M:M,map_headernames!M:M),"")</f>
        <v/>
      </c>
      <c r="F380" s="28" t="str">
        <f ca="1">IFERROR(_xlfn.XLOOKUP(B380,map_headernames!N:N,map_headernames!N:N),"")</f>
        <v/>
      </c>
      <c r="G380" s="28" t="str">
        <f ca="1">IFERROR(_xlfn.XLOOKUP($B380,map_headernames!L:L,map_headernames!L:L),"")</f>
        <v/>
      </c>
      <c r="H380" t="e">
        <f ca="1">_xlfn.XLOOKUP(K380,map_headernames!$Q$1:$Q$734,map_headernames!$O$1:$O$734)</f>
        <v>#NAME?</v>
      </c>
      <c r="I380" s="23" t="str">
        <f ca="1">IFERROR(_xlfn.XLOOKUP(G380,map_headernames!L:L,map_headernames!O:O),"")</f>
        <v/>
      </c>
      <c r="L380" t="str">
        <f ca="1">IFERROR(_xlfn.XLOOKUP(G380,map_headernames!L:L,map_headernames!Q:Q),"")</f>
        <v/>
      </c>
      <c r="M380" t="str">
        <f ca="1">IFERROR(_xlfn.XLOOKUP(H380,map_headernames!O:O,map_headernames!Q:Q),"")</f>
        <v/>
      </c>
      <c r="O380" s="383" t="s">
        <v>6481</v>
      </c>
    </row>
    <row r="381" spans="1:15">
      <c r="A381">
        <v>361</v>
      </c>
      <c r="B381" t="s">
        <v>3912</v>
      </c>
      <c r="C381">
        <v>11</v>
      </c>
      <c r="D381" t="s">
        <v>6147</v>
      </c>
      <c r="E381" s="28" t="str">
        <f ca="1">IFERROR(_xlfn.XLOOKUP(B381,map_headernames!M:M,map_headernames!M:M),"")</f>
        <v/>
      </c>
      <c r="F381" s="28" t="str">
        <f ca="1">IFERROR(_xlfn.XLOOKUP(B381,map_headernames!N:N,map_headernames!N:N),"")</f>
        <v/>
      </c>
      <c r="G381" s="28" t="str">
        <f ca="1">IFERROR(_xlfn.XLOOKUP($B381,map_headernames!L:L,map_headernames!L:L),"")</f>
        <v/>
      </c>
      <c r="H381" t="e">
        <f ca="1">_xlfn.XLOOKUP(K381,map_headernames!$Q$1:$Q$734,map_headernames!$O$1:$O$734)</f>
        <v>#NAME?</v>
      </c>
      <c r="I381" s="23" t="str">
        <f ca="1">IFERROR(_xlfn.XLOOKUP(G381,map_headernames!L:L,map_headernames!O:O),"")</f>
        <v/>
      </c>
      <c r="L381" t="str">
        <f ca="1">IFERROR(_xlfn.XLOOKUP(G381,map_headernames!L:L,map_headernames!Q:Q),"")</f>
        <v/>
      </c>
      <c r="M381" t="str">
        <f ca="1">IFERROR(_xlfn.XLOOKUP(H381,map_headernames!O:O,map_headernames!Q:Q),"")</f>
        <v/>
      </c>
      <c r="O381" s="383" t="s">
        <v>6481</v>
      </c>
    </row>
    <row r="382" spans="1:15">
      <c r="A382">
        <v>362</v>
      </c>
      <c r="B382" t="s">
        <v>3914</v>
      </c>
      <c r="C382">
        <v>6.1111111111111098</v>
      </c>
      <c r="D382" t="s">
        <v>6148</v>
      </c>
      <c r="E382" s="28" t="str">
        <f ca="1">IFERROR(_xlfn.XLOOKUP(B382,map_headernames!M:M,map_headernames!M:M),"")</f>
        <v/>
      </c>
      <c r="F382" s="28" t="str">
        <f ca="1">IFERROR(_xlfn.XLOOKUP(B382,map_headernames!N:N,map_headernames!N:N),"")</f>
        <v/>
      </c>
      <c r="G382" s="28" t="str">
        <f ca="1">IFERROR(_xlfn.XLOOKUP($B382,map_headernames!L:L,map_headernames!L:L),"")</f>
        <v/>
      </c>
      <c r="H382" t="e">
        <f ca="1">_xlfn.XLOOKUP(K382,map_headernames!$Q$1:$Q$734,map_headernames!$O$1:$O$734)</f>
        <v>#NAME?</v>
      </c>
      <c r="I382" s="23" t="str">
        <f ca="1">IFERROR(_xlfn.XLOOKUP(G382,map_headernames!L:L,map_headernames!O:O),"")</f>
        <v/>
      </c>
      <c r="L382" t="str">
        <f ca="1">IFERROR(_xlfn.XLOOKUP(G382,map_headernames!L:L,map_headernames!Q:Q),"")</f>
        <v/>
      </c>
      <c r="M382" t="str">
        <f ca="1">IFERROR(_xlfn.XLOOKUP(H382,map_headernames!O:O,map_headernames!Q:Q),"")</f>
        <v/>
      </c>
      <c r="O382" s="383" t="s">
        <v>6481</v>
      </c>
    </row>
    <row r="383" spans="1:15">
      <c r="A383">
        <v>363</v>
      </c>
      <c r="B383" t="s">
        <v>3917</v>
      </c>
      <c r="C383">
        <v>0</v>
      </c>
      <c r="D383" t="s">
        <v>6149</v>
      </c>
      <c r="E383" s="28" t="str">
        <f ca="1">IFERROR(_xlfn.XLOOKUP(B383,map_headernames!M:M,map_headernames!M:M),"")</f>
        <v/>
      </c>
      <c r="F383" s="28" t="str">
        <f ca="1">IFERROR(_xlfn.XLOOKUP(B383,map_headernames!N:N,map_headernames!N:N),"")</f>
        <v/>
      </c>
      <c r="G383" s="28" t="str">
        <f ca="1">IFERROR(_xlfn.XLOOKUP($B383,map_headernames!L:L,map_headernames!L:L),"")</f>
        <v/>
      </c>
      <c r="H383" t="e">
        <f ca="1">_xlfn.XLOOKUP(K383,map_headernames!$Q$1:$Q$734,map_headernames!$O$1:$O$734)</f>
        <v>#NAME?</v>
      </c>
      <c r="I383" s="23" t="str">
        <f ca="1">IFERROR(_xlfn.XLOOKUP(G383,map_headernames!L:L,map_headernames!O:O),"")</f>
        <v/>
      </c>
      <c r="L383" t="str">
        <f ca="1">IFERROR(_xlfn.XLOOKUP(G383,map_headernames!L:L,map_headernames!Q:Q),"")</f>
        <v/>
      </c>
      <c r="M383" t="str">
        <f ca="1">IFERROR(_xlfn.XLOOKUP(H383,map_headernames!O:O,map_headernames!Q:Q),"")</f>
        <v/>
      </c>
      <c r="O383" s="383" t="s">
        <v>6481</v>
      </c>
    </row>
    <row r="384" spans="1:15">
      <c r="A384">
        <v>364</v>
      </c>
      <c r="B384" t="s">
        <v>3919</v>
      </c>
      <c r="C384">
        <v>0</v>
      </c>
      <c r="D384" t="s">
        <v>6150</v>
      </c>
      <c r="E384" s="28" t="str">
        <f ca="1">IFERROR(_xlfn.XLOOKUP(B384,map_headernames!M:M,map_headernames!M:M),"")</f>
        <v/>
      </c>
      <c r="F384" s="28" t="str">
        <f ca="1">IFERROR(_xlfn.XLOOKUP(B384,map_headernames!N:N,map_headernames!N:N),"")</f>
        <v/>
      </c>
      <c r="G384" s="28" t="str">
        <f ca="1">IFERROR(_xlfn.XLOOKUP($B384,map_headernames!L:L,map_headernames!L:L),"")</f>
        <v/>
      </c>
      <c r="H384" t="e">
        <f ca="1">_xlfn.XLOOKUP(K384,map_headernames!$Q$1:$Q$734,map_headernames!$O$1:$O$734)</f>
        <v>#NAME?</v>
      </c>
      <c r="I384" s="23" t="str">
        <f ca="1">IFERROR(_xlfn.XLOOKUP(G384,map_headernames!L:L,map_headernames!O:O),"")</f>
        <v/>
      </c>
      <c r="L384" t="str">
        <f ca="1">IFERROR(_xlfn.XLOOKUP(G384,map_headernames!L:L,map_headernames!Q:Q),"")</f>
        <v/>
      </c>
      <c r="M384" t="str">
        <f ca="1">IFERROR(_xlfn.XLOOKUP(H384,map_headernames!O:O,map_headernames!Q:Q),"")</f>
        <v/>
      </c>
      <c r="O384" s="383" t="s">
        <v>6481</v>
      </c>
    </row>
    <row r="385" spans="1:15">
      <c r="A385">
        <v>365</v>
      </c>
      <c r="B385" t="s">
        <v>3922</v>
      </c>
      <c r="C385">
        <v>15</v>
      </c>
      <c r="D385" t="s">
        <v>6151</v>
      </c>
      <c r="E385" s="28" t="str">
        <f ca="1">IFERROR(_xlfn.XLOOKUP(B385,map_headernames!M:M,map_headernames!M:M),"")</f>
        <v/>
      </c>
      <c r="F385" s="28" t="str">
        <f ca="1">IFERROR(_xlfn.XLOOKUP(B385,map_headernames!N:N,map_headernames!N:N),"")</f>
        <v/>
      </c>
      <c r="G385" s="28" t="str">
        <f ca="1">IFERROR(_xlfn.XLOOKUP($B385,map_headernames!L:L,map_headernames!L:L),"")</f>
        <v/>
      </c>
      <c r="H385" t="e">
        <f ca="1">_xlfn.XLOOKUP(K385,map_headernames!$Q$1:$Q$734,map_headernames!$O$1:$O$734)</f>
        <v>#NAME?</v>
      </c>
      <c r="I385" s="23" t="str">
        <f ca="1">IFERROR(_xlfn.XLOOKUP(G385,map_headernames!L:L,map_headernames!O:O),"")</f>
        <v/>
      </c>
      <c r="L385" t="str">
        <f ca="1">IFERROR(_xlfn.XLOOKUP(G385,map_headernames!L:L,map_headernames!Q:Q),"")</f>
        <v/>
      </c>
      <c r="M385" t="str">
        <f ca="1">IFERROR(_xlfn.XLOOKUP(H385,map_headernames!O:O,map_headernames!Q:Q),"")</f>
        <v/>
      </c>
      <c r="O385" s="383" t="s">
        <v>6481</v>
      </c>
    </row>
    <row r="386" spans="1:15">
      <c r="A386">
        <v>366</v>
      </c>
      <c r="B386" t="s">
        <v>3924</v>
      </c>
      <c r="C386">
        <v>8.3333333333333304</v>
      </c>
      <c r="D386" t="s">
        <v>6152</v>
      </c>
      <c r="E386" s="28" t="str">
        <f ca="1">IFERROR(_xlfn.XLOOKUP(B386,map_headernames!M:M,map_headernames!M:M),"")</f>
        <v/>
      </c>
      <c r="F386" s="28" t="str">
        <f ca="1">IFERROR(_xlfn.XLOOKUP(B386,map_headernames!N:N,map_headernames!N:N),"")</f>
        <v/>
      </c>
      <c r="G386" s="28" t="str">
        <f ca="1">IFERROR(_xlfn.XLOOKUP($B386,map_headernames!L:L,map_headernames!L:L),"")</f>
        <v/>
      </c>
      <c r="H386" t="e">
        <f ca="1">_xlfn.XLOOKUP(K386,map_headernames!$Q$1:$Q$734,map_headernames!$O$1:$O$734)</f>
        <v>#NAME?</v>
      </c>
      <c r="I386" s="23" t="str">
        <f ca="1">IFERROR(_xlfn.XLOOKUP(G386,map_headernames!L:L,map_headernames!O:O),"")</f>
        <v/>
      </c>
      <c r="L386" t="str">
        <f ca="1">IFERROR(_xlfn.XLOOKUP(G386,map_headernames!L:L,map_headernames!Q:Q),"")</f>
        <v/>
      </c>
      <c r="M386" t="str">
        <f ca="1">IFERROR(_xlfn.XLOOKUP(H386,map_headernames!O:O,map_headernames!Q:Q),"")</f>
        <v/>
      </c>
      <c r="O386" s="383" t="s">
        <v>6481</v>
      </c>
    </row>
    <row r="387" spans="1:15">
      <c r="A387">
        <v>367</v>
      </c>
      <c r="B387" t="s">
        <v>3927</v>
      </c>
      <c r="C387">
        <v>0</v>
      </c>
      <c r="D387" t="s">
        <v>6153</v>
      </c>
      <c r="E387" s="28" t="str">
        <f ca="1">IFERROR(_xlfn.XLOOKUP(B387,map_headernames!M:M,map_headernames!M:M),"")</f>
        <v/>
      </c>
      <c r="F387" s="28" t="str">
        <f ca="1">IFERROR(_xlfn.XLOOKUP(B387,map_headernames!N:N,map_headernames!N:N),"")</f>
        <v/>
      </c>
      <c r="G387" s="28" t="str">
        <f ca="1">IFERROR(_xlfn.XLOOKUP($B387,map_headernames!L:L,map_headernames!L:L),"")</f>
        <v/>
      </c>
      <c r="H387" t="e">
        <f ca="1">_xlfn.XLOOKUP(K387,map_headernames!$Q$1:$Q$734,map_headernames!$O$1:$O$734)</f>
        <v>#NAME?</v>
      </c>
      <c r="I387" s="23" t="str">
        <f ca="1">IFERROR(_xlfn.XLOOKUP(G387,map_headernames!L:L,map_headernames!O:O),"")</f>
        <v/>
      </c>
      <c r="L387" t="str">
        <f ca="1">IFERROR(_xlfn.XLOOKUP(G387,map_headernames!L:L,map_headernames!Q:Q),"")</f>
        <v/>
      </c>
      <c r="M387" t="str">
        <f ca="1">IFERROR(_xlfn.XLOOKUP(H387,map_headernames!O:O,map_headernames!Q:Q),"")</f>
        <v/>
      </c>
      <c r="O387" s="383" t="s">
        <v>6481</v>
      </c>
    </row>
    <row r="388" spans="1:15">
      <c r="A388">
        <v>368</v>
      </c>
      <c r="B388" t="s">
        <v>3929</v>
      </c>
      <c r="C388">
        <v>0</v>
      </c>
      <c r="D388" t="s">
        <v>6154</v>
      </c>
      <c r="E388" s="28" t="str">
        <f ca="1">IFERROR(_xlfn.XLOOKUP(B388,map_headernames!M:M,map_headernames!M:M),"")</f>
        <v/>
      </c>
      <c r="F388" s="28" t="str">
        <f ca="1">IFERROR(_xlfn.XLOOKUP(B388,map_headernames!N:N,map_headernames!N:N),"")</f>
        <v/>
      </c>
      <c r="G388" s="28" t="str">
        <f ca="1">IFERROR(_xlfn.XLOOKUP($B388,map_headernames!L:L,map_headernames!L:L),"")</f>
        <v/>
      </c>
      <c r="H388" t="e">
        <f ca="1">_xlfn.XLOOKUP(K388,map_headernames!$Q$1:$Q$734,map_headernames!$O$1:$O$734)</f>
        <v>#NAME?</v>
      </c>
      <c r="I388" s="23" t="str">
        <f ca="1">IFERROR(_xlfn.XLOOKUP(G388,map_headernames!L:L,map_headernames!O:O),"")</f>
        <v/>
      </c>
      <c r="L388" t="str">
        <f ca="1">IFERROR(_xlfn.XLOOKUP(G388,map_headernames!L:L,map_headernames!Q:Q),"")</f>
        <v/>
      </c>
      <c r="M388" t="str">
        <f ca="1">IFERROR(_xlfn.XLOOKUP(H388,map_headernames!O:O,map_headernames!Q:Q),"")</f>
        <v/>
      </c>
      <c r="O388" s="383" t="s">
        <v>6481</v>
      </c>
    </row>
    <row r="389" spans="1:15">
      <c r="A389">
        <v>369</v>
      </c>
      <c r="B389" t="s">
        <v>3932</v>
      </c>
      <c r="C389">
        <v>0</v>
      </c>
      <c r="D389" t="s">
        <v>6155</v>
      </c>
      <c r="E389" s="28" t="str">
        <f ca="1">IFERROR(_xlfn.XLOOKUP(B389,map_headernames!M:M,map_headernames!M:M),"")</f>
        <v/>
      </c>
      <c r="F389" s="28" t="str">
        <f ca="1">IFERROR(_xlfn.XLOOKUP(B389,map_headernames!N:N,map_headernames!N:N),"")</f>
        <v/>
      </c>
      <c r="G389" s="28" t="str">
        <f ca="1">IFERROR(_xlfn.XLOOKUP($B389,map_headernames!L:L,map_headernames!L:L),"")</f>
        <v/>
      </c>
      <c r="H389" t="e">
        <f ca="1">_xlfn.XLOOKUP(K389,map_headernames!$Q$1:$Q$734,map_headernames!$O$1:$O$734)</f>
        <v>#NAME?</v>
      </c>
      <c r="I389" s="23" t="str">
        <f ca="1">IFERROR(_xlfn.XLOOKUP(G389,map_headernames!L:L,map_headernames!O:O),"")</f>
        <v/>
      </c>
      <c r="L389" t="str">
        <f ca="1">IFERROR(_xlfn.XLOOKUP(G389,map_headernames!L:L,map_headernames!Q:Q),"")</f>
        <v/>
      </c>
      <c r="M389" t="str">
        <f ca="1">IFERROR(_xlfn.XLOOKUP(H389,map_headernames!O:O,map_headernames!Q:Q),"")</f>
        <v/>
      </c>
      <c r="O389" s="383" t="s">
        <v>6481</v>
      </c>
    </row>
    <row r="390" spans="1:15">
      <c r="A390">
        <v>370</v>
      </c>
      <c r="B390" t="s">
        <v>3934</v>
      </c>
      <c r="C390">
        <v>0</v>
      </c>
      <c r="D390" t="s">
        <v>6156</v>
      </c>
      <c r="E390" s="28" t="str">
        <f ca="1">IFERROR(_xlfn.XLOOKUP(B390,map_headernames!M:M,map_headernames!M:M),"")</f>
        <v/>
      </c>
      <c r="F390" s="28" t="str">
        <f ca="1">IFERROR(_xlfn.XLOOKUP(B390,map_headernames!N:N,map_headernames!N:N),"")</f>
        <v/>
      </c>
      <c r="G390" s="28" t="str">
        <f ca="1">IFERROR(_xlfn.XLOOKUP($B390,map_headernames!L:L,map_headernames!L:L),"")</f>
        <v/>
      </c>
      <c r="H390" t="e">
        <f ca="1">_xlfn.XLOOKUP(K390,map_headernames!$Q$1:$Q$734,map_headernames!$O$1:$O$734)</f>
        <v>#NAME?</v>
      </c>
      <c r="I390" s="23" t="str">
        <f ca="1">IFERROR(_xlfn.XLOOKUP(G390,map_headernames!L:L,map_headernames!O:O),"")</f>
        <v/>
      </c>
      <c r="L390" t="str">
        <f ca="1">IFERROR(_xlfn.XLOOKUP(G390,map_headernames!L:L,map_headernames!Q:Q),"")</f>
        <v/>
      </c>
      <c r="M390" t="str">
        <f ca="1">IFERROR(_xlfn.XLOOKUP(H390,map_headernames!O:O,map_headernames!Q:Q),"")</f>
        <v/>
      </c>
      <c r="O390" s="383" t="s">
        <v>6481</v>
      </c>
    </row>
    <row r="391" spans="1:15">
      <c r="A391">
        <v>371</v>
      </c>
      <c r="B391" t="s">
        <v>3937</v>
      </c>
      <c r="C391">
        <v>0</v>
      </c>
      <c r="D391" t="s">
        <v>6157</v>
      </c>
      <c r="E391" s="28" t="str">
        <f ca="1">IFERROR(_xlfn.XLOOKUP(B391,map_headernames!M:M,map_headernames!M:M),"")</f>
        <v/>
      </c>
      <c r="F391" s="28" t="str">
        <f ca="1">IFERROR(_xlfn.XLOOKUP(B391,map_headernames!N:N,map_headernames!N:N),"")</f>
        <v/>
      </c>
      <c r="G391" s="28" t="str">
        <f ca="1">IFERROR(_xlfn.XLOOKUP($B391,map_headernames!L:L,map_headernames!L:L),"")</f>
        <v/>
      </c>
      <c r="H391" t="e">
        <f ca="1">_xlfn.XLOOKUP(K391,map_headernames!$Q$1:$Q$734,map_headernames!$O$1:$O$734)</f>
        <v>#NAME?</v>
      </c>
      <c r="I391" s="23" t="str">
        <f ca="1">IFERROR(_xlfn.XLOOKUP(G391,map_headernames!L:L,map_headernames!O:O),"")</f>
        <v/>
      </c>
      <c r="L391" t="str">
        <f ca="1">IFERROR(_xlfn.XLOOKUP(G391,map_headernames!L:L,map_headernames!Q:Q),"")</f>
        <v/>
      </c>
      <c r="M391" t="str">
        <f ca="1">IFERROR(_xlfn.XLOOKUP(H391,map_headernames!O:O,map_headernames!Q:Q),"")</f>
        <v/>
      </c>
      <c r="O391" s="383" t="s">
        <v>6481</v>
      </c>
    </row>
    <row r="392" spans="1:15">
      <c r="A392">
        <v>372</v>
      </c>
      <c r="B392" t="s">
        <v>3939</v>
      </c>
      <c r="C392">
        <v>0</v>
      </c>
      <c r="D392" t="s">
        <v>6158</v>
      </c>
      <c r="E392" s="28" t="str">
        <f ca="1">IFERROR(_xlfn.XLOOKUP(B392,map_headernames!M:M,map_headernames!M:M),"")</f>
        <v/>
      </c>
      <c r="F392" s="28" t="str">
        <f ca="1">IFERROR(_xlfn.XLOOKUP(B392,map_headernames!N:N,map_headernames!N:N),"")</f>
        <v/>
      </c>
      <c r="G392" s="28" t="str">
        <f ca="1">IFERROR(_xlfn.XLOOKUP($B392,map_headernames!L:L,map_headernames!L:L),"")</f>
        <v/>
      </c>
      <c r="H392" t="e">
        <f ca="1">_xlfn.XLOOKUP(K392,map_headernames!$Q$1:$Q$734,map_headernames!$O$1:$O$734)</f>
        <v>#NAME?</v>
      </c>
      <c r="I392" s="23" t="str">
        <f ca="1">IFERROR(_xlfn.XLOOKUP(G392,map_headernames!L:L,map_headernames!O:O),"")</f>
        <v/>
      </c>
      <c r="L392" t="str">
        <f ca="1">IFERROR(_xlfn.XLOOKUP(G392,map_headernames!L:L,map_headernames!Q:Q),"")</f>
        <v/>
      </c>
      <c r="M392" t="str">
        <f ca="1">IFERROR(_xlfn.XLOOKUP(H392,map_headernames!O:O,map_headernames!Q:Q),"")</f>
        <v/>
      </c>
      <c r="O392" s="383" t="s">
        <v>6481</v>
      </c>
    </row>
    <row r="393" spans="1:15">
      <c r="A393">
        <v>373</v>
      </c>
      <c r="B393" t="s">
        <v>3942</v>
      </c>
      <c r="C393">
        <v>7</v>
      </c>
      <c r="D393" t="s">
        <v>6159</v>
      </c>
      <c r="E393" s="28" t="str">
        <f ca="1">IFERROR(_xlfn.XLOOKUP(B393,map_headernames!M:M,map_headernames!M:M),"")</f>
        <v/>
      </c>
      <c r="F393" s="28" t="str">
        <f ca="1">IFERROR(_xlfn.XLOOKUP(B393,map_headernames!N:N,map_headernames!N:N),"")</f>
        <v/>
      </c>
      <c r="G393" s="28" t="str">
        <f ca="1">IFERROR(_xlfn.XLOOKUP($B393,map_headernames!L:L,map_headernames!L:L),"")</f>
        <v/>
      </c>
      <c r="H393" t="e">
        <f ca="1">_xlfn.XLOOKUP(K393,map_headernames!$Q$1:$Q$734,map_headernames!$O$1:$O$734)</f>
        <v>#NAME?</v>
      </c>
      <c r="I393" s="23" t="str">
        <f ca="1">IFERROR(_xlfn.XLOOKUP(G393,map_headernames!L:L,map_headernames!O:O),"")</f>
        <v/>
      </c>
      <c r="L393" t="str">
        <f ca="1">IFERROR(_xlfn.XLOOKUP(G393,map_headernames!L:L,map_headernames!Q:Q),"")</f>
        <v/>
      </c>
      <c r="M393" t="str">
        <f ca="1">IFERROR(_xlfn.XLOOKUP(H393,map_headernames!O:O,map_headernames!Q:Q),"")</f>
        <v/>
      </c>
      <c r="O393" s="383" t="s">
        <v>6481</v>
      </c>
    </row>
    <row r="394" spans="1:15">
      <c r="A394">
        <v>374</v>
      </c>
      <c r="B394" t="s">
        <v>3944</v>
      </c>
      <c r="C394">
        <v>3.8888888888888902</v>
      </c>
      <c r="D394" t="s">
        <v>6160</v>
      </c>
      <c r="E394" s="28" t="str">
        <f ca="1">IFERROR(_xlfn.XLOOKUP(B394,map_headernames!M:M,map_headernames!M:M),"")</f>
        <v/>
      </c>
      <c r="F394" s="28" t="str">
        <f ca="1">IFERROR(_xlfn.XLOOKUP(B394,map_headernames!N:N,map_headernames!N:N),"")</f>
        <v/>
      </c>
      <c r="G394" s="28" t="str">
        <f ca="1">IFERROR(_xlfn.XLOOKUP($B394,map_headernames!L:L,map_headernames!L:L),"")</f>
        <v/>
      </c>
      <c r="H394" t="e">
        <f ca="1">_xlfn.XLOOKUP(K394,map_headernames!$Q$1:$Q$734,map_headernames!$O$1:$O$734)</f>
        <v>#NAME?</v>
      </c>
      <c r="I394" s="23" t="str">
        <f ca="1">IFERROR(_xlfn.XLOOKUP(G394,map_headernames!L:L,map_headernames!O:O),"")</f>
        <v/>
      </c>
      <c r="L394" t="str">
        <f ca="1">IFERROR(_xlfn.XLOOKUP(G394,map_headernames!L:L,map_headernames!Q:Q),"")</f>
        <v/>
      </c>
      <c r="M394" t="str">
        <f ca="1">IFERROR(_xlfn.XLOOKUP(H394,map_headernames!O:O,map_headernames!Q:Q),"")</f>
        <v/>
      </c>
      <c r="O394" s="383" t="s">
        <v>6481</v>
      </c>
    </row>
    <row r="395" spans="1:15">
      <c r="A395">
        <v>375</v>
      </c>
      <c r="B395" t="s">
        <v>3947</v>
      </c>
      <c r="C395">
        <v>0</v>
      </c>
      <c r="D395" t="s">
        <v>6161</v>
      </c>
      <c r="E395" s="28" t="str">
        <f ca="1">IFERROR(_xlfn.XLOOKUP(B395,map_headernames!M:M,map_headernames!M:M),"")</f>
        <v/>
      </c>
      <c r="F395" s="28" t="str">
        <f ca="1">IFERROR(_xlfn.XLOOKUP(B395,map_headernames!N:N,map_headernames!N:N),"")</f>
        <v/>
      </c>
      <c r="G395" s="28" t="str">
        <f ca="1">IFERROR(_xlfn.XLOOKUP($B395,map_headernames!L:L,map_headernames!L:L),"")</f>
        <v/>
      </c>
      <c r="H395" t="e">
        <f ca="1">_xlfn.XLOOKUP(K395,map_headernames!$Q$1:$Q$734,map_headernames!$O$1:$O$734)</f>
        <v>#NAME?</v>
      </c>
      <c r="I395" s="23" t="str">
        <f ca="1">IFERROR(_xlfn.XLOOKUP(G395,map_headernames!L:L,map_headernames!O:O),"")</f>
        <v/>
      </c>
      <c r="L395" t="str">
        <f ca="1">IFERROR(_xlfn.XLOOKUP(G395,map_headernames!L:L,map_headernames!Q:Q),"")</f>
        <v/>
      </c>
      <c r="M395" t="str">
        <f ca="1">IFERROR(_xlfn.XLOOKUP(H395,map_headernames!O:O,map_headernames!Q:Q),"")</f>
        <v/>
      </c>
      <c r="O395" s="383" t="s">
        <v>6481</v>
      </c>
    </row>
    <row r="396" spans="1:15">
      <c r="A396">
        <v>376</v>
      </c>
      <c r="B396" t="s">
        <v>3949</v>
      </c>
      <c r="C396">
        <v>0</v>
      </c>
      <c r="D396" t="s">
        <v>6162</v>
      </c>
      <c r="E396" s="28" t="str">
        <f ca="1">IFERROR(_xlfn.XLOOKUP(B396,map_headernames!M:M,map_headernames!M:M),"")</f>
        <v/>
      </c>
      <c r="F396" s="28" t="str">
        <f ca="1">IFERROR(_xlfn.XLOOKUP(B396,map_headernames!N:N,map_headernames!N:N),"")</f>
        <v/>
      </c>
      <c r="G396" s="28" t="str">
        <f ca="1">IFERROR(_xlfn.XLOOKUP($B396,map_headernames!L:L,map_headernames!L:L),"")</f>
        <v/>
      </c>
      <c r="H396" t="e">
        <f ca="1">_xlfn.XLOOKUP(K396,map_headernames!$Q$1:$Q$734,map_headernames!$O$1:$O$734)</f>
        <v>#NAME?</v>
      </c>
      <c r="I396" s="23" t="str">
        <f ca="1">IFERROR(_xlfn.XLOOKUP(G396,map_headernames!L:L,map_headernames!O:O),"")</f>
        <v/>
      </c>
      <c r="L396" t="str">
        <f ca="1">IFERROR(_xlfn.XLOOKUP(G396,map_headernames!L:L,map_headernames!Q:Q),"")</f>
        <v/>
      </c>
      <c r="M396" t="str">
        <f ca="1">IFERROR(_xlfn.XLOOKUP(H396,map_headernames!O:O,map_headernames!Q:Q),"")</f>
        <v/>
      </c>
      <c r="O396" s="383" t="s">
        <v>6481</v>
      </c>
    </row>
    <row r="397" spans="1:15">
      <c r="A397">
        <v>377</v>
      </c>
      <c r="B397" t="s">
        <v>3952</v>
      </c>
      <c r="C397">
        <v>0</v>
      </c>
      <c r="D397" t="s">
        <v>6163</v>
      </c>
      <c r="E397" s="28" t="str">
        <f ca="1">IFERROR(_xlfn.XLOOKUP(B397,map_headernames!M:M,map_headernames!M:M),"")</f>
        <v/>
      </c>
      <c r="F397" s="28" t="str">
        <f ca="1">IFERROR(_xlfn.XLOOKUP(B397,map_headernames!N:N,map_headernames!N:N),"")</f>
        <v/>
      </c>
      <c r="G397" s="28" t="str">
        <f ca="1">IFERROR(_xlfn.XLOOKUP($B397,map_headernames!L:L,map_headernames!L:L),"")</f>
        <v/>
      </c>
      <c r="H397" t="e">
        <f ca="1">_xlfn.XLOOKUP(K397,map_headernames!$Q$1:$Q$734,map_headernames!$O$1:$O$734)</f>
        <v>#NAME?</v>
      </c>
      <c r="I397" s="23" t="str">
        <f ca="1">IFERROR(_xlfn.XLOOKUP(G397,map_headernames!L:L,map_headernames!O:O),"")</f>
        <v/>
      </c>
      <c r="L397" t="str">
        <f ca="1">IFERROR(_xlfn.XLOOKUP(G397,map_headernames!L:L,map_headernames!Q:Q),"")</f>
        <v/>
      </c>
      <c r="M397" t="str">
        <f ca="1">IFERROR(_xlfn.XLOOKUP(H397,map_headernames!O:O,map_headernames!Q:Q),"")</f>
        <v/>
      </c>
      <c r="O397" s="383" t="s">
        <v>6481</v>
      </c>
    </row>
    <row r="398" spans="1:15">
      <c r="A398">
        <v>378</v>
      </c>
      <c r="B398" t="s">
        <v>3954</v>
      </c>
      <c r="C398">
        <v>0</v>
      </c>
      <c r="D398" t="s">
        <v>6164</v>
      </c>
      <c r="E398" s="28" t="str">
        <f ca="1">IFERROR(_xlfn.XLOOKUP(B398,map_headernames!M:M,map_headernames!M:M),"")</f>
        <v/>
      </c>
      <c r="F398" s="28" t="str">
        <f ca="1">IFERROR(_xlfn.XLOOKUP(B398,map_headernames!N:N,map_headernames!N:N),"")</f>
        <v/>
      </c>
      <c r="G398" s="28" t="str">
        <f ca="1">IFERROR(_xlfn.XLOOKUP($B398,map_headernames!L:L,map_headernames!L:L),"")</f>
        <v/>
      </c>
      <c r="H398" t="e">
        <f ca="1">_xlfn.XLOOKUP(K398,map_headernames!$Q$1:$Q$734,map_headernames!$O$1:$O$734)</f>
        <v>#NAME?</v>
      </c>
      <c r="I398" s="23" t="str">
        <f ca="1">IFERROR(_xlfn.XLOOKUP(G398,map_headernames!L:L,map_headernames!O:O),"")</f>
        <v/>
      </c>
      <c r="L398" t="str">
        <f ca="1">IFERROR(_xlfn.XLOOKUP(G398,map_headernames!L:L,map_headernames!Q:Q),"")</f>
        <v/>
      </c>
      <c r="M398" t="str">
        <f ca="1">IFERROR(_xlfn.XLOOKUP(H398,map_headernames!O:O,map_headernames!Q:Q),"")</f>
        <v/>
      </c>
      <c r="O398" s="383" t="s">
        <v>6481</v>
      </c>
    </row>
    <row r="399" spans="1:15">
      <c r="A399">
        <v>379</v>
      </c>
      <c r="B399" t="s">
        <v>3957</v>
      </c>
      <c r="C399">
        <v>0</v>
      </c>
      <c r="D399" t="s">
        <v>6165</v>
      </c>
      <c r="E399" s="28" t="str">
        <f ca="1">IFERROR(_xlfn.XLOOKUP(B399,map_headernames!M:M,map_headernames!M:M),"")</f>
        <v/>
      </c>
      <c r="F399" s="28" t="str">
        <f ca="1">IFERROR(_xlfn.XLOOKUP(B399,map_headernames!N:N,map_headernames!N:N),"")</f>
        <v/>
      </c>
      <c r="G399" s="28" t="str">
        <f ca="1">IFERROR(_xlfn.XLOOKUP($B399,map_headernames!L:L,map_headernames!L:L),"")</f>
        <v/>
      </c>
      <c r="H399" t="e">
        <f ca="1">_xlfn.XLOOKUP(K399,map_headernames!$Q$1:$Q$734,map_headernames!$O$1:$O$734)</f>
        <v>#NAME?</v>
      </c>
      <c r="I399" s="23" t="str">
        <f ca="1">IFERROR(_xlfn.XLOOKUP(G399,map_headernames!L:L,map_headernames!O:O),"")</f>
        <v/>
      </c>
      <c r="L399" t="str">
        <f ca="1">IFERROR(_xlfn.XLOOKUP(G399,map_headernames!L:L,map_headernames!Q:Q),"")</f>
        <v/>
      </c>
      <c r="M399" t="str">
        <f ca="1">IFERROR(_xlfn.XLOOKUP(H399,map_headernames!O:O,map_headernames!Q:Q),"")</f>
        <v/>
      </c>
      <c r="O399" s="383" t="s">
        <v>6481</v>
      </c>
    </row>
    <row r="400" spans="1:15">
      <c r="A400">
        <v>380</v>
      </c>
      <c r="B400" t="s">
        <v>3959</v>
      </c>
      <c r="C400">
        <v>0</v>
      </c>
      <c r="D400" t="s">
        <v>6166</v>
      </c>
      <c r="E400" s="28" t="str">
        <f ca="1">IFERROR(_xlfn.XLOOKUP(B400,map_headernames!M:M,map_headernames!M:M),"")</f>
        <v/>
      </c>
      <c r="F400" s="28" t="str">
        <f ca="1">IFERROR(_xlfn.XLOOKUP(B400,map_headernames!N:N,map_headernames!N:N),"")</f>
        <v/>
      </c>
      <c r="G400" s="28" t="str">
        <f ca="1">IFERROR(_xlfn.XLOOKUP($B400,map_headernames!L:L,map_headernames!L:L),"")</f>
        <v/>
      </c>
      <c r="H400" t="e">
        <f ca="1">_xlfn.XLOOKUP(K400,map_headernames!$Q$1:$Q$734,map_headernames!$O$1:$O$734)</f>
        <v>#NAME?</v>
      </c>
      <c r="I400" s="23" t="str">
        <f ca="1">IFERROR(_xlfn.XLOOKUP(G400,map_headernames!L:L,map_headernames!O:O),"")</f>
        <v/>
      </c>
      <c r="L400" t="str">
        <f ca="1">IFERROR(_xlfn.XLOOKUP(G400,map_headernames!L:L,map_headernames!Q:Q),"")</f>
        <v/>
      </c>
      <c r="M400" t="str">
        <f ca="1">IFERROR(_xlfn.XLOOKUP(H400,map_headernames!O:O,map_headernames!Q:Q),"")</f>
        <v/>
      </c>
      <c r="O400" s="383" t="s">
        <v>6481</v>
      </c>
    </row>
    <row r="401" spans="1:15">
      <c r="A401">
        <v>381</v>
      </c>
      <c r="B401" t="s">
        <v>3962</v>
      </c>
      <c r="C401">
        <v>0</v>
      </c>
      <c r="D401" t="s">
        <v>6167</v>
      </c>
      <c r="E401" s="28" t="str">
        <f ca="1">IFERROR(_xlfn.XLOOKUP(B401,map_headernames!M:M,map_headernames!M:M),"")</f>
        <v/>
      </c>
      <c r="F401" s="28" t="str">
        <f ca="1">IFERROR(_xlfn.XLOOKUP(B401,map_headernames!N:N,map_headernames!N:N),"")</f>
        <v/>
      </c>
      <c r="G401" s="28" t="str">
        <f ca="1">IFERROR(_xlfn.XLOOKUP($B401,map_headernames!L:L,map_headernames!L:L),"")</f>
        <v/>
      </c>
      <c r="H401" t="e">
        <f ca="1">_xlfn.XLOOKUP(K401,map_headernames!$Q$1:$Q$734,map_headernames!$O$1:$O$734)</f>
        <v>#NAME?</v>
      </c>
      <c r="I401" s="23" t="str">
        <f ca="1">IFERROR(_xlfn.XLOOKUP(G401,map_headernames!L:L,map_headernames!O:O),"")</f>
        <v/>
      </c>
      <c r="L401" t="str">
        <f ca="1">IFERROR(_xlfn.XLOOKUP(G401,map_headernames!L:L,map_headernames!Q:Q),"")</f>
        <v/>
      </c>
      <c r="M401" t="str">
        <f ca="1">IFERROR(_xlfn.XLOOKUP(H401,map_headernames!O:O,map_headernames!Q:Q),"")</f>
        <v/>
      </c>
      <c r="O401" s="383" t="s">
        <v>6481</v>
      </c>
    </row>
    <row r="402" spans="1:15">
      <c r="A402">
        <v>382</v>
      </c>
      <c r="B402" t="s">
        <v>3964</v>
      </c>
      <c r="C402">
        <v>0</v>
      </c>
      <c r="D402" t="s">
        <v>6168</v>
      </c>
      <c r="E402" s="28" t="str">
        <f ca="1">IFERROR(_xlfn.XLOOKUP(B402,map_headernames!M:M,map_headernames!M:M),"")</f>
        <v/>
      </c>
      <c r="F402" s="28" t="str">
        <f ca="1">IFERROR(_xlfn.XLOOKUP(B402,map_headernames!N:N,map_headernames!N:N),"")</f>
        <v/>
      </c>
      <c r="G402" s="28" t="str">
        <f ca="1">IFERROR(_xlfn.XLOOKUP($B402,map_headernames!L:L,map_headernames!L:L),"")</f>
        <v/>
      </c>
      <c r="H402" t="e">
        <f ca="1">_xlfn.XLOOKUP(K402,map_headernames!$Q$1:$Q$734,map_headernames!$O$1:$O$734)</f>
        <v>#NAME?</v>
      </c>
      <c r="I402" s="23" t="str">
        <f ca="1">IFERROR(_xlfn.XLOOKUP(G402,map_headernames!L:L,map_headernames!O:O),"")</f>
        <v/>
      </c>
      <c r="L402" t="str">
        <f ca="1">IFERROR(_xlfn.XLOOKUP(G402,map_headernames!L:L,map_headernames!Q:Q),"")</f>
        <v/>
      </c>
      <c r="M402" t="str">
        <f ca="1">IFERROR(_xlfn.XLOOKUP(H402,map_headernames!O:O,map_headernames!Q:Q),"")</f>
        <v/>
      </c>
      <c r="O402" s="383" t="s">
        <v>6481</v>
      </c>
    </row>
    <row r="403" spans="1:15">
      <c r="A403">
        <v>383</v>
      </c>
      <c r="B403" t="s">
        <v>3967</v>
      </c>
      <c r="C403">
        <v>28</v>
      </c>
      <c r="D403" t="s">
        <v>6169</v>
      </c>
      <c r="E403" s="28" t="str">
        <f ca="1">IFERROR(_xlfn.XLOOKUP(B403,map_headernames!M:M,map_headernames!M:M),"")</f>
        <v/>
      </c>
      <c r="F403" s="28" t="str">
        <f ca="1">IFERROR(_xlfn.XLOOKUP(B403,map_headernames!N:N,map_headernames!N:N),"")</f>
        <v/>
      </c>
      <c r="G403" s="28" t="str">
        <f ca="1">IFERROR(_xlfn.XLOOKUP($B403,map_headernames!L:L,map_headernames!L:L),"")</f>
        <v/>
      </c>
      <c r="H403" t="e">
        <f ca="1">_xlfn.XLOOKUP(K403,map_headernames!$Q$1:$Q$734,map_headernames!$O$1:$O$734)</f>
        <v>#NAME?</v>
      </c>
      <c r="I403" s="23" t="str">
        <f ca="1">IFERROR(_xlfn.XLOOKUP(G403,map_headernames!L:L,map_headernames!O:O),"")</f>
        <v/>
      </c>
      <c r="L403" t="str">
        <f ca="1">IFERROR(_xlfn.XLOOKUP(G403,map_headernames!L:L,map_headernames!Q:Q),"")</f>
        <v/>
      </c>
      <c r="M403" t="str">
        <f ca="1">IFERROR(_xlfn.XLOOKUP(H403,map_headernames!O:O,map_headernames!Q:Q),"")</f>
        <v/>
      </c>
      <c r="O403" s="383" t="s">
        <v>6481</v>
      </c>
    </row>
    <row r="404" spans="1:15">
      <c r="A404">
        <v>384</v>
      </c>
      <c r="B404" t="s">
        <v>3969</v>
      </c>
      <c r="C404">
        <v>15.5555555555556</v>
      </c>
      <c r="D404" t="s">
        <v>6170</v>
      </c>
      <c r="E404" s="28" t="str">
        <f ca="1">IFERROR(_xlfn.XLOOKUP(B404,map_headernames!M:M,map_headernames!M:M),"")</f>
        <v/>
      </c>
      <c r="F404" s="28" t="str">
        <f ca="1">IFERROR(_xlfn.XLOOKUP(B404,map_headernames!N:N,map_headernames!N:N),"")</f>
        <v/>
      </c>
      <c r="G404" s="28" t="str">
        <f ca="1">IFERROR(_xlfn.XLOOKUP($B404,map_headernames!L:L,map_headernames!L:L),"")</f>
        <v/>
      </c>
      <c r="H404" t="e">
        <f ca="1">_xlfn.XLOOKUP(K404,map_headernames!$Q$1:$Q$734,map_headernames!$O$1:$O$734)</f>
        <v>#NAME?</v>
      </c>
      <c r="I404" s="23" t="str">
        <f ca="1">IFERROR(_xlfn.XLOOKUP(G404,map_headernames!L:L,map_headernames!O:O),"")</f>
        <v/>
      </c>
      <c r="L404" t="str">
        <f ca="1">IFERROR(_xlfn.XLOOKUP(G404,map_headernames!L:L,map_headernames!Q:Q),"")</f>
        <v/>
      </c>
      <c r="M404" t="str">
        <f ca="1">IFERROR(_xlfn.XLOOKUP(H404,map_headernames!O:O,map_headernames!Q:Q),"")</f>
        <v/>
      </c>
      <c r="O404" s="383" t="s">
        <v>6481</v>
      </c>
    </row>
    <row r="405" spans="1:15">
      <c r="A405">
        <v>385</v>
      </c>
      <c r="B405" t="s">
        <v>3972</v>
      </c>
      <c r="C405">
        <v>0</v>
      </c>
      <c r="D405" t="s">
        <v>6171</v>
      </c>
      <c r="E405" s="28" t="str">
        <f ca="1">IFERROR(_xlfn.XLOOKUP(B405,map_headernames!M:M,map_headernames!M:M),"")</f>
        <v/>
      </c>
      <c r="F405" s="28" t="str">
        <f ca="1">IFERROR(_xlfn.XLOOKUP(B405,map_headernames!N:N,map_headernames!N:N),"")</f>
        <v/>
      </c>
      <c r="G405" s="28" t="str">
        <f ca="1">IFERROR(_xlfn.XLOOKUP($B405,map_headernames!L:L,map_headernames!L:L),"")</f>
        <v/>
      </c>
      <c r="H405" t="e">
        <f ca="1">_xlfn.XLOOKUP(K405,map_headernames!$Q$1:$Q$734,map_headernames!$O$1:$O$734)</f>
        <v>#NAME?</v>
      </c>
      <c r="I405" s="23" t="str">
        <f ca="1">IFERROR(_xlfn.XLOOKUP(G405,map_headernames!L:L,map_headernames!O:O),"")</f>
        <v/>
      </c>
      <c r="L405" t="str">
        <f ca="1">IFERROR(_xlfn.XLOOKUP(G405,map_headernames!L:L,map_headernames!Q:Q),"")</f>
        <v/>
      </c>
      <c r="M405" t="str">
        <f ca="1">IFERROR(_xlfn.XLOOKUP(H405,map_headernames!O:O,map_headernames!Q:Q),"")</f>
        <v/>
      </c>
      <c r="O405" s="383" t="s">
        <v>6481</v>
      </c>
    </row>
    <row r="406" spans="1:15">
      <c r="A406">
        <v>386</v>
      </c>
      <c r="B406" t="s">
        <v>3974</v>
      </c>
      <c r="C406">
        <v>0</v>
      </c>
      <c r="D406" t="s">
        <v>6172</v>
      </c>
      <c r="E406" s="28" t="str">
        <f ca="1">IFERROR(_xlfn.XLOOKUP(B406,map_headernames!M:M,map_headernames!M:M),"")</f>
        <v/>
      </c>
      <c r="F406" s="28" t="str">
        <f ca="1">IFERROR(_xlfn.XLOOKUP(B406,map_headernames!N:N,map_headernames!N:N),"")</f>
        <v/>
      </c>
      <c r="G406" s="28" t="str">
        <f ca="1">IFERROR(_xlfn.XLOOKUP($B406,map_headernames!L:L,map_headernames!L:L),"")</f>
        <v/>
      </c>
      <c r="H406" t="e">
        <f ca="1">_xlfn.XLOOKUP(K406,map_headernames!$Q$1:$Q$734,map_headernames!$O$1:$O$734)</f>
        <v>#NAME?</v>
      </c>
      <c r="I406" s="23" t="str">
        <f ca="1">IFERROR(_xlfn.XLOOKUP(G406,map_headernames!L:L,map_headernames!O:O),"")</f>
        <v/>
      </c>
      <c r="L406" t="str">
        <f ca="1">IFERROR(_xlfn.XLOOKUP(G406,map_headernames!L:L,map_headernames!Q:Q),"")</f>
        <v/>
      </c>
      <c r="M406" t="str">
        <f ca="1">IFERROR(_xlfn.XLOOKUP(H406,map_headernames!O:O,map_headernames!Q:Q),"")</f>
        <v/>
      </c>
      <c r="O406" s="383" t="s">
        <v>6481</v>
      </c>
    </row>
    <row r="407" spans="1:15">
      <c r="A407">
        <v>387</v>
      </c>
      <c r="B407" t="s">
        <v>3977</v>
      </c>
      <c r="C407">
        <v>2</v>
      </c>
      <c r="D407" t="s">
        <v>6173</v>
      </c>
      <c r="E407" s="28" t="str">
        <f ca="1">IFERROR(_xlfn.XLOOKUP(B407,map_headernames!M:M,map_headernames!M:M),"")</f>
        <v/>
      </c>
      <c r="F407" s="28" t="str">
        <f ca="1">IFERROR(_xlfn.XLOOKUP(B407,map_headernames!N:N,map_headernames!N:N),"")</f>
        <v/>
      </c>
      <c r="G407" s="28" t="str">
        <f ca="1">IFERROR(_xlfn.XLOOKUP($B407,map_headernames!L:L,map_headernames!L:L),"")</f>
        <v/>
      </c>
      <c r="H407" t="e">
        <f ca="1">_xlfn.XLOOKUP(K407,map_headernames!$Q$1:$Q$734,map_headernames!$O$1:$O$734)</f>
        <v>#NAME?</v>
      </c>
      <c r="I407" s="23" t="str">
        <f ca="1">IFERROR(_xlfn.XLOOKUP(G407,map_headernames!L:L,map_headernames!O:O),"")</f>
        <v/>
      </c>
      <c r="L407" t="str">
        <f ca="1">IFERROR(_xlfn.XLOOKUP(G407,map_headernames!L:L,map_headernames!Q:Q),"")</f>
        <v/>
      </c>
      <c r="M407" t="str">
        <f ca="1">IFERROR(_xlfn.XLOOKUP(H407,map_headernames!O:O,map_headernames!Q:Q),"")</f>
        <v/>
      </c>
      <c r="O407" s="383" t="s">
        <v>6481</v>
      </c>
    </row>
    <row r="408" spans="1:15">
      <c r="A408">
        <v>388</v>
      </c>
      <c r="B408" t="s">
        <v>3979</v>
      </c>
      <c r="C408">
        <v>1.1111111111111101</v>
      </c>
      <c r="D408" t="s">
        <v>6174</v>
      </c>
      <c r="E408" s="28" t="str">
        <f ca="1">IFERROR(_xlfn.XLOOKUP(B408,map_headernames!M:M,map_headernames!M:M),"")</f>
        <v/>
      </c>
      <c r="F408" s="28" t="str">
        <f ca="1">IFERROR(_xlfn.XLOOKUP(B408,map_headernames!N:N,map_headernames!N:N),"")</f>
        <v/>
      </c>
      <c r="G408" s="28" t="str">
        <f ca="1">IFERROR(_xlfn.XLOOKUP($B408,map_headernames!L:L,map_headernames!L:L),"")</f>
        <v/>
      </c>
      <c r="H408" t="e">
        <f ca="1">_xlfn.XLOOKUP(K408,map_headernames!$Q$1:$Q$734,map_headernames!$O$1:$O$734)</f>
        <v>#NAME?</v>
      </c>
      <c r="I408" s="23" t="str">
        <f ca="1">IFERROR(_xlfn.XLOOKUP(G408,map_headernames!L:L,map_headernames!O:O),"")</f>
        <v/>
      </c>
      <c r="L408" t="str">
        <f ca="1">IFERROR(_xlfn.XLOOKUP(G408,map_headernames!L:L,map_headernames!Q:Q),"")</f>
        <v/>
      </c>
      <c r="M408" t="str">
        <f ca="1">IFERROR(_xlfn.XLOOKUP(H408,map_headernames!O:O,map_headernames!Q:Q),"")</f>
        <v/>
      </c>
      <c r="O408" s="383" t="s">
        <v>6481</v>
      </c>
    </row>
    <row r="409" spans="1:15">
      <c r="A409">
        <v>389</v>
      </c>
      <c r="B409" t="s">
        <v>3982</v>
      </c>
      <c r="C409">
        <v>7</v>
      </c>
      <c r="D409" t="s">
        <v>6175</v>
      </c>
      <c r="E409" s="28" t="str">
        <f ca="1">IFERROR(_xlfn.XLOOKUP(B409,map_headernames!M:M,map_headernames!M:M),"")</f>
        <v/>
      </c>
      <c r="F409" s="28" t="str">
        <f ca="1">IFERROR(_xlfn.XLOOKUP(B409,map_headernames!N:N,map_headernames!N:N),"")</f>
        <v/>
      </c>
      <c r="G409" s="28" t="str">
        <f ca="1">IFERROR(_xlfn.XLOOKUP($B409,map_headernames!L:L,map_headernames!L:L),"")</f>
        <v/>
      </c>
      <c r="H409" t="e">
        <f ca="1">_xlfn.XLOOKUP(K409,map_headernames!$Q$1:$Q$734,map_headernames!$O$1:$O$734)</f>
        <v>#NAME?</v>
      </c>
      <c r="I409" s="23" t="str">
        <f ca="1">IFERROR(_xlfn.XLOOKUP(G409,map_headernames!L:L,map_headernames!O:O),"")</f>
        <v/>
      </c>
      <c r="L409" t="str">
        <f ca="1">IFERROR(_xlfn.XLOOKUP(G409,map_headernames!L:L,map_headernames!Q:Q),"")</f>
        <v/>
      </c>
      <c r="M409" t="str">
        <f ca="1">IFERROR(_xlfn.XLOOKUP(H409,map_headernames!O:O,map_headernames!Q:Q),"")</f>
        <v/>
      </c>
      <c r="O409" s="383" t="s">
        <v>6481</v>
      </c>
    </row>
    <row r="410" spans="1:15">
      <c r="A410">
        <v>390</v>
      </c>
      <c r="B410" t="s">
        <v>3984</v>
      </c>
      <c r="C410">
        <v>3.8888888888888902</v>
      </c>
      <c r="D410" t="s">
        <v>6176</v>
      </c>
      <c r="E410" s="28" t="str">
        <f ca="1">IFERROR(_xlfn.XLOOKUP(B410,map_headernames!M:M,map_headernames!M:M),"")</f>
        <v/>
      </c>
      <c r="F410" s="28" t="str">
        <f ca="1">IFERROR(_xlfn.XLOOKUP(B410,map_headernames!N:N,map_headernames!N:N),"")</f>
        <v/>
      </c>
      <c r="G410" s="28" t="str">
        <f ca="1">IFERROR(_xlfn.XLOOKUP($B410,map_headernames!L:L,map_headernames!L:L),"")</f>
        <v/>
      </c>
      <c r="H410" t="e">
        <f ca="1">_xlfn.XLOOKUP(K410,map_headernames!$Q$1:$Q$734,map_headernames!$O$1:$O$734)</f>
        <v>#NAME?</v>
      </c>
      <c r="I410" s="23" t="str">
        <f ca="1">IFERROR(_xlfn.XLOOKUP(G410,map_headernames!L:L,map_headernames!O:O),"")</f>
        <v/>
      </c>
      <c r="L410" t="str">
        <f ca="1">IFERROR(_xlfn.XLOOKUP(G410,map_headernames!L:L,map_headernames!Q:Q),"")</f>
        <v/>
      </c>
      <c r="M410" t="str">
        <f ca="1">IFERROR(_xlfn.XLOOKUP(H410,map_headernames!O:O,map_headernames!Q:Q),"")</f>
        <v/>
      </c>
      <c r="O410" s="383" t="s">
        <v>6481</v>
      </c>
    </row>
    <row r="411" spans="1:15">
      <c r="A411">
        <v>391</v>
      </c>
      <c r="B411" t="s">
        <v>3987</v>
      </c>
      <c r="C411">
        <v>19</v>
      </c>
      <c r="D411" t="s">
        <v>6177</v>
      </c>
      <c r="E411" s="28" t="str">
        <f ca="1">IFERROR(_xlfn.XLOOKUP(B411,map_headernames!M:M,map_headernames!M:M),"")</f>
        <v/>
      </c>
      <c r="F411" s="28" t="str">
        <f ca="1">IFERROR(_xlfn.XLOOKUP(B411,map_headernames!N:N,map_headernames!N:N),"")</f>
        <v/>
      </c>
      <c r="G411" s="28" t="str">
        <f ca="1">IFERROR(_xlfn.XLOOKUP($B411,map_headernames!L:L,map_headernames!L:L),"")</f>
        <v/>
      </c>
      <c r="H411" t="e">
        <f ca="1">_xlfn.XLOOKUP(K411,map_headernames!$Q$1:$Q$734,map_headernames!$O$1:$O$734)</f>
        <v>#NAME?</v>
      </c>
      <c r="I411" s="23" t="str">
        <f ca="1">IFERROR(_xlfn.XLOOKUP(G411,map_headernames!L:L,map_headernames!O:O),"")</f>
        <v/>
      </c>
      <c r="L411" t="str">
        <f ca="1">IFERROR(_xlfn.XLOOKUP(G411,map_headernames!L:L,map_headernames!Q:Q),"")</f>
        <v/>
      </c>
      <c r="M411" t="str">
        <f ca="1">IFERROR(_xlfn.XLOOKUP(H411,map_headernames!O:O,map_headernames!Q:Q),"")</f>
        <v/>
      </c>
      <c r="O411" s="383" t="s">
        <v>6481</v>
      </c>
    </row>
    <row r="412" spans="1:15">
      <c r="A412">
        <v>392</v>
      </c>
      <c r="B412" t="s">
        <v>3989</v>
      </c>
      <c r="C412">
        <v>10.5555555555556</v>
      </c>
      <c r="D412" t="s">
        <v>6178</v>
      </c>
      <c r="E412" s="28" t="str">
        <f ca="1">IFERROR(_xlfn.XLOOKUP(B412,map_headernames!M:M,map_headernames!M:M),"")</f>
        <v/>
      </c>
      <c r="F412" s="28" t="str">
        <f ca="1">IFERROR(_xlfn.XLOOKUP(B412,map_headernames!N:N,map_headernames!N:N),"")</f>
        <v/>
      </c>
      <c r="G412" s="28" t="str">
        <f ca="1">IFERROR(_xlfn.XLOOKUP($B412,map_headernames!L:L,map_headernames!L:L),"")</f>
        <v/>
      </c>
      <c r="H412" t="e">
        <f ca="1">_xlfn.XLOOKUP(K412,map_headernames!$Q$1:$Q$734,map_headernames!$O$1:$O$734)</f>
        <v>#NAME?</v>
      </c>
      <c r="I412" s="23" t="str">
        <f ca="1">IFERROR(_xlfn.XLOOKUP(G412,map_headernames!L:L,map_headernames!O:O),"")</f>
        <v/>
      </c>
      <c r="L412" t="str">
        <f ca="1">IFERROR(_xlfn.XLOOKUP(G412,map_headernames!L:L,map_headernames!Q:Q),"")</f>
        <v/>
      </c>
      <c r="M412" t="str">
        <f ca="1">IFERROR(_xlfn.XLOOKUP(H412,map_headernames!O:O,map_headernames!Q:Q),"")</f>
        <v/>
      </c>
      <c r="O412" s="383" t="s">
        <v>6481</v>
      </c>
    </row>
    <row r="413" spans="1:15">
      <c r="A413">
        <v>393</v>
      </c>
      <c r="B413" t="s">
        <v>3992</v>
      </c>
      <c r="C413">
        <v>16</v>
      </c>
      <c r="D413" t="s">
        <v>6179</v>
      </c>
      <c r="E413" s="28" t="str">
        <f ca="1">IFERROR(_xlfn.XLOOKUP(B413,map_headernames!M:M,map_headernames!M:M),"")</f>
        <v/>
      </c>
      <c r="F413" s="28" t="str">
        <f ca="1">IFERROR(_xlfn.XLOOKUP(B413,map_headernames!N:N,map_headernames!N:N),"")</f>
        <v/>
      </c>
      <c r="G413" s="28" t="str">
        <f ca="1">IFERROR(_xlfn.XLOOKUP($B413,map_headernames!L:L,map_headernames!L:L),"")</f>
        <v/>
      </c>
      <c r="H413" t="e">
        <f ca="1">_xlfn.XLOOKUP(K413,map_headernames!$Q$1:$Q$734,map_headernames!$O$1:$O$734)</f>
        <v>#NAME?</v>
      </c>
      <c r="I413" s="23" t="str">
        <f ca="1">IFERROR(_xlfn.XLOOKUP(G413,map_headernames!L:L,map_headernames!O:O),"")</f>
        <v/>
      </c>
      <c r="L413" t="str">
        <f ca="1">IFERROR(_xlfn.XLOOKUP(G413,map_headernames!L:L,map_headernames!Q:Q),"")</f>
        <v/>
      </c>
      <c r="M413" t="str">
        <f ca="1">IFERROR(_xlfn.XLOOKUP(H413,map_headernames!O:O,map_headernames!Q:Q),"")</f>
        <v/>
      </c>
      <c r="O413" s="383" t="s">
        <v>6481</v>
      </c>
    </row>
    <row r="414" spans="1:15">
      <c r="A414">
        <v>394</v>
      </c>
      <c r="B414" t="s">
        <v>3994</v>
      </c>
      <c r="C414">
        <v>8.8888888888888893</v>
      </c>
      <c r="D414" t="s">
        <v>6180</v>
      </c>
      <c r="E414" s="28" t="str">
        <f ca="1">IFERROR(_xlfn.XLOOKUP(B414,map_headernames!M:M,map_headernames!M:M),"")</f>
        <v/>
      </c>
      <c r="F414" s="28" t="str">
        <f ca="1">IFERROR(_xlfn.XLOOKUP(B414,map_headernames!N:N,map_headernames!N:N),"")</f>
        <v/>
      </c>
      <c r="G414" s="28" t="str">
        <f ca="1">IFERROR(_xlfn.XLOOKUP($B414,map_headernames!L:L,map_headernames!L:L),"")</f>
        <v/>
      </c>
      <c r="H414" t="e">
        <f ca="1">_xlfn.XLOOKUP(K414,map_headernames!$Q$1:$Q$734,map_headernames!$O$1:$O$734)</f>
        <v>#NAME?</v>
      </c>
      <c r="I414" s="23" t="str">
        <f ca="1">IFERROR(_xlfn.XLOOKUP(G414,map_headernames!L:L,map_headernames!O:O),"")</f>
        <v/>
      </c>
      <c r="L414" t="str">
        <f ca="1">IFERROR(_xlfn.XLOOKUP(G414,map_headernames!L:L,map_headernames!Q:Q),"")</f>
        <v/>
      </c>
      <c r="M414" t="str">
        <f ca="1">IFERROR(_xlfn.XLOOKUP(H414,map_headernames!O:O,map_headernames!Q:Q),"")</f>
        <v/>
      </c>
      <c r="O414" s="383" t="s">
        <v>6481</v>
      </c>
    </row>
    <row r="415" spans="1:15">
      <c r="A415">
        <v>395</v>
      </c>
      <c r="B415" t="s">
        <v>3997</v>
      </c>
      <c r="C415">
        <v>14</v>
      </c>
      <c r="D415" t="s">
        <v>6181</v>
      </c>
      <c r="E415" s="28" t="str">
        <f ca="1">IFERROR(_xlfn.XLOOKUP(B415,map_headernames!M:M,map_headernames!M:M),"")</f>
        <v/>
      </c>
      <c r="F415" s="28" t="str">
        <f ca="1">IFERROR(_xlfn.XLOOKUP(B415,map_headernames!N:N,map_headernames!N:N),"")</f>
        <v/>
      </c>
      <c r="G415" s="28" t="str">
        <f ca="1">IFERROR(_xlfn.XLOOKUP($B415,map_headernames!L:L,map_headernames!L:L),"")</f>
        <v/>
      </c>
      <c r="H415" t="e">
        <f ca="1">_xlfn.XLOOKUP(K415,map_headernames!$Q$1:$Q$734,map_headernames!$O$1:$O$734)</f>
        <v>#NAME?</v>
      </c>
      <c r="I415" s="23" t="str">
        <f ca="1">IFERROR(_xlfn.XLOOKUP(G415,map_headernames!L:L,map_headernames!O:O),"")</f>
        <v/>
      </c>
      <c r="L415" t="str">
        <f ca="1">IFERROR(_xlfn.XLOOKUP(G415,map_headernames!L:L,map_headernames!Q:Q),"")</f>
        <v/>
      </c>
      <c r="M415" t="str">
        <f ca="1">IFERROR(_xlfn.XLOOKUP(H415,map_headernames!O:O,map_headernames!Q:Q),"")</f>
        <v/>
      </c>
      <c r="O415" s="383" t="s">
        <v>6481</v>
      </c>
    </row>
    <row r="416" spans="1:15">
      <c r="A416">
        <v>396</v>
      </c>
      <c r="B416" t="s">
        <v>3999</v>
      </c>
      <c r="C416">
        <v>7.7777777777777803</v>
      </c>
      <c r="D416" t="s">
        <v>6182</v>
      </c>
      <c r="E416" s="28" t="str">
        <f ca="1">IFERROR(_xlfn.XLOOKUP(B416,map_headernames!M:M,map_headernames!M:M),"")</f>
        <v/>
      </c>
      <c r="F416" s="28" t="str">
        <f ca="1">IFERROR(_xlfn.XLOOKUP(B416,map_headernames!N:N,map_headernames!N:N),"")</f>
        <v/>
      </c>
      <c r="G416" s="28" t="str">
        <f ca="1">IFERROR(_xlfn.XLOOKUP($B416,map_headernames!L:L,map_headernames!L:L),"")</f>
        <v/>
      </c>
      <c r="H416" t="e">
        <f ca="1">_xlfn.XLOOKUP(K416,map_headernames!$Q$1:$Q$734,map_headernames!$O$1:$O$734)</f>
        <v>#NAME?</v>
      </c>
      <c r="I416" s="23" t="str">
        <f ca="1">IFERROR(_xlfn.XLOOKUP(G416,map_headernames!L:L,map_headernames!O:O),"")</f>
        <v/>
      </c>
      <c r="L416" t="str">
        <f ca="1">IFERROR(_xlfn.XLOOKUP(G416,map_headernames!L:L,map_headernames!Q:Q),"")</f>
        <v/>
      </c>
      <c r="M416" t="str">
        <f ca="1">IFERROR(_xlfn.XLOOKUP(H416,map_headernames!O:O,map_headernames!Q:Q),"")</f>
        <v/>
      </c>
      <c r="O416" s="383" t="s">
        <v>6481</v>
      </c>
    </row>
    <row r="417" spans="1:15">
      <c r="A417">
        <v>397</v>
      </c>
      <c r="B417" t="s">
        <v>4002</v>
      </c>
      <c r="C417">
        <v>5</v>
      </c>
      <c r="D417" t="s">
        <v>6183</v>
      </c>
      <c r="E417" s="28" t="str">
        <f ca="1">IFERROR(_xlfn.XLOOKUP(B417,map_headernames!M:M,map_headernames!M:M),"")</f>
        <v/>
      </c>
      <c r="F417" s="28" t="str">
        <f ca="1">IFERROR(_xlfn.XLOOKUP(B417,map_headernames!N:N,map_headernames!N:N),"")</f>
        <v/>
      </c>
      <c r="G417" s="28" t="str">
        <f ca="1">IFERROR(_xlfn.XLOOKUP($B417,map_headernames!L:L,map_headernames!L:L),"")</f>
        <v/>
      </c>
      <c r="H417" t="e">
        <f ca="1">_xlfn.XLOOKUP(K417,map_headernames!$Q$1:$Q$734,map_headernames!$O$1:$O$734)</f>
        <v>#NAME?</v>
      </c>
      <c r="I417" s="23" t="str">
        <f ca="1">IFERROR(_xlfn.XLOOKUP(G417,map_headernames!L:L,map_headernames!O:O),"")</f>
        <v/>
      </c>
      <c r="L417" t="str">
        <f ca="1">IFERROR(_xlfn.XLOOKUP(G417,map_headernames!L:L,map_headernames!Q:Q),"")</f>
        <v/>
      </c>
      <c r="M417" t="str">
        <f ca="1">IFERROR(_xlfn.XLOOKUP(H417,map_headernames!O:O,map_headernames!Q:Q),"")</f>
        <v/>
      </c>
      <c r="O417" s="383" t="s">
        <v>6481</v>
      </c>
    </row>
    <row r="418" spans="1:15">
      <c r="A418">
        <v>398</v>
      </c>
      <c r="B418" t="s">
        <v>4004</v>
      </c>
      <c r="C418">
        <v>2.7777777777777799</v>
      </c>
      <c r="D418" t="s">
        <v>6184</v>
      </c>
      <c r="E418" s="28" t="str">
        <f ca="1">IFERROR(_xlfn.XLOOKUP(B418,map_headernames!M:M,map_headernames!M:M),"")</f>
        <v/>
      </c>
      <c r="F418" s="28" t="str">
        <f ca="1">IFERROR(_xlfn.XLOOKUP(B418,map_headernames!N:N,map_headernames!N:N),"")</f>
        <v/>
      </c>
      <c r="G418" s="28" t="str">
        <f ca="1">IFERROR(_xlfn.XLOOKUP($B418,map_headernames!L:L,map_headernames!L:L),"")</f>
        <v/>
      </c>
      <c r="H418" t="e">
        <f ca="1">_xlfn.XLOOKUP(K418,map_headernames!$Q$1:$Q$734,map_headernames!$O$1:$O$734)</f>
        <v>#NAME?</v>
      </c>
      <c r="I418" s="23" t="str">
        <f ca="1">IFERROR(_xlfn.XLOOKUP(G418,map_headernames!L:L,map_headernames!O:O),"")</f>
        <v/>
      </c>
      <c r="L418" t="str">
        <f ca="1">IFERROR(_xlfn.XLOOKUP(G418,map_headernames!L:L,map_headernames!Q:Q),"")</f>
        <v/>
      </c>
      <c r="M418" t="str">
        <f ca="1">IFERROR(_xlfn.XLOOKUP(H418,map_headernames!O:O,map_headernames!Q:Q),"")</f>
        <v/>
      </c>
      <c r="O418" s="383" t="s">
        <v>6481</v>
      </c>
    </row>
    <row r="419" spans="1:15">
      <c r="A419">
        <v>399</v>
      </c>
      <c r="B419" t="s">
        <v>4007</v>
      </c>
      <c r="C419">
        <v>7</v>
      </c>
      <c r="D419" t="s">
        <v>6185</v>
      </c>
      <c r="E419" s="28" t="str">
        <f ca="1">IFERROR(_xlfn.XLOOKUP(B419,map_headernames!M:M,map_headernames!M:M),"")</f>
        <v/>
      </c>
      <c r="F419" s="28" t="str">
        <f ca="1">IFERROR(_xlfn.XLOOKUP(B419,map_headernames!N:N,map_headernames!N:N),"")</f>
        <v/>
      </c>
      <c r="G419" s="28" t="str">
        <f ca="1">IFERROR(_xlfn.XLOOKUP($B419,map_headernames!L:L,map_headernames!L:L),"")</f>
        <v/>
      </c>
      <c r="H419" t="e">
        <f ca="1">_xlfn.XLOOKUP(K419,map_headernames!$Q$1:$Q$734,map_headernames!$O$1:$O$734)</f>
        <v>#NAME?</v>
      </c>
      <c r="I419" s="23" t="str">
        <f ca="1">IFERROR(_xlfn.XLOOKUP(G419,map_headernames!L:L,map_headernames!O:O),"")</f>
        <v/>
      </c>
      <c r="L419" t="str">
        <f ca="1">IFERROR(_xlfn.XLOOKUP(G419,map_headernames!L:L,map_headernames!Q:Q),"")</f>
        <v/>
      </c>
      <c r="M419" t="str">
        <f ca="1">IFERROR(_xlfn.XLOOKUP(H419,map_headernames!O:O,map_headernames!Q:Q),"")</f>
        <v/>
      </c>
      <c r="O419" s="383" t="s">
        <v>6481</v>
      </c>
    </row>
    <row r="420" spans="1:15">
      <c r="A420">
        <v>400</v>
      </c>
      <c r="B420" t="s">
        <v>4009</v>
      </c>
      <c r="C420">
        <v>3.8888888888888902</v>
      </c>
      <c r="D420" t="s">
        <v>6186</v>
      </c>
      <c r="E420" s="28" t="str">
        <f ca="1">IFERROR(_xlfn.XLOOKUP(B420,map_headernames!M:M,map_headernames!M:M),"")</f>
        <v/>
      </c>
      <c r="F420" s="28" t="str">
        <f ca="1">IFERROR(_xlfn.XLOOKUP(B420,map_headernames!N:N,map_headernames!N:N),"")</f>
        <v/>
      </c>
      <c r="G420" s="28" t="str">
        <f ca="1">IFERROR(_xlfn.XLOOKUP($B420,map_headernames!L:L,map_headernames!L:L),"")</f>
        <v/>
      </c>
      <c r="H420" t="e">
        <f ca="1">_xlfn.XLOOKUP(K420,map_headernames!$Q$1:$Q$734,map_headernames!$O$1:$O$734)</f>
        <v>#NAME?</v>
      </c>
      <c r="I420" s="23" t="str">
        <f ca="1">IFERROR(_xlfn.XLOOKUP(G420,map_headernames!L:L,map_headernames!O:O),"")</f>
        <v/>
      </c>
      <c r="L420" t="str">
        <f ca="1">IFERROR(_xlfn.XLOOKUP(G420,map_headernames!L:L,map_headernames!Q:Q),"")</f>
        <v/>
      </c>
      <c r="M420" t="str">
        <f ca="1">IFERROR(_xlfn.XLOOKUP(H420,map_headernames!O:O,map_headernames!Q:Q),"")</f>
        <v/>
      </c>
      <c r="O420" s="383" t="s">
        <v>6481</v>
      </c>
    </row>
    <row r="421" spans="1:15">
      <c r="A421">
        <v>401</v>
      </c>
      <c r="B421" t="s">
        <v>4012</v>
      </c>
      <c r="C421">
        <v>39</v>
      </c>
      <c r="D421" t="s">
        <v>6187</v>
      </c>
      <c r="E421" s="28" t="str">
        <f ca="1">IFERROR(_xlfn.XLOOKUP(B421,map_headernames!M:M,map_headernames!M:M),"")</f>
        <v/>
      </c>
      <c r="F421" s="28" t="str">
        <f ca="1">IFERROR(_xlfn.XLOOKUP(B421,map_headernames!N:N,map_headernames!N:N),"")</f>
        <v/>
      </c>
      <c r="G421" s="28" t="str">
        <f ca="1">IFERROR(_xlfn.XLOOKUP($B421,map_headernames!L:L,map_headernames!L:L),"")</f>
        <v/>
      </c>
      <c r="H421" t="e">
        <f ca="1">_xlfn.XLOOKUP(K421,map_headernames!$Q$1:$Q$734,map_headernames!$O$1:$O$734)</f>
        <v>#NAME?</v>
      </c>
      <c r="I421" s="23" t="str">
        <f ca="1">IFERROR(_xlfn.XLOOKUP(G421,map_headernames!L:L,map_headernames!O:O),"")</f>
        <v/>
      </c>
      <c r="L421" t="str">
        <f ca="1">IFERROR(_xlfn.XLOOKUP(G421,map_headernames!L:L,map_headernames!Q:Q),"")</f>
        <v/>
      </c>
      <c r="M421" t="str">
        <f ca="1">IFERROR(_xlfn.XLOOKUP(H421,map_headernames!O:O,map_headernames!Q:Q),"")</f>
        <v/>
      </c>
      <c r="O421" s="383" t="s">
        <v>6481</v>
      </c>
    </row>
    <row r="422" spans="1:15">
      <c r="A422">
        <v>402</v>
      </c>
      <c r="B422" t="s">
        <v>4014</v>
      </c>
      <c r="C422">
        <v>21.6666666666667</v>
      </c>
      <c r="D422" t="s">
        <v>6188</v>
      </c>
      <c r="E422" s="28" t="str">
        <f ca="1">IFERROR(_xlfn.XLOOKUP(B422,map_headernames!M:M,map_headernames!M:M),"")</f>
        <v/>
      </c>
      <c r="F422" s="28" t="str">
        <f ca="1">IFERROR(_xlfn.XLOOKUP(B422,map_headernames!N:N,map_headernames!N:N),"")</f>
        <v/>
      </c>
      <c r="G422" s="28" t="str">
        <f ca="1">IFERROR(_xlfn.XLOOKUP($B422,map_headernames!L:L,map_headernames!L:L),"")</f>
        <v/>
      </c>
      <c r="H422" t="e">
        <f ca="1">_xlfn.XLOOKUP(K422,map_headernames!$Q$1:$Q$734,map_headernames!$O$1:$O$734)</f>
        <v>#NAME?</v>
      </c>
      <c r="I422" s="23" t="str">
        <f ca="1">IFERROR(_xlfn.XLOOKUP(G422,map_headernames!L:L,map_headernames!O:O),"")</f>
        <v/>
      </c>
      <c r="L422" t="str">
        <f ca="1">IFERROR(_xlfn.XLOOKUP(G422,map_headernames!L:L,map_headernames!Q:Q),"")</f>
        <v/>
      </c>
      <c r="M422" t="str">
        <f ca="1">IFERROR(_xlfn.XLOOKUP(H422,map_headernames!O:O,map_headernames!Q:Q),"")</f>
        <v/>
      </c>
      <c r="O422" s="383" t="s">
        <v>6481</v>
      </c>
    </row>
    <row r="423" spans="1:15">
      <c r="A423">
        <v>403</v>
      </c>
      <c r="B423" t="s">
        <v>4017</v>
      </c>
      <c r="C423">
        <v>10</v>
      </c>
      <c r="D423" t="s">
        <v>6189</v>
      </c>
      <c r="E423" s="28" t="str">
        <f ca="1">IFERROR(_xlfn.XLOOKUP(B423,map_headernames!M:M,map_headernames!M:M),"")</f>
        <v/>
      </c>
      <c r="F423" s="28" t="str">
        <f ca="1">IFERROR(_xlfn.XLOOKUP(B423,map_headernames!N:N,map_headernames!N:N),"")</f>
        <v/>
      </c>
      <c r="G423" s="28" t="str">
        <f ca="1">IFERROR(_xlfn.XLOOKUP($B423,map_headernames!L:L,map_headernames!L:L),"")</f>
        <v/>
      </c>
      <c r="H423" t="e">
        <f ca="1">_xlfn.XLOOKUP(K423,map_headernames!$Q$1:$Q$734,map_headernames!$O$1:$O$734)</f>
        <v>#NAME?</v>
      </c>
      <c r="I423" s="23" t="str">
        <f ca="1">IFERROR(_xlfn.XLOOKUP(G423,map_headernames!L:L,map_headernames!O:O),"")</f>
        <v/>
      </c>
      <c r="L423" t="str">
        <f ca="1">IFERROR(_xlfn.XLOOKUP(G423,map_headernames!L:L,map_headernames!Q:Q),"")</f>
        <v/>
      </c>
      <c r="M423" t="str">
        <f ca="1">IFERROR(_xlfn.XLOOKUP(H423,map_headernames!O:O,map_headernames!Q:Q),"")</f>
        <v/>
      </c>
      <c r="O423" s="383" t="s">
        <v>6481</v>
      </c>
    </row>
    <row r="424" spans="1:15">
      <c r="A424">
        <v>404</v>
      </c>
      <c r="B424" t="s">
        <v>4019</v>
      </c>
      <c r="C424">
        <v>5.5555555555555598</v>
      </c>
      <c r="D424" t="s">
        <v>6190</v>
      </c>
      <c r="E424" s="28" t="str">
        <f ca="1">IFERROR(_xlfn.XLOOKUP(B424,map_headernames!M:M,map_headernames!M:M),"")</f>
        <v/>
      </c>
      <c r="F424" s="28" t="str">
        <f ca="1">IFERROR(_xlfn.XLOOKUP(B424,map_headernames!N:N,map_headernames!N:N),"")</f>
        <v/>
      </c>
      <c r="G424" s="28" t="str">
        <f ca="1">IFERROR(_xlfn.XLOOKUP($B424,map_headernames!L:L,map_headernames!L:L),"")</f>
        <v/>
      </c>
      <c r="H424" t="e">
        <f ca="1">_xlfn.XLOOKUP(K424,map_headernames!$Q$1:$Q$734,map_headernames!$O$1:$O$734)</f>
        <v>#NAME?</v>
      </c>
      <c r="I424" s="23" t="str">
        <f ca="1">IFERROR(_xlfn.XLOOKUP(G424,map_headernames!L:L,map_headernames!O:O),"")</f>
        <v/>
      </c>
      <c r="L424" t="str">
        <f ca="1">IFERROR(_xlfn.XLOOKUP(G424,map_headernames!L:L,map_headernames!Q:Q),"")</f>
        <v/>
      </c>
      <c r="M424" t="str">
        <f ca="1">IFERROR(_xlfn.XLOOKUP(H424,map_headernames!O:O,map_headernames!Q:Q),"")</f>
        <v/>
      </c>
      <c r="O424" s="383" t="s">
        <v>6481</v>
      </c>
    </row>
    <row r="425" spans="1:15">
      <c r="A425">
        <v>405</v>
      </c>
      <c r="B425" t="s">
        <v>4022</v>
      </c>
      <c r="C425">
        <v>0</v>
      </c>
      <c r="D425" t="s">
        <v>6191</v>
      </c>
      <c r="E425" s="28" t="str">
        <f ca="1">IFERROR(_xlfn.XLOOKUP(B425,map_headernames!M:M,map_headernames!M:M),"")</f>
        <v/>
      </c>
      <c r="F425" s="28" t="str">
        <f ca="1">IFERROR(_xlfn.XLOOKUP(B425,map_headernames!N:N,map_headernames!N:N),"")</f>
        <v/>
      </c>
      <c r="G425" s="28" t="str">
        <f ca="1">IFERROR(_xlfn.XLOOKUP($B425,map_headernames!L:L,map_headernames!L:L),"")</f>
        <v/>
      </c>
      <c r="H425" t="e">
        <f ca="1">_xlfn.XLOOKUP(K425,map_headernames!$Q$1:$Q$734,map_headernames!$O$1:$O$734)</f>
        <v>#NAME?</v>
      </c>
      <c r="I425" s="23" t="str">
        <f ca="1">IFERROR(_xlfn.XLOOKUP(G425,map_headernames!L:L,map_headernames!O:O),"")</f>
        <v/>
      </c>
      <c r="L425" t="str">
        <f ca="1">IFERROR(_xlfn.XLOOKUP(G425,map_headernames!L:L,map_headernames!Q:Q),"")</f>
        <v/>
      </c>
      <c r="M425" t="str">
        <f ca="1">IFERROR(_xlfn.XLOOKUP(H425,map_headernames!O:O,map_headernames!Q:Q),"")</f>
        <v/>
      </c>
      <c r="O425" s="383" t="s">
        <v>6481</v>
      </c>
    </row>
    <row r="426" spans="1:15">
      <c r="A426">
        <v>406</v>
      </c>
      <c r="B426" t="s">
        <v>4024</v>
      </c>
      <c r="C426">
        <v>0</v>
      </c>
      <c r="D426" t="s">
        <v>6192</v>
      </c>
      <c r="E426" s="28" t="str">
        <f ca="1">IFERROR(_xlfn.XLOOKUP(B426,map_headernames!M:M,map_headernames!M:M),"")</f>
        <v/>
      </c>
      <c r="F426" s="28" t="str">
        <f ca="1">IFERROR(_xlfn.XLOOKUP(B426,map_headernames!N:N,map_headernames!N:N),"")</f>
        <v/>
      </c>
      <c r="G426" s="28" t="str">
        <f ca="1">IFERROR(_xlfn.XLOOKUP($B426,map_headernames!L:L,map_headernames!L:L),"")</f>
        <v/>
      </c>
      <c r="H426" t="e">
        <f ca="1">_xlfn.XLOOKUP(K426,map_headernames!$Q$1:$Q$734,map_headernames!$O$1:$O$734)</f>
        <v>#NAME?</v>
      </c>
      <c r="I426" s="23" t="str">
        <f ca="1">IFERROR(_xlfn.XLOOKUP(G426,map_headernames!L:L,map_headernames!O:O),"")</f>
        <v/>
      </c>
      <c r="L426" t="str">
        <f ca="1">IFERROR(_xlfn.XLOOKUP(G426,map_headernames!L:L,map_headernames!Q:Q),"")</f>
        <v/>
      </c>
      <c r="M426" t="str">
        <f ca="1">IFERROR(_xlfn.XLOOKUP(H426,map_headernames!O:O,map_headernames!Q:Q),"")</f>
        <v/>
      </c>
      <c r="O426" s="383" t="s">
        <v>6481</v>
      </c>
    </row>
    <row r="427" spans="1:15">
      <c r="A427">
        <v>407</v>
      </c>
      <c r="B427" t="s">
        <v>4027</v>
      </c>
      <c r="C427">
        <v>0</v>
      </c>
      <c r="D427" t="s">
        <v>6193</v>
      </c>
      <c r="E427" s="28" t="str">
        <f ca="1">IFERROR(_xlfn.XLOOKUP(B427,map_headernames!M:M,map_headernames!M:M),"")</f>
        <v/>
      </c>
      <c r="F427" s="28" t="str">
        <f ca="1">IFERROR(_xlfn.XLOOKUP(B427,map_headernames!N:N,map_headernames!N:N),"")</f>
        <v/>
      </c>
      <c r="G427" s="28" t="str">
        <f ca="1">IFERROR(_xlfn.XLOOKUP($B427,map_headernames!L:L,map_headernames!L:L),"")</f>
        <v/>
      </c>
      <c r="H427" t="e">
        <f ca="1">_xlfn.XLOOKUP(K427,map_headernames!$Q$1:$Q$734,map_headernames!$O$1:$O$734)</f>
        <v>#NAME?</v>
      </c>
      <c r="I427" s="23" t="str">
        <f ca="1">IFERROR(_xlfn.XLOOKUP(G427,map_headernames!L:L,map_headernames!O:O),"")</f>
        <v/>
      </c>
      <c r="L427" t="str">
        <f ca="1">IFERROR(_xlfn.XLOOKUP(G427,map_headernames!L:L,map_headernames!Q:Q),"")</f>
        <v/>
      </c>
      <c r="M427" t="str">
        <f ca="1">IFERROR(_xlfn.XLOOKUP(H427,map_headernames!O:O,map_headernames!Q:Q),"")</f>
        <v/>
      </c>
      <c r="O427" s="383" t="s">
        <v>6481</v>
      </c>
    </row>
    <row r="428" spans="1:15">
      <c r="A428">
        <v>408</v>
      </c>
      <c r="B428" t="s">
        <v>4029</v>
      </c>
      <c r="C428">
        <v>0</v>
      </c>
      <c r="D428" t="s">
        <v>6194</v>
      </c>
      <c r="E428" s="28" t="str">
        <f ca="1">IFERROR(_xlfn.XLOOKUP(B428,map_headernames!M:M,map_headernames!M:M),"")</f>
        <v/>
      </c>
      <c r="F428" s="28" t="str">
        <f ca="1">IFERROR(_xlfn.XLOOKUP(B428,map_headernames!N:N,map_headernames!N:N),"")</f>
        <v/>
      </c>
      <c r="G428" s="28" t="str">
        <f ca="1">IFERROR(_xlfn.XLOOKUP($B428,map_headernames!L:L,map_headernames!L:L),"")</f>
        <v/>
      </c>
      <c r="H428" t="e">
        <f ca="1">_xlfn.XLOOKUP(K428,map_headernames!$Q$1:$Q$734,map_headernames!$O$1:$O$734)</f>
        <v>#NAME?</v>
      </c>
      <c r="I428" s="23" t="str">
        <f ca="1">IFERROR(_xlfn.XLOOKUP(G428,map_headernames!L:L,map_headernames!O:O),"")</f>
        <v/>
      </c>
      <c r="L428" t="str">
        <f ca="1">IFERROR(_xlfn.XLOOKUP(G428,map_headernames!L:L,map_headernames!Q:Q),"")</f>
        <v/>
      </c>
      <c r="M428" t="str">
        <f ca="1">IFERROR(_xlfn.XLOOKUP(H428,map_headernames!O:O,map_headernames!Q:Q),"")</f>
        <v/>
      </c>
      <c r="O428" s="383" t="s">
        <v>6481</v>
      </c>
    </row>
    <row r="429" spans="1:15">
      <c r="A429">
        <v>409</v>
      </c>
      <c r="B429" t="s">
        <v>4032</v>
      </c>
      <c r="C429">
        <v>0</v>
      </c>
      <c r="D429" t="s">
        <v>6195</v>
      </c>
      <c r="E429" s="28" t="str">
        <f ca="1">IFERROR(_xlfn.XLOOKUP(B429,map_headernames!M:M,map_headernames!M:M),"")</f>
        <v/>
      </c>
      <c r="F429" s="28" t="str">
        <f ca="1">IFERROR(_xlfn.XLOOKUP(B429,map_headernames!N:N,map_headernames!N:N),"")</f>
        <v/>
      </c>
      <c r="G429" s="28" t="str">
        <f ca="1">IFERROR(_xlfn.XLOOKUP($B429,map_headernames!L:L,map_headernames!L:L),"")</f>
        <v/>
      </c>
      <c r="H429" t="e">
        <f ca="1">_xlfn.XLOOKUP(K429,map_headernames!$Q$1:$Q$734,map_headernames!$O$1:$O$734)</f>
        <v>#NAME?</v>
      </c>
      <c r="I429" s="23" t="str">
        <f ca="1">IFERROR(_xlfn.XLOOKUP(G429,map_headernames!L:L,map_headernames!O:O),"")</f>
        <v/>
      </c>
      <c r="L429" t="str">
        <f ca="1">IFERROR(_xlfn.XLOOKUP(G429,map_headernames!L:L,map_headernames!Q:Q),"")</f>
        <v/>
      </c>
      <c r="M429" t="str">
        <f ca="1">IFERROR(_xlfn.XLOOKUP(H429,map_headernames!O:O,map_headernames!Q:Q),"")</f>
        <v/>
      </c>
      <c r="O429" s="383" t="s">
        <v>6481</v>
      </c>
    </row>
    <row r="430" spans="1:15">
      <c r="A430">
        <v>410</v>
      </c>
      <c r="B430" t="s">
        <v>4034</v>
      </c>
      <c r="C430">
        <v>0</v>
      </c>
      <c r="D430" t="s">
        <v>6196</v>
      </c>
      <c r="E430" s="28" t="str">
        <f ca="1">IFERROR(_xlfn.XLOOKUP(B430,map_headernames!M:M,map_headernames!M:M),"")</f>
        <v/>
      </c>
      <c r="F430" s="28" t="str">
        <f ca="1">IFERROR(_xlfn.XLOOKUP(B430,map_headernames!N:N,map_headernames!N:N),"")</f>
        <v/>
      </c>
      <c r="G430" s="28" t="str">
        <f ca="1">IFERROR(_xlfn.XLOOKUP($B430,map_headernames!L:L,map_headernames!L:L),"")</f>
        <v/>
      </c>
      <c r="H430" t="e">
        <f ca="1">_xlfn.XLOOKUP(K430,map_headernames!$Q$1:$Q$734,map_headernames!$O$1:$O$734)</f>
        <v>#NAME?</v>
      </c>
      <c r="I430" s="23" t="str">
        <f ca="1">IFERROR(_xlfn.XLOOKUP(G430,map_headernames!L:L,map_headernames!O:O),"")</f>
        <v/>
      </c>
      <c r="L430" t="str">
        <f ca="1">IFERROR(_xlfn.XLOOKUP(G430,map_headernames!L:L,map_headernames!Q:Q),"")</f>
        <v/>
      </c>
      <c r="M430" t="str">
        <f ca="1">IFERROR(_xlfn.XLOOKUP(H430,map_headernames!O:O,map_headernames!Q:Q),"")</f>
        <v/>
      </c>
      <c r="O430" s="383" t="s">
        <v>6481</v>
      </c>
    </row>
    <row r="431" spans="1:15">
      <c r="A431">
        <v>411</v>
      </c>
      <c r="B431" t="s">
        <v>4037</v>
      </c>
      <c r="C431">
        <v>0</v>
      </c>
      <c r="D431" t="s">
        <v>6197</v>
      </c>
      <c r="E431" s="28" t="str">
        <f ca="1">IFERROR(_xlfn.XLOOKUP(B431,map_headernames!M:M,map_headernames!M:M),"")</f>
        <v/>
      </c>
      <c r="F431" s="28" t="str">
        <f ca="1">IFERROR(_xlfn.XLOOKUP(B431,map_headernames!N:N,map_headernames!N:N),"")</f>
        <v/>
      </c>
      <c r="G431" s="28" t="str">
        <f ca="1">IFERROR(_xlfn.XLOOKUP($B431,map_headernames!L:L,map_headernames!L:L),"")</f>
        <v/>
      </c>
      <c r="H431" t="e">
        <f ca="1">_xlfn.XLOOKUP(K431,map_headernames!$Q$1:$Q$734,map_headernames!$O$1:$O$734)</f>
        <v>#NAME?</v>
      </c>
      <c r="I431" s="23" t="str">
        <f ca="1">IFERROR(_xlfn.XLOOKUP(G431,map_headernames!L:L,map_headernames!O:O),"")</f>
        <v/>
      </c>
      <c r="L431" t="str">
        <f ca="1">IFERROR(_xlfn.XLOOKUP(G431,map_headernames!L:L,map_headernames!Q:Q),"")</f>
        <v/>
      </c>
      <c r="M431" t="str">
        <f ca="1">IFERROR(_xlfn.XLOOKUP(H431,map_headernames!O:O,map_headernames!Q:Q),"")</f>
        <v/>
      </c>
      <c r="O431" s="383" t="s">
        <v>6481</v>
      </c>
    </row>
    <row r="432" spans="1:15">
      <c r="A432">
        <v>412</v>
      </c>
      <c r="B432" t="s">
        <v>4039</v>
      </c>
      <c r="C432">
        <v>0</v>
      </c>
      <c r="D432" t="s">
        <v>6198</v>
      </c>
      <c r="E432" s="28" t="str">
        <f ca="1">IFERROR(_xlfn.XLOOKUP(B432,map_headernames!M:M,map_headernames!M:M),"")</f>
        <v/>
      </c>
      <c r="F432" s="28" t="str">
        <f ca="1">IFERROR(_xlfn.XLOOKUP(B432,map_headernames!N:N,map_headernames!N:N),"")</f>
        <v/>
      </c>
      <c r="G432" s="28" t="str">
        <f ca="1">IFERROR(_xlfn.XLOOKUP($B432,map_headernames!L:L,map_headernames!L:L),"")</f>
        <v/>
      </c>
      <c r="H432" t="e">
        <f ca="1">_xlfn.XLOOKUP(K432,map_headernames!$Q$1:$Q$734,map_headernames!$O$1:$O$734)</f>
        <v>#NAME?</v>
      </c>
      <c r="I432" s="23" t="str">
        <f ca="1">IFERROR(_xlfn.XLOOKUP(G432,map_headernames!L:L,map_headernames!O:O),"")</f>
        <v/>
      </c>
      <c r="L432" t="str">
        <f ca="1">IFERROR(_xlfn.XLOOKUP(G432,map_headernames!L:L,map_headernames!Q:Q),"")</f>
        <v/>
      </c>
      <c r="M432" t="str">
        <f ca="1">IFERROR(_xlfn.XLOOKUP(H432,map_headernames!O:O,map_headernames!Q:Q),"")</f>
        <v/>
      </c>
      <c r="O432" s="383" t="s">
        <v>6481</v>
      </c>
    </row>
    <row r="433" spans="1:15">
      <c r="A433">
        <v>413</v>
      </c>
      <c r="B433" t="s">
        <v>4042</v>
      </c>
      <c r="C433">
        <v>106</v>
      </c>
      <c r="D433" t="s">
        <v>6199</v>
      </c>
      <c r="E433" s="28" t="str">
        <f ca="1">IFERROR(_xlfn.XLOOKUP(B433,map_headernames!M:M,map_headernames!M:M),"")</f>
        <v/>
      </c>
      <c r="F433" s="28" t="str">
        <f ca="1">IFERROR(_xlfn.XLOOKUP(B433,map_headernames!N:N,map_headernames!N:N),"")</f>
        <v/>
      </c>
      <c r="G433" s="28" t="str">
        <f ca="1">IFERROR(_xlfn.XLOOKUP($B433,map_headernames!L:L,map_headernames!L:L),"")</f>
        <v/>
      </c>
      <c r="H433" t="e">
        <f ca="1">_xlfn.XLOOKUP(K433,map_headernames!$Q$1:$Q$734,map_headernames!$O$1:$O$734)</f>
        <v>#NAME?</v>
      </c>
      <c r="I433" s="23" t="str">
        <f ca="1">IFERROR(_xlfn.XLOOKUP(G433,map_headernames!L:L,map_headernames!O:O),"")</f>
        <v/>
      </c>
      <c r="L433" t="str">
        <f ca="1">IFERROR(_xlfn.XLOOKUP(G433,map_headernames!L:L,map_headernames!Q:Q),"")</f>
        <v/>
      </c>
      <c r="M433" t="str">
        <f ca="1">IFERROR(_xlfn.XLOOKUP(H433,map_headernames!O:O,map_headernames!Q:Q),"")</f>
        <v/>
      </c>
      <c r="O433" s="383" t="s">
        <v>6481</v>
      </c>
    </row>
    <row r="434" spans="1:15">
      <c r="A434">
        <v>414</v>
      </c>
      <c r="B434" t="s">
        <v>4044</v>
      </c>
      <c r="C434">
        <v>58.8888888888889</v>
      </c>
      <c r="D434" t="s">
        <v>6200</v>
      </c>
      <c r="E434" s="28" t="str">
        <f ca="1">IFERROR(_xlfn.XLOOKUP(B434,map_headernames!M:M,map_headernames!M:M),"")</f>
        <v/>
      </c>
      <c r="F434" s="28" t="str">
        <f ca="1">IFERROR(_xlfn.XLOOKUP(B434,map_headernames!N:N,map_headernames!N:N),"")</f>
        <v/>
      </c>
      <c r="G434" s="28" t="str">
        <f ca="1">IFERROR(_xlfn.XLOOKUP($B434,map_headernames!L:L,map_headernames!L:L),"")</f>
        <v/>
      </c>
      <c r="H434" t="e">
        <f ca="1">_xlfn.XLOOKUP(K434,map_headernames!$Q$1:$Q$734,map_headernames!$O$1:$O$734)</f>
        <v>#NAME?</v>
      </c>
      <c r="I434" s="23" t="str">
        <f ca="1">IFERROR(_xlfn.XLOOKUP(G434,map_headernames!L:L,map_headernames!O:O),"")</f>
        <v/>
      </c>
      <c r="L434" t="str">
        <f ca="1">IFERROR(_xlfn.XLOOKUP(G434,map_headernames!L:L,map_headernames!Q:Q),"")</f>
        <v/>
      </c>
      <c r="M434" t="str">
        <f ca="1">IFERROR(_xlfn.XLOOKUP(H434,map_headernames!O:O,map_headernames!Q:Q),"")</f>
        <v/>
      </c>
      <c r="O434" s="383" t="s">
        <v>6481</v>
      </c>
    </row>
    <row r="435" spans="1:15">
      <c r="A435">
        <v>415</v>
      </c>
      <c r="B435" t="s">
        <v>4047</v>
      </c>
      <c r="C435">
        <v>80</v>
      </c>
      <c r="D435" t="s">
        <v>6201</v>
      </c>
      <c r="E435" s="28" t="str">
        <f ca="1">IFERROR(_xlfn.XLOOKUP(B435,map_headernames!M:M,map_headernames!M:M),"")</f>
        <v/>
      </c>
      <c r="F435" s="28" t="str">
        <f ca="1">IFERROR(_xlfn.XLOOKUP(B435,map_headernames!N:N,map_headernames!N:N),"")</f>
        <v/>
      </c>
      <c r="G435" s="28" t="str">
        <f ca="1">IFERROR(_xlfn.XLOOKUP($B435,map_headernames!L:L,map_headernames!L:L),"")</f>
        <v/>
      </c>
      <c r="H435" t="e">
        <f ca="1">_xlfn.XLOOKUP(K435,map_headernames!$Q$1:$Q$734,map_headernames!$O$1:$O$734)</f>
        <v>#NAME?</v>
      </c>
      <c r="I435" s="23" t="str">
        <f ca="1">IFERROR(_xlfn.XLOOKUP(G435,map_headernames!L:L,map_headernames!O:O),"")</f>
        <v/>
      </c>
      <c r="L435" t="str">
        <f ca="1">IFERROR(_xlfn.XLOOKUP(G435,map_headernames!L:L,map_headernames!Q:Q),"")</f>
        <v/>
      </c>
      <c r="M435" t="str">
        <f ca="1">IFERROR(_xlfn.XLOOKUP(H435,map_headernames!O:O,map_headernames!Q:Q),"")</f>
        <v/>
      </c>
      <c r="O435" s="383" t="s">
        <v>6481</v>
      </c>
    </row>
    <row r="436" spans="1:15">
      <c r="A436">
        <v>416</v>
      </c>
      <c r="B436" t="s">
        <v>4049</v>
      </c>
      <c r="C436">
        <v>44.4444444444444</v>
      </c>
      <c r="D436" t="s">
        <v>6202</v>
      </c>
      <c r="E436" s="28" t="str">
        <f ca="1">IFERROR(_xlfn.XLOOKUP(B436,map_headernames!M:M,map_headernames!M:M),"")</f>
        <v/>
      </c>
      <c r="F436" s="28" t="str">
        <f ca="1">IFERROR(_xlfn.XLOOKUP(B436,map_headernames!N:N,map_headernames!N:N),"")</f>
        <v/>
      </c>
      <c r="G436" s="28" t="str">
        <f ca="1">IFERROR(_xlfn.XLOOKUP($B436,map_headernames!L:L,map_headernames!L:L),"")</f>
        <v/>
      </c>
      <c r="H436" t="e">
        <f ca="1">_xlfn.XLOOKUP(K436,map_headernames!$Q$1:$Q$734,map_headernames!$O$1:$O$734)</f>
        <v>#NAME?</v>
      </c>
      <c r="I436" s="23" t="str">
        <f ca="1">IFERROR(_xlfn.XLOOKUP(G436,map_headernames!L:L,map_headernames!O:O),"")</f>
        <v/>
      </c>
      <c r="L436" t="str">
        <f ca="1">IFERROR(_xlfn.XLOOKUP(G436,map_headernames!L:L,map_headernames!Q:Q),"")</f>
        <v/>
      </c>
      <c r="M436" t="str">
        <f ca="1">IFERROR(_xlfn.XLOOKUP(H436,map_headernames!O:O,map_headernames!Q:Q),"")</f>
        <v/>
      </c>
      <c r="O436" s="383" t="s">
        <v>6481</v>
      </c>
    </row>
    <row r="437" spans="1:15">
      <c r="A437">
        <v>417</v>
      </c>
      <c r="B437" t="s">
        <v>4052</v>
      </c>
      <c r="C437">
        <v>26</v>
      </c>
      <c r="D437" t="s">
        <v>6203</v>
      </c>
      <c r="E437" s="28" t="str">
        <f ca="1">IFERROR(_xlfn.XLOOKUP(B437,map_headernames!M:M,map_headernames!M:M),"")</f>
        <v/>
      </c>
      <c r="F437" s="28" t="str">
        <f ca="1">IFERROR(_xlfn.XLOOKUP(B437,map_headernames!N:N,map_headernames!N:N),"")</f>
        <v/>
      </c>
      <c r="G437" s="28" t="str">
        <f ca="1">IFERROR(_xlfn.XLOOKUP($B437,map_headernames!L:L,map_headernames!L:L),"")</f>
        <v/>
      </c>
      <c r="H437" t="e">
        <f ca="1">_xlfn.XLOOKUP(K437,map_headernames!$Q$1:$Q$734,map_headernames!$O$1:$O$734)</f>
        <v>#NAME?</v>
      </c>
      <c r="I437" s="23" t="str">
        <f ca="1">IFERROR(_xlfn.XLOOKUP(G437,map_headernames!L:L,map_headernames!O:O),"")</f>
        <v/>
      </c>
      <c r="L437" t="str">
        <f ca="1">IFERROR(_xlfn.XLOOKUP(G437,map_headernames!L:L,map_headernames!Q:Q),"")</f>
        <v/>
      </c>
      <c r="M437" t="str">
        <f ca="1">IFERROR(_xlfn.XLOOKUP(H437,map_headernames!O:O,map_headernames!Q:Q),"")</f>
        <v/>
      </c>
      <c r="O437" s="383" t="s">
        <v>6481</v>
      </c>
    </row>
    <row r="438" spans="1:15">
      <c r="A438">
        <v>418</v>
      </c>
      <c r="B438" t="s">
        <v>4054</v>
      </c>
      <c r="C438">
        <v>14.4444444444444</v>
      </c>
      <c r="D438" t="s">
        <v>6204</v>
      </c>
      <c r="E438" s="28" t="str">
        <f ca="1">IFERROR(_xlfn.XLOOKUP(B438,map_headernames!M:M,map_headernames!M:M),"")</f>
        <v/>
      </c>
      <c r="F438" s="28" t="str">
        <f ca="1">IFERROR(_xlfn.XLOOKUP(B438,map_headernames!N:N,map_headernames!N:N),"")</f>
        <v/>
      </c>
      <c r="G438" s="28" t="str">
        <f ca="1">IFERROR(_xlfn.XLOOKUP($B438,map_headernames!L:L,map_headernames!L:L),"")</f>
        <v/>
      </c>
      <c r="H438" t="e">
        <f ca="1">_xlfn.XLOOKUP(K438,map_headernames!$Q$1:$Q$734,map_headernames!$O$1:$O$734)</f>
        <v>#NAME?</v>
      </c>
      <c r="I438" s="23" t="str">
        <f ca="1">IFERROR(_xlfn.XLOOKUP(G438,map_headernames!L:L,map_headernames!O:O),"")</f>
        <v/>
      </c>
      <c r="L438" t="str">
        <f ca="1">IFERROR(_xlfn.XLOOKUP(G438,map_headernames!L:L,map_headernames!Q:Q),"")</f>
        <v/>
      </c>
      <c r="M438" t="str">
        <f ca="1">IFERROR(_xlfn.XLOOKUP(H438,map_headernames!O:O,map_headernames!Q:Q),"")</f>
        <v/>
      </c>
      <c r="O438" s="383" t="s">
        <v>6481</v>
      </c>
    </row>
    <row r="439" spans="1:15">
      <c r="A439">
        <v>419</v>
      </c>
      <c r="B439" t="s">
        <v>4057</v>
      </c>
      <c r="C439">
        <v>0</v>
      </c>
      <c r="D439" t="s">
        <v>6205</v>
      </c>
      <c r="E439" s="28" t="str">
        <f ca="1">IFERROR(_xlfn.XLOOKUP(B439,map_headernames!M:M,map_headernames!M:M),"")</f>
        <v/>
      </c>
      <c r="F439" s="28" t="str">
        <f ca="1">IFERROR(_xlfn.XLOOKUP(B439,map_headernames!N:N,map_headernames!N:N),"")</f>
        <v/>
      </c>
      <c r="G439" s="28" t="str">
        <f ca="1">IFERROR(_xlfn.XLOOKUP($B439,map_headernames!L:L,map_headernames!L:L),"")</f>
        <v/>
      </c>
      <c r="H439" t="e">
        <f ca="1">_xlfn.XLOOKUP(K439,map_headernames!$Q$1:$Q$734,map_headernames!$O$1:$O$734)</f>
        <v>#NAME?</v>
      </c>
      <c r="I439" s="23" t="str">
        <f ca="1">IFERROR(_xlfn.XLOOKUP(G439,map_headernames!L:L,map_headernames!O:O),"")</f>
        <v/>
      </c>
      <c r="L439" t="str">
        <f ca="1">IFERROR(_xlfn.XLOOKUP(G439,map_headernames!L:L,map_headernames!Q:Q),"")</f>
        <v/>
      </c>
      <c r="M439" t="str">
        <f ca="1">IFERROR(_xlfn.XLOOKUP(H439,map_headernames!O:O,map_headernames!Q:Q),"")</f>
        <v/>
      </c>
      <c r="O439" s="383" t="s">
        <v>6481</v>
      </c>
    </row>
    <row r="440" spans="1:15">
      <c r="A440">
        <v>420</v>
      </c>
      <c r="B440" t="s">
        <v>4059</v>
      </c>
      <c r="C440">
        <v>0</v>
      </c>
      <c r="D440" t="s">
        <v>6206</v>
      </c>
      <c r="E440" s="28" t="str">
        <f ca="1">IFERROR(_xlfn.XLOOKUP(B440,map_headernames!M:M,map_headernames!M:M),"")</f>
        <v/>
      </c>
      <c r="F440" s="28" t="str">
        <f ca="1">IFERROR(_xlfn.XLOOKUP(B440,map_headernames!N:N,map_headernames!N:N),"")</f>
        <v/>
      </c>
      <c r="G440" s="28" t="str">
        <f ca="1">IFERROR(_xlfn.XLOOKUP($B440,map_headernames!L:L,map_headernames!L:L),"")</f>
        <v/>
      </c>
      <c r="H440" t="e">
        <f ca="1">_xlfn.XLOOKUP(K440,map_headernames!$Q$1:$Q$734,map_headernames!$O$1:$O$734)</f>
        <v>#NAME?</v>
      </c>
      <c r="I440" s="23" t="str">
        <f ca="1">IFERROR(_xlfn.XLOOKUP(G440,map_headernames!L:L,map_headernames!O:O),"")</f>
        <v/>
      </c>
      <c r="L440" t="str">
        <f ca="1">IFERROR(_xlfn.XLOOKUP(G440,map_headernames!L:L,map_headernames!Q:Q),"")</f>
        <v/>
      </c>
      <c r="M440" t="str">
        <f ca="1">IFERROR(_xlfn.XLOOKUP(H440,map_headernames!O:O,map_headernames!Q:Q),"")</f>
        <v/>
      </c>
      <c r="O440" s="383" t="s">
        <v>6481</v>
      </c>
    </row>
    <row r="441" spans="1:15">
      <c r="A441">
        <v>421</v>
      </c>
      <c r="B441" t="s">
        <v>4062</v>
      </c>
      <c r="C441">
        <v>6</v>
      </c>
      <c r="D441" t="s">
        <v>6207</v>
      </c>
      <c r="E441" s="28" t="str">
        <f ca="1">IFERROR(_xlfn.XLOOKUP(B441,map_headernames!M:M,map_headernames!M:M),"")</f>
        <v/>
      </c>
      <c r="F441" s="28" t="str">
        <f ca="1">IFERROR(_xlfn.XLOOKUP(B441,map_headernames!N:N,map_headernames!N:N),"")</f>
        <v/>
      </c>
      <c r="G441" s="28" t="str">
        <f ca="1">IFERROR(_xlfn.XLOOKUP($B441,map_headernames!L:L,map_headernames!L:L),"")</f>
        <v/>
      </c>
      <c r="H441" t="e">
        <f ca="1">_xlfn.XLOOKUP(K441,map_headernames!$Q$1:$Q$734,map_headernames!$O$1:$O$734)</f>
        <v>#NAME?</v>
      </c>
      <c r="I441" s="23" t="str">
        <f ca="1">IFERROR(_xlfn.XLOOKUP(G441,map_headernames!L:L,map_headernames!O:O),"")</f>
        <v/>
      </c>
      <c r="L441" t="str">
        <f ca="1">IFERROR(_xlfn.XLOOKUP(G441,map_headernames!L:L,map_headernames!Q:Q),"")</f>
        <v/>
      </c>
      <c r="M441" t="str">
        <f ca="1">IFERROR(_xlfn.XLOOKUP(H441,map_headernames!O:O,map_headernames!Q:Q),"")</f>
        <v/>
      </c>
      <c r="O441" s="383" t="s">
        <v>6481</v>
      </c>
    </row>
    <row r="442" spans="1:15">
      <c r="A442">
        <v>422</v>
      </c>
      <c r="B442" t="s">
        <v>4064</v>
      </c>
      <c r="C442">
        <v>3.3333333333333299</v>
      </c>
      <c r="D442" t="s">
        <v>6208</v>
      </c>
      <c r="E442" s="28" t="str">
        <f ca="1">IFERROR(_xlfn.XLOOKUP(B442,map_headernames!M:M,map_headernames!M:M),"")</f>
        <v/>
      </c>
      <c r="F442" s="28" t="str">
        <f ca="1">IFERROR(_xlfn.XLOOKUP(B442,map_headernames!N:N,map_headernames!N:N),"")</f>
        <v/>
      </c>
      <c r="G442" s="28" t="str">
        <f ca="1">IFERROR(_xlfn.XLOOKUP($B442,map_headernames!L:L,map_headernames!L:L),"")</f>
        <v/>
      </c>
      <c r="H442" t="e">
        <f ca="1">_xlfn.XLOOKUP(K442,map_headernames!$Q$1:$Q$734,map_headernames!$O$1:$O$734)</f>
        <v>#NAME?</v>
      </c>
      <c r="I442" s="23" t="str">
        <f ca="1">IFERROR(_xlfn.XLOOKUP(G442,map_headernames!L:L,map_headernames!O:O),"")</f>
        <v/>
      </c>
      <c r="L442" t="str">
        <f ca="1">IFERROR(_xlfn.XLOOKUP(G442,map_headernames!L:L,map_headernames!Q:Q),"")</f>
        <v/>
      </c>
      <c r="M442" t="str">
        <f ca="1">IFERROR(_xlfn.XLOOKUP(H442,map_headernames!O:O,map_headernames!Q:Q),"")</f>
        <v/>
      </c>
      <c r="O442" s="383" t="s">
        <v>6481</v>
      </c>
    </row>
    <row r="443" spans="1:15">
      <c r="A443">
        <v>423</v>
      </c>
      <c r="B443" t="s">
        <v>4067</v>
      </c>
      <c r="C443">
        <v>20</v>
      </c>
      <c r="D443" t="s">
        <v>6209</v>
      </c>
      <c r="E443" s="28" t="str">
        <f ca="1">IFERROR(_xlfn.XLOOKUP(B443,map_headernames!M:M,map_headernames!M:M),"")</f>
        <v/>
      </c>
      <c r="F443" s="28" t="str">
        <f ca="1">IFERROR(_xlfn.XLOOKUP(B443,map_headernames!N:N,map_headernames!N:N),"")</f>
        <v/>
      </c>
      <c r="G443" s="28" t="str">
        <f ca="1">IFERROR(_xlfn.XLOOKUP($B443,map_headernames!L:L,map_headernames!L:L),"")</f>
        <v/>
      </c>
      <c r="H443" t="e">
        <f ca="1">_xlfn.XLOOKUP(K443,map_headernames!$Q$1:$Q$734,map_headernames!$O$1:$O$734)</f>
        <v>#NAME?</v>
      </c>
      <c r="I443" s="23" t="str">
        <f ca="1">IFERROR(_xlfn.XLOOKUP(G443,map_headernames!L:L,map_headernames!O:O),"")</f>
        <v/>
      </c>
      <c r="L443" t="str">
        <f ca="1">IFERROR(_xlfn.XLOOKUP(G443,map_headernames!L:L,map_headernames!Q:Q),"")</f>
        <v/>
      </c>
      <c r="M443" t="str">
        <f ca="1">IFERROR(_xlfn.XLOOKUP(H443,map_headernames!O:O,map_headernames!Q:Q),"")</f>
        <v/>
      </c>
      <c r="O443" s="383" t="s">
        <v>6481</v>
      </c>
    </row>
    <row r="444" spans="1:15">
      <c r="A444">
        <v>424</v>
      </c>
      <c r="B444" t="s">
        <v>4069</v>
      </c>
      <c r="C444">
        <v>11.1111111111111</v>
      </c>
      <c r="D444" t="s">
        <v>6210</v>
      </c>
      <c r="E444" s="28" t="str">
        <f ca="1">IFERROR(_xlfn.XLOOKUP(B444,map_headernames!M:M,map_headernames!M:M),"")</f>
        <v/>
      </c>
      <c r="F444" s="28" t="str">
        <f ca="1">IFERROR(_xlfn.XLOOKUP(B444,map_headernames!N:N,map_headernames!N:N),"")</f>
        <v/>
      </c>
      <c r="G444" s="28" t="str">
        <f ca="1">IFERROR(_xlfn.XLOOKUP($B444,map_headernames!L:L,map_headernames!L:L),"")</f>
        <v/>
      </c>
      <c r="H444" t="e">
        <f ca="1">_xlfn.XLOOKUP(K444,map_headernames!$Q$1:$Q$734,map_headernames!$O$1:$O$734)</f>
        <v>#NAME?</v>
      </c>
      <c r="I444" s="23" t="str">
        <f ca="1">IFERROR(_xlfn.XLOOKUP(G444,map_headernames!L:L,map_headernames!O:O),"")</f>
        <v/>
      </c>
      <c r="L444" t="str">
        <f ca="1">IFERROR(_xlfn.XLOOKUP(G444,map_headernames!L:L,map_headernames!Q:Q),"")</f>
        <v/>
      </c>
      <c r="M444" t="str">
        <f ca="1">IFERROR(_xlfn.XLOOKUP(H444,map_headernames!O:O,map_headernames!Q:Q),"")</f>
        <v/>
      </c>
      <c r="O444" s="383" t="s">
        <v>6481</v>
      </c>
    </row>
    <row r="445" spans="1:15">
      <c r="A445">
        <v>425</v>
      </c>
      <c r="B445" t="s">
        <v>4072</v>
      </c>
      <c r="C445">
        <v>0</v>
      </c>
      <c r="D445" t="s">
        <v>6211</v>
      </c>
      <c r="E445" s="28" t="str">
        <f ca="1">IFERROR(_xlfn.XLOOKUP(B445,map_headernames!M:M,map_headernames!M:M),"")</f>
        <v/>
      </c>
      <c r="F445" s="28" t="str">
        <f ca="1">IFERROR(_xlfn.XLOOKUP(B445,map_headernames!N:N,map_headernames!N:N),"")</f>
        <v/>
      </c>
      <c r="G445" s="28" t="str">
        <f ca="1">IFERROR(_xlfn.XLOOKUP($B445,map_headernames!L:L,map_headernames!L:L),"")</f>
        <v/>
      </c>
      <c r="H445" t="e">
        <f ca="1">_xlfn.XLOOKUP(K445,map_headernames!$Q$1:$Q$734,map_headernames!$O$1:$O$734)</f>
        <v>#NAME?</v>
      </c>
      <c r="I445" s="23" t="str">
        <f ca="1">IFERROR(_xlfn.XLOOKUP(G445,map_headernames!L:L,map_headernames!O:O),"")</f>
        <v/>
      </c>
      <c r="L445" t="str">
        <f ca="1">IFERROR(_xlfn.XLOOKUP(G445,map_headernames!L:L,map_headernames!Q:Q),"")</f>
        <v/>
      </c>
      <c r="M445" t="str">
        <f ca="1">IFERROR(_xlfn.XLOOKUP(H445,map_headernames!O:O,map_headernames!Q:Q),"")</f>
        <v/>
      </c>
      <c r="O445" s="383" t="s">
        <v>6481</v>
      </c>
    </row>
    <row r="446" spans="1:15">
      <c r="A446">
        <v>426</v>
      </c>
      <c r="B446" t="s">
        <v>4074</v>
      </c>
      <c r="C446">
        <v>0</v>
      </c>
      <c r="D446" t="s">
        <v>6212</v>
      </c>
      <c r="E446" s="28" t="str">
        <f ca="1">IFERROR(_xlfn.XLOOKUP(B446,map_headernames!M:M,map_headernames!M:M),"")</f>
        <v/>
      </c>
      <c r="F446" s="28" t="str">
        <f ca="1">IFERROR(_xlfn.XLOOKUP(B446,map_headernames!N:N,map_headernames!N:N),"")</f>
        <v/>
      </c>
      <c r="G446" s="28" t="str">
        <f ca="1">IFERROR(_xlfn.XLOOKUP($B446,map_headernames!L:L,map_headernames!L:L),"")</f>
        <v/>
      </c>
      <c r="H446" t="e">
        <f ca="1">_xlfn.XLOOKUP(K446,map_headernames!$Q$1:$Q$734,map_headernames!$O$1:$O$734)</f>
        <v>#NAME?</v>
      </c>
      <c r="I446" s="23" t="str">
        <f ca="1">IFERROR(_xlfn.XLOOKUP(G446,map_headernames!L:L,map_headernames!O:O),"")</f>
        <v/>
      </c>
      <c r="L446" t="str">
        <f ca="1">IFERROR(_xlfn.XLOOKUP(G446,map_headernames!L:L,map_headernames!Q:Q),"")</f>
        <v/>
      </c>
      <c r="M446" t="str">
        <f ca="1">IFERROR(_xlfn.XLOOKUP(H446,map_headernames!O:O,map_headernames!Q:Q),"")</f>
        <v/>
      </c>
      <c r="O446" s="383" t="s">
        <v>6481</v>
      </c>
    </row>
    <row r="447" spans="1:15">
      <c r="A447">
        <v>427</v>
      </c>
      <c r="B447" t="s">
        <v>4077</v>
      </c>
      <c r="C447">
        <v>74</v>
      </c>
      <c r="D447" t="s">
        <v>6213</v>
      </c>
      <c r="E447" s="28" t="str">
        <f ca="1">IFERROR(_xlfn.XLOOKUP(B447,map_headernames!M:M,map_headernames!M:M),"")</f>
        <v/>
      </c>
      <c r="F447" s="28" t="str">
        <f ca="1">IFERROR(_xlfn.XLOOKUP(B447,map_headernames!N:N,map_headernames!N:N),"")</f>
        <v/>
      </c>
      <c r="G447" s="28" t="str">
        <f ca="1">IFERROR(_xlfn.XLOOKUP($B447,map_headernames!L:L,map_headernames!L:L),"")</f>
        <v/>
      </c>
      <c r="H447" t="e">
        <f ca="1">_xlfn.XLOOKUP(K447,map_headernames!$Q$1:$Q$734,map_headernames!$O$1:$O$734)</f>
        <v>#NAME?</v>
      </c>
      <c r="I447" s="23" t="str">
        <f ca="1">IFERROR(_xlfn.XLOOKUP(G447,map_headernames!L:L,map_headernames!O:O),"")</f>
        <v/>
      </c>
      <c r="L447" t="str">
        <f ca="1">IFERROR(_xlfn.XLOOKUP(G447,map_headernames!L:L,map_headernames!Q:Q),"")</f>
        <v/>
      </c>
      <c r="M447" t="str">
        <f ca="1">IFERROR(_xlfn.XLOOKUP(H447,map_headernames!O:O,map_headernames!Q:Q),"")</f>
        <v/>
      </c>
      <c r="O447" s="383" t="s">
        <v>6481</v>
      </c>
    </row>
    <row r="448" spans="1:15">
      <c r="A448">
        <v>428</v>
      </c>
      <c r="B448" t="s">
        <v>4079</v>
      </c>
      <c r="C448">
        <v>41.1111111111111</v>
      </c>
      <c r="D448" t="s">
        <v>6214</v>
      </c>
      <c r="E448" s="28" t="str">
        <f ca="1">IFERROR(_xlfn.XLOOKUP(B448,map_headernames!M:M,map_headernames!M:M),"")</f>
        <v/>
      </c>
      <c r="F448" s="28" t="str">
        <f ca="1">IFERROR(_xlfn.XLOOKUP(B448,map_headernames!N:N,map_headernames!N:N),"")</f>
        <v/>
      </c>
      <c r="G448" s="28" t="str">
        <f ca="1">IFERROR(_xlfn.XLOOKUP($B448,map_headernames!L:L,map_headernames!L:L),"")</f>
        <v/>
      </c>
      <c r="H448" t="e">
        <f ca="1">_xlfn.XLOOKUP(K448,map_headernames!$Q$1:$Q$734,map_headernames!$O$1:$O$734)</f>
        <v>#NAME?</v>
      </c>
      <c r="I448" s="23" t="str">
        <f ca="1">IFERROR(_xlfn.XLOOKUP(G448,map_headernames!L:L,map_headernames!O:O),"")</f>
        <v/>
      </c>
      <c r="L448" t="str">
        <f ca="1">IFERROR(_xlfn.XLOOKUP(G448,map_headernames!L:L,map_headernames!Q:Q),"")</f>
        <v/>
      </c>
      <c r="M448" t="str">
        <f ca="1">IFERROR(_xlfn.XLOOKUP(H448,map_headernames!O:O,map_headernames!Q:Q),"")</f>
        <v/>
      </c>
      <c r="O448" s="383" t="s">
        <v>6481</v>
      </c>
    </row>
    <row r="449" spans="1:15">
      <c r="A449">
        <v>429</v>
      </c>
      <c r="B449" t="s">
        <v>4082</v>
      </c>
      <c r="C449">
        <v>72</v>
      </c>
      <c r="D449" t="s">
        <v>6215</v>
      </c>
      <c r="E449" s="28" t="str">
        <f ca="1">IFERROR(_xlfn.XLOOKUP(B449,map_headernames!M:M,map_headernames!M:M),"")</f>
        <v/>
      </c>
      <c r="F449" s="28" t="str">
        <f ca="1">IFERROR(_xlfn.XLOOKUP(B449,map_headernames!N:N,map_headernames!N:N),"")</f>
        <v/>
      </c>
      <c r="G449" s="28" t="str">
        <f ca="1">IFERROR(_xlfn.XLOOKUP($B449,map_headernames!L:L,map_headernames!L:L),"")</f>
        <v/>
      </c>
      <c r="H449" t="e">
        <f ca="1">_xlfn.XLOOKUP(K449,map_headernames!$Q$1:$Q$734,map_headernames!$O$1:$O$734)</f>
        <v>#NAME?</v>
      </c>
      <c r="I449" s="23" t="str">
        <f ca="1">IFERROR(_xlfn.XLOOKUP(G449,map_headernames!L:L,map_headernames!O:O),"")</f>
        <v/>
      </c>
      <c r="L449" t="str">
        <f ca="1">IFERROR(_xlfn.XLOOKUP(G449,map_headernames!L:L,map_headernames!Q:Q),"")</f>
        <v/>
      </c>
      <c r="M449" t="str">
        <f ca="1">IFERROR(_xlfn.XLOOKUP(H449,map_headernames!O:O,map_headernames!Q:Q),"")</f>
        <v/>
      </c>
      <c r="O449" s="383" t="s">
        <v>6481</v>
      </c>
    </row>
    <row r="450" spans="1:15">
      <c r="A450">
        <v>430</v>
      </c>
      <c r="B450" t="s">
        <v>4084</v>
      </c>
      <c r="C450">
        <v>88.8888888888889</v>
      </c>
      <c r="D450" t="s">
        <v>6216</v>
      </c>
      <c r="E450" s="28" t="str">
        <f ca="1">IFERROR(_xlfn.XLOOKUP(B450,map_headernames!M:M,map_headernames!M:M),"")</f>
        <v/>
      </c>
      <c r="F450" s="28" t="str">
        <f ca="1">IFERROR(_xlfn.XLOOKUP(B450,map_headernames!N:N,map_headernames!N:N),"")</f>
        <v/>
      </c>
      <c r="G450" s="28" t="str">
        <f ca="1">IFERROR(_xlfn.XLOOKUP($B450,map_headernames!L:L,map_headernames!L:L),"")</f>
        <v/>
      </c>
      <c r="H450" t="e">
        <f ca="1">_xlfn.XLOOKUP(K450,map_headernames!$Q$1:$Q$734,map_headernames!$O$1:$O$734)</f>
        <v>#NAME?</v>
      </c>
      <c r="I450" s="23" t="str">
        <f ca="1">IFERROR(_xlfn.XLOOKUP(G450,map_headernames!L:L,map_headernames!O:O),"")</f>
        <v/>
      </c>
      <c r="L450" t="str">
        <f ca="1">IFERROR(_xlfn.XLOOKUP(G450,map_headernames!L:L,map_headernames!Q:Q),"")</f>
        <v/>
      </c>
      <c r="M450" t="str">
        <f ca="1">IFERROR(_xlfn.XLOOKUP(H450,map_headernames!O:O,map_headernames!Q:Q),"")</f>
        <v/>
      </c>
      <c r="O450" s="383" t="s">
        <v>6481</v>
      </c>
    </row>
    <row r="451" spans="1:15">
      <c r="A451">
        <v>431</v>
      </c>
      <c r="B451" t="s">
        <v>4087</v>
      </c>
      <c r="C451">
        <v>0</v>
      </c>
      <c r="D451" t="s">
        <v>6217</v>
      </c>
      <c r="E451" s="28" t="str">
        <f ca="1">IFERROR(_xlfn.XLOOKUP(B451,map_headernames!M:M,map_headernames!M:M),"")</f>
        <v/>
      </c>
      <c r="F451" s="28" t="str">
        <f ca="1">IFERROR(_xlfn.XLOOKUP(B451,map_headernames!N:N,map_headernames!N:N),"")</f>
        <v/>
      </c>
      <c r="G451" s="28" t="str">
        <f ca="1">IFERROR(_xlfn.XLOOKUP($B451,map_headernames!L:L,map_headernames!L:L),"")</f>
        <v/>
      </c>
      <c r="H451" t="e">
        <f ca="1">_xlfn.XLOOKUP(K451,map_headernames!$Q$1:$Q$734,map_headernames!$O$1:$O$734)</f>
        <v>#NAME?</v>
      </c>
      <c r="I451" s="23" t="str">
        <f ca="1">IFERROR(_xlfn.XLOOKUP(G451,map_headernames!L:L,map_headernames!O:O),"")</f>
        <v/>
      </c>
      <c r="L451" t="str">
        <f ca="1">IFERROR(_xlfn.XLOOKUP(G451,map_headernames!L:L,map_headernames!Q:Q),"")</f>
        <v/>
      </c>
      <c r="M451" t="str">
        <f ca="1">IFERROR(_xlfn.XLOOKUP(H451,map_headernames!O:O,map_headernames!Q:Q),"")</f>
        <v/>
      </c>
      <c r="O451" s="383" t="s">
        <v>6481</v>
      </c>
    </row>
    <row r="452" spans="1:15">
      <c r="A452">
        <v>432</v>
      </c>
      <c r="B452" t="s">
        <v>4090</v>
      </c>
      <c r="C452">
        <v>0</v>
      </c>
      <c r="D452" t="s">
        <v>6218</v>
      </c>
      <c r="E452" s="28" t="str">
        <f ca="1">IFERROR(_xlfn.XLOOKUP(B452,map_headernames!M:M,map_headernames!M:M),"")</f>
        <v/>
      </c>
      <c r="F452" s="28" t="str">
        <f ca="1">IFERROR(_xlfn.XLOOKUP(B452,map_headernames!N:N,map_headernames!N:N),"")</f>
        <v/>
      </c>
      <c r="G452" s="28" t="str">
        <f ca="1">IFERROR(_xlfn.XLOOKUP($B452,map_headernames!L:L,map_headernames!L:L),"")</f>
        <v/>
      </c>
      <c r="H452" t="e">
        <f ca="1">_xlfn.XLOOKUP(K452,map_headernames!$Q$1:$Q$734,map_headernames!$O$1:$O$734)</f>
        <v>#NAME?</v>
      </c>
      <c r="I452" s="23" t="str">
        <f ca="1">IFERROR(_xlfn.XLOOKUP(G452,map_headernames!L:L,map_headernames!O:O),"")</f>
        <v/>
      </c>
      <c r="L452" t="str">
        <f ca="1">IFERROR(_xlfn.XLOOKUP(G452,map_headernames!L:L,map_headernames!Q:Q),"")</f>
        <v/>
      </c>
      <c r="M452" t="str">
        <f ca="1">IFERROR(_xlfn.XLOOKUP(H452,map_headernames!O:O,map_headernames!Q:Q),"")</f>
        <v/>
      </c>
      <c r="O452" s="383" t="s">
        <v>6481</v>
      </c>
    </row>
    <row r="453" spans="1:15">
      <c r="A453">
        <v>433</v>
      </c>
      <c r="B453" t="s">
        <v>4093</v>
      </c>
      <c r="C453">
        <v>0</v>
      </c>
      <c r="D453" t="s">
        <v>6219</v>
      </c>
      <c r="E453" s="28" t="str">
        <f ca="1">IFERROR(_xlfn.XLOOKUP(B453,map_headernames!M:M,map_headernames!M:M),"")</f>
        <v/>
      </c>
      <c r="F453" s="28" t="str">
        <f ca="1">IFERROR(_xlfn.XLOOKUP(B453,map_headernames!N:N,map_headernames!N:N),"")</f>
        <v/>
      </c>
      <c r="G453" s="28" t="str">
        <f ca="1">IFERROR(_xlfn.XLOOKUP($B453,map_headernames!L:L,map_headernames!L:L),"")</f>
        <v/>
      </c>
      <c r="H453" t="e">
        <f ca="1">_xlfn.XLOOKUP(K453,map_headernames!$Q$1:$Q$734,map_headernames!$O$1:$O$734)</f>
        <v>#NAME?</v>
      </c>
      <c r="I453" s="23" t="str">
        <f ca="1">IFERROR(_xlfn.XLOOKUP(G453,map_headernames!L:L,map_headernames!O:O),"")</f>
        <v/>
      </c>
      <c r="L453" t="str">
        <f ca="1">IFERROR(_xlfn.XLOOKUP(G453,map_headernames!L:L,map_headernames!Q:Q),"")</f>
        <v/>
      </c>
      <c r="M453" t="str">
        <f ca="1">IFERROR(_xlfn.XLOOKUP(H453,map_headernames!O:O,map_headernames!Q:Q),"")</f>
        <v/>
      </c>
      <c r="O453" s="383" t="s">
        <v>6481</v>
      </c>
    </row>
    <row r="454" spans="1:15">
      <c r="A454">
        <v>434</v>
      </c>
      <c r="B454" t="s">
        <v>4096</v>
      </c>
      <c r="C454">
        <v>0</v>
      </c>
      <c r="D454" t="s">
        <v>6220</v>
      </c>
      <c r="E454" s="28" t="str">
        <f ca="1">IFERROR(_xlfn.XLOOKUP(B454,map_headernames!M:M,map_headernames!M:M),"")</f>
        <v/>
      </c>
      <c r="F454" s="28" t="str">
        <f ca="1">IFERROR(_xlfn.XLOOKUP(B454,map_headernames!N:N,map_headernames!N:N),"")</f>
        <v/>
      </c>
      <c r="G454" s="28" t="str">
        <f ca="1">IFERROR(_xlfn.XLOOKUP($B454,map_headernames!L:L,map_headernames!L:L),"")</f>
        <v/>
      </c>
      <c r="H454" t="e">
        <f ca="1">_xlfn.XLOOKUP(K454,map_headernames!$Q$1:$Q$734,map_headernames!$O$1:$O$734)</f>
        <v>#NAME?</v>
      </c>
      <c r="I454" s="23" t="str">
        <f ca="1">IFERROR(_xlfn.XLOOKUP(G454,map_headernames!L:L,map_headernames!O:O),"")</f>
        <v/>
      </c>
      <c r="L454" t="str">
        <f ca="1">IFERROR(_xlfn.XLOOKUP(G454,map_headernames!L:L,map_headernames!Q:Q),"")</f>
        <v/>
      </c>
      <c r="M454" t="str">
        <f ca="1">IFERROR(_xlfn.XLOOKUP(H454,map_headernames!O:O,map_headernames!Q:Q),"")</f>
        <v/>
      </c>
      <c r="O454" s="383" t="s">
        <v>6481</v>
      </c>
    </row>
    <row r="455" spans="1:15">
      <c r="A455">
        <v>435</v>
      </c>
      <c r="B455" t="s">
        <v>4099</v>
      </c>
      <c r="C455">
        <v>0</v>
      </c>
      <c r="D455" t="s">
        <v>6221</v>
      </c>
      <c r="E455" s="28" t="str">
        <f ca="1">IFERROR(_xlfn.XLOOKUP(B455,map_headernames!M:M,map_headernames!M:M),"")</f>
        <v/>
      </c>
      <c r="F455" s="28" t="str">
        <f ca="1">IFERROR(_xlfn.XLOOKUP(B455,map_headernames!N:N,map_headernames!N:N),"")</f>
        <v/>
      </c>
      <c r="G455" s="28" t="str">
        <f ca="1">IFERROR(_xlfn.XLOOKUP($B455,map_headernames!L:L,map_headernames!L:L),"")</f>
        <v/>
      </c>
      <c r="H455" t="e">
        <f ca="1">_xlfn.XLOOKUP(K455,map_headernames!$Q$1:$Q$734,map_headernames!$O$1:$O$734)</f>
        <v>#NAME?</v>
      </c>
      <c r="I455" s="23" t="str">
        <f ca="1">IFERROR(_xlfn.XLOOKUP(G455,map_headernames!L:L,map_headernames!O:O),"")</f>
        <v/>
      </c>
      <c r="L455" t="str">
        <f ca="1">IFERROR(_xlfn.XLOOKUP(G455,map_headernames!L:L,map_headernames!Q:Q),"")</f>
        <v/>
      </c>
      <c r="M455" t="str">
        <f ca="1">IFERROR(_xlfn.XLOOKUP(H455,map_headernames!O:O,map_headernames!Q:Q),"")</f>
        <v/>
      </c>
      <c r="O455" s="383" t="s">
        <v>6481</v>
      </c>
    </row>
    <row r="456" spans="1:15">
      <c r="A456">
        <v>436</v>
      </c>
      <c r="B456" t="s">
        <v>4102</v>
      </c>
      <c r="C456">
        <v>0</v>
      </c>
      <c r="D456" t="s">
        <v>6222</v>
      </c>
      <c r="E456" s="28" t="str">
        <f ca="1">IFERROR(_xlfn.XLOOKUP(B456,map_headernames!M:M,map_headernames!M:M),"")</f>
        <v/>
      </c>
      <c r="F456" s="28" t="str">
        <f ca="1">IFERROR(_xlfn.XLOOKUP(B456,map_headernames!N:N,map_headernames!N:N),"")</f>
        <v/>
      </c>
      <c r="G456" s="28" t="str">
        <f ca="1">IFERROR(_xlfn.XLOOKUP($B456,map_headernames!L:L,map_headernames!L:L),"")</f>
        <v/>
      </c>
      <c r="H456" t="e">
        <f ca="1">_xlfn.XLOOKUP(K456,map_headernames!$Q$1:$Q$734,map_headernames!$O$1:$O$734)</f>
        <v>#NAME?</v>
      </c>
      <c r="I456" s="23" t="str">
        <f ca="1">IFERROR(_xlfn.XLOOKUP(G456,map_headernames!L:L,map_headernames!O:O),"")</f>
        <v/>
      </c>
      <c r="L456" t="str">
        <f ca="1">IFERROR(_xlfn.XLOOKUP(G456,map_headernames!L:L,map_headernames!Q:Q),"")</f>
        <v/>
      </c>
      <c r="M456" t="str">
        <f ca="1">IFERROR(_xlfn.XLOOKUP(H456,map_headernames!O:O,map_headernames!Q:Q),"")</f>
        <v/>
      </c>
      <c r="O456" s="383" t="s">
        <v>6481</v>
      </c>
    </row>
    <row r="457" spans="1:15">
      <c r="A457">
        <v>437</v>
      </c>
      <c r="B457" t="s">
        <v>4105</v>
      </c>
      <c r="C457">
        <v>0</v>
      </c>
      <c r="D457" t="s">
        <v>6223</v>
      </c>
      <c r="E457" s="28" t="str">
        <f ca="1">IFERROR(_xlfn.XLOOKUP(B457,map_headernames!M:M,map_headernames!M:M),"")</f>
        <v/>
      </c>
      <c r="F457" s="28" t="str">
        <f ca="1">IFERROR(_xlfn.XLOOKUP(B457,map_headernames!N:N,map_headernames!N:N),"")</f>
        <v/>
      </c>
      <c r="G457" s="28" t="str">
        <f ca="1">IFERROR(_xlfn.XLOOKUP($B457,map_headernames!L:L,map_headernames!L:L),"")</f>
        <v/>
      </c>
      <c r="H457" t="e">
        <f ca="1">_xlfn.XLOOKUP(K457,map_headernames!$Q$1:$Q$734,map_headernames!$O$1:$O$734)</f>
        <v>#NAME?</v>
      </c>
      <c r="I457" s="23" t="str">
        <f ca="1">IFERROR(_xlfn.XLOOKUP(G457,map_headernames!L:L,map_headernames!O:O),"")</f>
        <v/>
      </c>
      <c r="L457" t="str">
        <f ca="1">IFERROR(_xlfn.XLOOKUP(G457,map_headernames!L:L,map_headernames!Q:Q),"")</f>
        <v/>
      </c>
      <c r="M457" t="str">
        <f ca="1">IFERROR(_xlfn.XLOOKUP(H457,map_headernames!O:O,map_headernames!Q:Q),"")</f>
        <v/>
      </c>
      <c r="O457" s="383" t="s">
        <v>6481</v>
      </c>
    </row>
    <row r="458" spans="1:15">
      <c r="A458">
        <v>438</v>
      </c>
      <c r="B458" t="s">
        <v>4108</v>
      </c>
      <c r="C458">
        <v>0</v>
      </c>
      <c r="D458" t="s">
        <v>6224</v>
      </c>
      <c r="E458" s="28" t="str">
        <f ca="1">IFERROR(_xlfn.XLOOKUP(B458,map_headernames!M:M,map_headernames!M:M),"")</f>
        <v/>
      </c>
      <c r="F458" s="28" t="str">
        <f ca="1">IFERROR(_xlfn.XLOOKUP(B458,map_headernames!N:N,map_headernames!N:N),"")</f>
        <v/>
      </c>
      <c r="G458" s="28" t="str">
        <f ca="1">IFERROR(_xlfn.XLOOKUP($B458,map_headernames!L:L,map_headernames!L:L),"")</f>
        <v/>
      </c>
      <c r="H458" t="e">
        <f ca="1">_xlfn.XLOOKUP(K458,map_headernames!$Q$1:$Q$734,map_headernames!$O$1:$O$734)</f>
        <v>#NAME?</v>
      </c>
      <c r="I458" s="23" t="str">
        <f ca="1">IFERROR(_xlfn.XLOOKUP(G458,map_headernames!L:L,map_headernames!O:O),"")</f>
        <v/>
      </c>
      <c r="L458" t="str">
        <f ca="1">IFERROR(_xlfn.XLOOKUP(G458,map_headernames!L:L,map_headernames!Q:Q),"")</f>
        <v/>
      </c>
      <c r="M458" t="str">
        <f ca="1">IFERROR(_xlfn.XLOOKUP(H458,map_headernames!O:O,map_headernames!Q:Q),"")</f>
        <v/>
      </c>
      <c r="O458" s="383" t="s">
        <v>6481</v>
      </c>
    </row>
    <row r="459" spans="1:15">
      <c r="A459">
        <v>439</v>
      </c>
      <c r="B459" t="s">
        <v>4111</v>
      </c>
      <c r="C459">
        <v>0</v>
      </c>
      <c r="D459" t="s">
        <v>6225</v>
      </c>
      <c r="E459" s="28" t="str">
        <f ca="1">IFERROR(_xlfn.XLOOKUP(B459,map_headernames!M:M,map_headernames!M:M),"")</f>
        <v/>
      </c>
      <c r="F459" s="28" t="str">
        <f ca="1">IFERROR(_xlfn.XLOOKUP(B459,map_headernames!N:N,map_headernames!N:N),"")</f>
        <v/>
      </c>
      <c r="G459" s="28" t="str">
        <f ca="1">IFERROR(_xlfn.XLOOKUP($B459,map_headernames!L:L,map_headernames!L:L),"")</f>
        <v/>
      </c>
      <c r="H459" t="e">
        <f ca="1">_xlfn.XLOOKUP(K459,map_headernames!$Q$1:$Q$734,map_headernames!$O$1:$O$734)</f>
        <v>#NAME?</v>
      </c>
      <c r="I459" s="23" t="str">
        <f ca="1">IFERROR(_xlfn.XLOOKUP(G459,map_headernames!L:L,map_headernames!O:O),"")</f>
        <v/>
      </c>
      <c r="L459" t="str">
        <f ca="1">IFERROR(_xlfn.XLOOKUP(G459,map_headernames!L:L,map_headernames!Q:Q),"")</f>
        <v/>
      </c>
      <c r="M459" t="str">
        <f ca="1">IFERROR(_xlfn.XLOOKUP(H459,map_headernames!O:O,map_headernames!Q:Q),"")</f>
        <v/>
      </c>
      <c r="O459" s="383" t="s">
        <v>6481</v>
      </c>
    </row>
    <row r="460" spans="1:15">
      <c r="A460">
        <v>440</v>
      </c>
      <c r="B460" t="s">
        <v>4114</v>
      </c>
      <c r="C460">
        <v>0</v>
      </c>
      <c r="D460" t="s">
        <v>6226</v>
      </c>
      <c r="E460" s="28" t="str">
        <f ca="1">IFERROR(_xlfn.XLOOKUP(B460,map_headernames!M:M,map_headernames!M:M),"")</f>
        <v/>
      </c>
      <c r="F460" s="28" t="str">
        <f ca="1">IFERROR(_xlfn.XLOOKUP(B460,map_headernames!N:N,map_headernames!N:N),"")</f>
        <v/>
      </c>
      <c r="G460" s="28" t="str">
        <f ca="1">IFERROR(_xlfn.XLOOKUP($B460,map_headernames!L:L,map_headernames!L:L),"")</f>
        <v/>
      </c>
      <c r="H460" t="e">
        <f ca="1">_xlfn.XLOOKUP(K460,map_headernames!$Q$1:$Q$734,map_headernames!$O$1:$O$734)</f>
        <v>#NAME?</v>
      </c>
      <c r="I460" s="23" t="str">
        <f ca="1">IFERROR(_xlfn.XLOOKUP(G460,map_headernames!L:L,map_headernames!O:O),"")</f>
        <v/>
      </c>
      <c r="L460" t="str">
        <f ca="1">IFERROR(_xlfn.XLOOKUP(G460,map_headernames!L:L,map_headernames!Q:Q),"")</f>
        <v/>
      </c>
      <c r="M460" t="str">
        <f ca="1">IFERROR(_xlfn.XLOOKUP(H460,map_headernames!O:O,map_headernames!Q:Q),"")</f>
        <v/>
      </c>
      <c r="O460" s="383" t="s">
        <v>6481</v>
      </c>
    </row>
    <row r="461" spans="1:15">
      <c r="A461">
        <v>441</v>
      </c>
      <c r="B461" t="s">
        <v>4117</v>
      </c>
      <c r="C461">
        <v>0</v>
      </c>
      <c r="D461" t="s">
        <v>6227</v>
      </c>
      <c r="E461" s="28" t="str">
        <f ca="1">IFERROR(_xlfn.XLOOKUP(B461,map_headernames!M:M,map_headernames!M:M),"")</f>
        <v/>
      </c>
      <c r="F461" s="28" t="str">
        <f ca="1">IFERROR(_xlfn.XLOOKUP(B461,map_headernames!N:N,map_headernames!N:N),"")</f>
        <v/>
      </c>
      <c r="G461" s="28" t="str">
        <f ca="1">IFERROR(_xlfn.XLOOKUP($B461,map_headernames!L:L,map_headernames!L:L),"")</f>
        <v/>
      </c>
      <c r="H461" t="e">
        <f ca="1">_xlfn.XLOOKUP(K461,map_headernames!$Q$1:$Q$734,map_headernames!$O$1:$O$734)</f>
        <v>#NAME?</v>
      </c>
      <c r="I461" s="23" t="str">
        <f ca="1">IFERROR(_xlfn.XLOOKUP(G461,map_headernames!L:L,map_headernames!O:O),"")</f>
        <v/>
      </c>
      <c r="L461" t="str">
        <f ca="1">IFERROR(_xlfn.XLOOKUP(G461,map_headernames!L:L,map_headernames!Q:Q),"")</f>
        <v/>
      </c>
      <c r="M461" t="str">
        <f ca="1">IFERROR(_xlfn.XLOOKUP(H461,map_headernames!O:O,map_headernames!Q:Q),"")</f>
        <v/>
      </c>
      <c r="O461" s="383" t="s">
        <v>6481</v>
      </c>
    </row>
    <row r="462" spans="1:15">
      <c r="A462">
        <v>442</v>
      </c>
      <c r="B462" t="s">
        <v>4120</v>
      </c>
      <c r="C462">
        <v>0</v>
      </c>
      <c r="D462" t="s">
        <v>6228</v>
      </c>
      <c r="E462" s="28" t="str">
        <f ca="1">IFERROR(_xlfn.XLOOKUP(B462,map_headernames!M:M,map_headernames!M:M),"")</f>
        <v/>
      </c>
      <c r="F462" s="28" t="str">
        <f ca="1">IFERROR(_xlfn.XLOOKUP(B462,map_headernames!N:N,map_headernames!N:N),"")</f>
        <v/>
      </c>
      <c r="G462" s="28" t="str">
        <f ca="1">IFERROR(_xlfn.XLOOKUP($B462,map_headernames!L:L,map_headernames!L:L),"")</f>
        <v/>
      </c>
      <c r="H462" t="e">
        <f ca="1">_xlfn.XLOOKUP(K462,map_headernames!$Q$1:$Q$734,map_headernames!$O$1:$O$734)</f>
        <v>#NAME?</v>
      </c>
      <c r="I462" s="23" t="str">
        <f ca="1">IFERROR(_xlfn.XLOOKUP(G462,map_headernames!L:L,map_headernames!O:O),"")</f>
        <v/>
      </c>
      <c r="L462" t="str">
        <f ca="1">IFERROR(_xlfn.XLOOKUP(G462,map_headernames!L:L,map_headernames!Q:Q),"")</f>
        <v/>
      </c>
      <c r="M462" t="str">
        <f ca="1">IFERROR(_xlfn.XLOOKUP(H462,map_headernames!O:O,map_headernames!Q:Q),"")</f>
        <v/>
      </c>
      <c r="O462" s="383" t="s">
        <v>6481</v>
      </c>
    </row>
    <row r="463" spans="1:15">
      <c r="A463">
        <v>443</v>
      </c>
      <c r="B463" t="s">
        <v>4123</v>
      </c>
      <c r="C463">
        <v>0</v>
      </c>
      <c r="D463" t="s">
        <v>6229</v>
      </c>
      <c r="E463" s="28" t="str">
        <f ca="1">IFERROR(_xlfn.XLOOKUP(B463,map_headernames!M:M,map_headernames!M:M),"")</f>
        <v/>
      </c>
      <c r="F463" s="28" t="str">
        <f ca="1">IFERROR(_xlfn.XLOOKUP(B463,map_headernames!N:N,map_headernames!N:N),"")</f>
        <v/>
      </c>
      <c r="G463" s="28" t="str">
        <f ca="1">IFERROR(_xlfn.XLOOKUP($B463,map_headernames!L:L,map_headernames!L:L),"")</f>
        <v/>
      </c>
      <c r="H463" t="e">
        <f ca="1">_xlfn.XLOOKUP(K463,map_headernames!$Q$1:$Q$734,map_headernames!$O$1:$O$734)</f>
        <v>#NAME?</v>
      </c>
      <c r="I463" s="23" t="str">
        <f ca="1">IFERROR(_xlfn.XLOOKUP(G463,map_headernames!L:L,map_headernames!O:O),"")</f>
        <v/>
      </c>
      <c r="L463" t="str">
        <f ca="1">IFERROR(_xlfn.XLOOKUP(G463,map_headernames!L:L,map_headernames!Q:Q),"")</f>
        <v/>
      </c>
      <c r="M463" t="str">
        <f ca="1">IFERROR(_xlfn.XLOOKUP(H463,map_headernames!O:O,map_headernames!Q:Q),"")</f>
        <v/>
      </c>
      <c r="O463" s="383" t="s">
        <v>6481</v>
      </c>
    </row>
    <row r="464" spans="1:15">
      <c r="A464">
        <v>444</v>
      </c>
      <c r="B464" t="s">
        <v>4126</v>
      </c>
      <c r="C464">
        <v>0</v>
      </c>
      <c r="D464" t="s">
        <v>6230</v>
      </c>
      <c r="E464" s="28" t="str">
        <f ca="1">IFERROR(_xlfn.XLOOKUP(B464,map_headernames!M:M,map_headernames!M:M),"")</f>
        <v/>
      </c>
      <c r="F464" s="28" t="str">
        <f ca="1">IFERROR(_xlfn.XLOOKUP(B464,map_headernames!N:N,map_headernames!N:N),"")</f>
        <v/>
      </c>
      <c r="G464" s="28" t="str">
        <f ca="1">IFERROR(_xlfn.XLOOKUP($B464,map_headernames!L:L,map_headernames!L:L),"")</f>
        <v/>
      </c>
      <c r="H464" t="e">
        <f ca="1">_xlfn.XLOOKUP(K464,map_headernames!$Q$1:$Q$734,map_headernames!$O$1:$O$734)</f>
        <v>#NAME?</v>
      </c>
      <c r="I464" s="23" t="str">
        <f ca="1">IFERROR(_xlfn.XLOOKUP(G464,map_headernames!L:L,map_headernames!O:O),"")</f>
        <v/>
      </c>
      <c r="L464" t="str">
        <f ca="1">IFERROR(_xlfn.XLOOKUP(G464,map_headernames!L:L,map_headernames!Q:Q),"")</f>
        <v/>
      </c>
      <c r="M464" t="str">
        <f ca="1">IFERROR(_xlfn.XLOOKUP(H464,map_headernames!O:O,map_headernames!Q:Q),"")</f>
        <v/>
      </c>
      <c r="O464" s="383" t="s">
        <v>6481</v>
      </c>
    </row>
    <row r="465" spans="1:15">
      <c r="A465">
        <v>445</v>
      </c>
      <c r="B465" t="s">
        <v>4129</v>
      </c>
      <c r="C465">
        <v>7</v>
      </c>
      <c r="D465" t="s">
        <v>6231</v>
      </c>
      <c r="E465" s="28" t="str">
        <f ca="1">IFERROR(_xlfn.XLOOKUP(B465,map_headernames!M:M,map_headernames!M:M),"")</f>
        <v/>
      </c>
      <c r="F465" s="28" t="str">
        <f ca="1">IFERROR(_xlfn.XLOOKUP(B465,map_headernames!N:N,map_headernames!N:N),"")</f>
        <v/>
      </c>
      <c r="G465" s="28" t="str">
        <f ca="1">IFERROR(_xlfn.XLOOKUP($B465,map_headernames!L:L,map_headernames!L:L),"")</f>
        <v/>
      </c>
      <c r="H465" t="e">
        <f ca="1">_xlfn.XLOOKUP(K465,map_headernames!$Q$1:$Q$734,map_headernames!$O$1:$O$734)</f>
        <v>#NAME?</v>
      </c>
      <c r="I465" s="23" t="str">
        <f ca="1">IFERROR(_xlfn.XLOOKUP(G465,map_headernames!L:L,map_headernames!O:O),"")</f>
        <v/>
      </c>
      <c r="L465" t="str">
        <f ca="1">IFERROR(_xlfn.XLOOKUP(G465,map_headernames!L:L,map_headernames!Q:Q),"")</f>
        <v/>
      </c>
      <c r="M465" t="str">
        <f ca="1">IFERROR(_xlfn.XLOOKUP(H465,map_headernames!O:O,map_headernames!Q:Q),"")</f>
        <v/>
      </c>
      <c r="O465" s="383" t="s">
        <v>6481</v>
      </c>
    </row>
    <row r="466" spans="1:15">
      <c r="A466">
        <v>446</v>
      </c>
      <c r="B466" t="s">
        <v>4132</v>
      </c>
      <c r="C466">
        <v>8.6419753086419693</v>
      </c>
      <c r="D466" t="s">
        <v>6232</v>
      </c>
      <c r="E466" s="28" t="str">
        <f ca="1">IFERROR(_xlfn.XLOOKUP(B466,map_headernames!M:M,map_headernames!M:M),"")</f>
        <v/>
      </c>
      <c r="F466" s="28" t="str">
        <f ca="1">IFERROR(_xlfn.XLOOKUP(B466,map_headernames!N:N,map_headernames!N:N),"")</f>
        <v/>
      </c>
      <c r="G466" s="28" t="str">
        <f ca="1">IFERROR(_xlfn.XLOOKUP($B466,map_headernames!L:L,map_headernames!L:L),"")</f>
        <v/>
      </c>
      <c r="H466" t="e">
        <f ca="1">_xlfn.XLOOKUP(K466,map_headernames!$Q$1:$Q$734,map_headernames!$O$1:$O$734)</f>
        <v>#NAME?</v>
      </c>
      <c r="I466" s="23" t="str">
        <f ca="1">IFERROR(_xlfn.XLOOKUP(G466,map_headernames!L:L,map_headernames!O:O),"")</f>
        <v/>
      </c>
      <c r="L466" t="str">
        <f ca="1">IFERROR(_xlfn.XLOOKUP(G466,map_headernames!L:L,map_headernames!Q:Q),"")</f>
        <v/>
      </c>
      <c r="M466" t="str">
        <f ca="1">IFERROR(_xlfn.XLOOKUP(H466,map_headernames!O:O,map_headernames!Q:Q),"")</f>
        <v/>
      </c>
      <c r="O466" s="383" t="s">
        <v>6481</v>
      </c>
    </row>
    <row r="467" spans="1:15">
      <c r="A467">
        <v>447</v>
      </c>
      <c r="B467" t="s">
        <v>4135</v>
      </c>
      <c r="C467">
        <v>31</v>
      </c>
      <c r="D467" t="s">
        <v>6233</v>
      </c>
      <c r="E467" s="28" t="str">
        <f ca="1">IFERROR(_xlfn.XLOOKUP(B467,map_headernames!M:M,map_headernames!M:M),"")</f>
        <v/>
      </c>
      <c r="F467" s="28" t="str">
        <f ca="1">IFERROR(_xlfn.XLOOKUP(B467,map_headernames!N:N,map_headernames!N:N),"")</f>
        <v/>
      </c>
      <c r="G467" s="28" t="str">
        <f ca="1">IFERROR(_xlfn.XLOOKUP($B467,map_headernames!L:L,map_headernames!L:L),"")</f>
        <v/>
      </c>
      <c r="H467" t="e">
        <f ca="1">_xlfn.XLOOKUP(K467,map_headernames!$Q$1:$Q$734,map_headernames!$O$1:$O$734)</f>
        <v>#NAME?</v>
      </c>
      <c r="I467" s="23" t="str">
        <f ca="1">IFERROR(_xlfn.XLOOKUP(G467,map_headernames!L:L,map_headernames!O:O),"")</f>
        <v/>
      </c>
      <c r="L467" t="str">
        <f ca="1">IFERROR(_xlfn.XLOOKUP(G467,map_headernames!L:L,map_headernames!Q:Q),"")</f>
        <v/>
      </c>
      <c r="M467" t="str">
        <f ca="1">IFERROR(_xlfn.XLOOKUP(H467,map_headernames!O:O,map_headernames!Q:Q),"")</f>
        <v/>
      </c>
      <c r="O467" s="383" t="s">
        <v>6481</v>
      </c>
    </row>
    <row r="468" spans="1:15">
      <c r="A468">
        <v>448</v>
      </c>
      <c r="B468" t="s">
        <v>4138</v>
      </c>
      <c r="C468">
        <v>38.271604938271601</v>
      </c>
      <c r="D468" t="s">
        <v>6234</v>
      </c>
      <c r="E468" s="28" t="str">
        <f ca="1">IFERROR(_xlfn.XLOOKUP(B468,map_headernames!M:M,map_headernames!M:M),"")</f>
        <v/>
      </c>
      <c r="F468" s="28" t="str">
        <f ca="1">IFERROR(_xlfn.XLOOKUP(B468,map_headernames!N:N,map_headernames!N:N),"")</f>
        <v/>
      </c>
      <c r="G468" s="28" t="str">
        <f ca="1">IFERROR(_xlfn.XLOOKUP($B468,map_headernames!L:L,map_headernames!L:L),"")</f>
        <v/>
      </c>
      <c r="H468" t="e">
        <f ca="1">_xlfn.XLOOKUP(K468,map_headernames!$Q$1:$Q$734,map_headernames!$O$1:$O$734)</f>
        <v>#NAME?</v>
      </c>
      <c r="I468" s="23" t="str">
        <f ca="1">IFERROR(_xlfn.XLOOKUP(G468,map_headernames!L:L,map_headernames!O:O),"")</f>
        <v/>
      </c>
      <c r="L468" t="str">
        <f ca="1">IFERROR(_xlfn.XLOOKUP(G468,map_headernames!L:L,map_headernames!Q:Q),"")</f>
        <v/>
      </c>
      <c r="M468" t="str">
        <f ca="1">IFERROR(_xlfn.XLOOKUP(H468,map_headernames!O:O,map_headernames!Q:Q),"")</f>
        <v/>
      </c>
      <c r="O468" s="383" t="s">
        <v>6481</v>
      </c>
    </row>
    <row r="469" spans="1:15">
      <c r="A469">
        <v>449</v>
      </c>
      <c r="B469" t="s">
        <v>4141</v>
      </c>
      <c r="C469">
        <v>0</v>
      </c>
      <c r="D469" t="s">
        <v>6235</v>
      </c>
      <c r="E469" s="28" t="str">
        <f ca="1">IFERROR(_xlfn.XLOOKUP(B469,map_headernames!M:M,map_headernames!M:M),"")</f>
        <v/>
      </c>
      <c r="F469" s="28" t="str">
        <f ca="1">IFERROR(_xlfn.XLOOKUP(B469,map_headernames!N:N,map_headernames!N:N),"")</f>
        <v/>
      </c>
      <c r="G469" s="28" t="str">
        <f ca="1">IFERROR(_xlfn.XLOOKUP($B469,map_headernames!L:L,map_headernames!L:L),"")</f>
        <v/>
      </c>
      <c r="H469" t="e">
        <f ca="1">_xlfn.XLOOKUP(K469,map_headernames!$Q$1:$Q$734,map_headernames!$O$1:$O$734)</f>
        <v>#NAME?</v>
      </c>
      <c r="I469" s="23" t="str">
        <f ca="1">IFERROR(_xlfn.XLOOKUP(G469,map_headernames!L:L,map_headernames!O:O),"")</f>
        <v/>
      </c>
      <c r="L469" t="str">
        <f ca="1">IFERROR(_xlfn.XLOOKUP(G469,map_headernames!L:L,map_headernames!Q:Q),"")</f>
        <v/>
      </c>
      <c r="M469" t="str">
        <f ca="1">IFERROR(_xlfn.XLOOKUP(H469,map_headernames!O:O,map_headernames!Q:Q),"")</f>
        <v/>
      </c>
      <c r="O469" s="383" t="s">
        <v>6481</v>
      </c>
    </row>
    <row r="470" spans="1:15">
      <c r="A470">
        <v>450</v>
      </c>
      <c r="B470" t="s">
        <v>4144</v>
      </c>
      <c r="C470">
        <v>0</v>
      </c>
      <c r="D470" t="s">
        <v>6236</v>
      </c>
      <c r="E470" s="28" t="str">
        <f ca="1">IFERROR(_xlfn.XLOOKUP(B470,map_headernames!M:M,map_headernames!M:M),"")</f>
        <v/>
      </c>
      <c r="F470" s="28" t="str">
        <f ca="1">IFERROR(_xlfn.XLOOKUP(B470,map_headernames!N:N,map_headernames!N:N),"")</f>
        <v/>
      </c>
      <c r="G470" s="28" t="str">
        <f ca="1">IFERROR(_xlfn.XLOOKUP($B470,map_headernames!L:L,map_headernames!L:L),"")</f>
        <v/>
      </c>
      <c r="H470" t="e">
        <f ca="1">_xlfn.XLOOKUP(K470,map_headernames!$Q$1:$Q$734,map_headernames!$O$1:$O$734)</f>
        <v>#NAME?</v>
      </c>
      <c r="I470" s="23" t="str">
        <f ca="1">IFERROR(_xlfn.XLOOKUP(G470,map_headernames!L:L,map_headernames!O:O),"")</f>
        <v/>
      </c>
      <c r="L470" t="str">
        <f ca="1">IFERROR(_xlfn.XLOOKUP(G470,map_headernames!L:L,map_headernames!Q:Q),"")</f>
        <v/>
      </c>
      <c r="M470" t="str">
        <f ca="1">IFERROR(_xlfn.XLOOKUP(H470,map_headernames!O:O,map_headernames!Q:Q),"")</f>
        <v/>
      </c>
      <c r="O470" s="383" t="s">
        <v>6481</v>
      </c>
    </row>
    <row r="471" spans="1:15">
      <c r="A471">
        <v>451</v>
      </c>
      <c r="B471" t="s">
        <v>4147</v>
      </c>
      <c r="C471">
        <v>0</v>
      </c>
      <c r="D471" t="s">
        <v>6237</v>
      </c>
      <c r="E471" s="28" t="str">
        <f ca="1">IFERROR(_xlfn.XLOOKUP(B471,map_headernames!M:M,map_headernames!M:M),"")</f>
        <v/>
      </c>
      <c r="F471" s="28" t="str">
        <f ca="1">IFERROR(_xlfn.XLOOKUP(B471,map_headernames!N:N,map_headernames!N:N),"")</f>
        <v/>
      </c>
      <c r="G471" s="28" t="str">
        <f ca="1">IFERROR(_xlfn.XLOOKUP($B471,map_headernames!L:L,map_headernames!L:L),"")</f>
        <v/>
      </c>
      <c r="H471" t="e">
        <f ca="1">_xlfn.XLOOKUP(K471,map_headernames!$Q$1:$Q$734,map_headernames!$O$1:$O$734)</f>
        <v>#NAME?</v>
      </c>
      <c r="I471" s="23" t="str">
        <f ca="1">IFERROR(_xlfn.XLOOKUP(G471,map_headernames!L:L,map_headernames!O:O),"")</f>
        <v/>
      </c>
      <c r="L471" t="str">
        <f ca="1">IFERROR(_xlfn.XLOOKUP(G471,map_headernames!L:L,map_headernames!Q:Q),"")</f>
        <v/>
      </c>
      <c r="M471" t="str">
        <f ca="1">IFERROR(_xlfn.XLOOKUP(H471,map_headernames!O:O,map_headernames!Q:Q),"")</f>
        <v/>
      </c>
      <c r="O471" s="383" t="s">
        <v>6481</v>
      </c>
    </row>
    <row r="472" spans="1:15">
      <c r="A472">
        <v>452</v>
      </c>
      <c r="B472" t="s">
        <v>4150</v>
      </c>
      <c r="C472">
        <v>0</v>
      </c>
      <c r="D472" t="s">
        <v>6238</v>
      </c>
      <c r="E472" s="28" t="str">
        <f ca="1">IFERROR(_xlfn.XLOOKUP(B472,map_headernames!M:M,map_headernames!M:M),"")</f>
        <v/>
      </c>
      <c r="F472" s="28" t="str">
        <f ca="1">IFERROR(_xlfn.XLOOKUP(B472,map_headernames!N:N,map_headernames!N:N),"")</f>
        <v/>
      </c>
      <c r="G472" s="28" t="str">
        <f ca="1">IFERROR(_xlfn.XLOOKUP($B472,map_headernames!L:L,map_headernames!L:L),"")</f>
        <v/>
      </c>
      <c r="H472" t="e">
        <f ca="1">_xlfn.XLOOKUP(K472,map_headernames!$Q$1:$Q$734,map_headernames!$O$1:$O$734)</f>
        <v>#NAME?</v>
      </c>
      <c r="I472" s="23" t="str">
        <f ca="1">IFERROR(_xlfn.XLOOKUP(G472,map_headernames!L:L,map_headernames!O:O),"")</f>
        <v/>
      </c>
      <c r="L472" t="str">
        <f ca="1">IFERROR(_xlfn.XLOOKUP(G472,map_headernames!L:L,map_headernames!Q:Q),"")</f>
        <v/>
      </c>
      <c r="M472" t="str">
        <f ca="1">IFERROR(_xlfn.XLOOKUP(H472,map_headernames!O:O,map_headernames!Q:Q),"")</f>
        <v/>
      </c>
      <c r="O472" s="383" t="s">
        <v>6481</v>
      </c>
    </row>
    <row r="473" spans="1:15">
      <c r="A473">
        <v>453</v>
      </c>
      <c r="B473" t="s">
        <v>4153</v>
      </c>
      <c r="C473">
        <v>19</v>
      </c>
      <c r="D473" t="s">
        <v>6239</v>
      </c>
      <c r="E473" s="28" t="str">
        <f ca="1">IFERROR(_xlfn.XLOOKUP(B473,map_headernames!M:M,map_headernames!M:M),"")</f>
        <v/>
      </c>
      <c r="F473" s="28" t="str">
        <f ca="1">IFERROR(_xlfn.XLOOKUP(B473,map_headernames!N:N,map_headernames!N:N),"")</f>
        <v/>
      </c>
      <c r="G473" s="28" t="str">
        <f ca="1">IFERROR(_xlfn.XLOOKUP($B473,map_headernames!L:L,map_headernames!L:L),"")</f>
        <v/>
      </c>
      <c r="H473" t="e">
        <f ca="1">_xlfn.XLOOKUP(K473,map_headernames!$Q$1:$Q$734,map_headernames!$O$1:$O$734)</f>
        <v>#NAME?</v>
      </c>
      <c r="I473" s="23" t="str">
        <f ca="1">IFERROR(_xlfn.XLOOKUP(G473,map_headernames!L:L,map_headernames!O:O),"")</f>
        <v/>
      </c>
      <c r="L473" t="str">
        <f ca="1">IFERROR(_xlfn.XLOOKUP(G473,map_headernames!L:L,map_headernames!Q:Q),"")</f>
        <v/>
      </c>
      <c r="M473" t="str">
        <f ca="1">IFERROR(_xlfn.XLOOKUP(H473,map_headernames!O:O,map_headernames!Q:Q),"")</f>
        <v/>
      </c>
      <c r="O473" s="383" t="s">
        <v>6481</v>
      </c>
    </row>
    <row r="474" spans="1:15">
      <c r="A474">
        <v>454</v>
      </c>
      <c r="B474" t="s">
        <v>4156</v>
      </c>
      <c r="C474">
        <v>23.456790123456798</v>
      </c>
      <c r="D474" t="s">
        <v>6240</v>
      </c>
      <c r="E474" s="28" t="str">
        <f ca="1">IFERROR(_xlfn.XLOOKUP(B474,map_headernames!M:M,map_headernames!M:M),"")</f>
        <v/>
      </c>
      <c r="F474" s="28" t="str">
        <f ca="1">IFERROR(_xlfn.XLOOKUP(B474,map_headernames!N:N,map_headernames!N:N),"")</f>
        <v/>
      </c>
      <c r="G474" s="28" t="str">
        <f ca="1">IFERROR(_xlfn.XLOOKUP($B474,map_headernames!L:L,map_headernames!L:L),"")</f>
        <v/>
      </c>
      <c r="H474" t="e">
        <f ca="1">_xlfn.XLOOKUP(K474,map_headernames!$Q$1:$Q$734,map_headernames!$O$1:$O$734)</f>
        <v>#NAME?</v>
      </c>
      <c r="I474" s="23" t="str">
        <f ca="1">IFERROR(_xlfn.XLOOKUP(G474,map_headernames!L:L,map_headernames!O:O),"")</f>
        <v/>
      </c>
      <c r="L474" t="str">
        <f ca="1">IFERROR(_xlfn.XLOOKUP(G474,map_headernames!L:L,map_headernames!Q:Q),"")</f>
        <v/>
      </c>
      <c r="M474" t="str">
        <f ca="1">IFERROR(_xlfn.XLOOKUP(H474,map_headernames!O:O,map_headernames!Q:Q),"")</f>
        <v/>
      </c>
      <c r="O474" s="383" t="s">
        <v>6481</v>
      </c>
    </row>
    <row r="475" spans="1:15">
      <c r="A475">
        <v>455</v>
      </c>
      <c r="B475" t="s">
        <v>4159</v>
      </c>
      <c r="C475">
        <v>0</v>
      </c>
      <c r="D475" t="s">
        <v>6241</v>
      </c>
      <c r="E475" s="28" t="str">
        <f ca="1">IFERROR(_xlfn.XLOOKUP(B475,map_headernames!M:M,map_headernames!M:M),"")</f>
        <v/>
      </c>
      <c r="F475" s="28" t="str">
        <f ca="1">IFERROR(_xlfn.XLOOKUP(B475,map_headernames!N:N,map_headernames!N:N),"")</f>
        <v/>
      </c>
      <c r="G475" s="28" t="str">
        <f ca="1">IFERROR(_xlfn.XLOOKUP($B475,map_headernames!L:L,map_headernames!L:L),"")</f>
        <v/>
      </c>
      <c r="H475" t="e">
        <f ca="1">_xlfn.XLOOKUP(K475,map_headernames!$Q$1:$Q$734,map_headernames!$O$1:$O$734)</f>
        <v>#NAME?</v>
      </c>
      <c r="I475" s="23" t="str">
        <f ca="1">IFERROR(_xlfn.XLOOKUP(G475,map_headernames!L:L,map_headernames!O:O),"")</f>
        <v/>
      </c>
      <c r="L475" t="str">
        <f ca="1">IFERROR(_xlfn.XLOOKUP(G475,map_headernames!L:L,map_headernames!Q:Q),"")</f>
        <v/>
      </c>
      <c r="M475" t="str">
        <f ca="1">IFERROR(_xlfn.XLOOKUP(H475,map_headernames!O:O,map_headernames!Q:Q),"")</f>
        <v/>
      </c>
      <c r="O475" s="383" t="s">
        <v>6481</v>
      </c>
    </row>
    <row r="476" spans="1:15">
      <c r="A476">
        <v>456</v>
      </c>
      <c r="B476" t="s">
        <v>4162</v>
      </c>
      <c r="C476">
        <v>0</v>
      </c>
      <c r="D476" t="s">
        <v>6242</v>
      </c>
      <c r="E476" s="28" t="str">
        <f ca="1">IFERROR(_xlfn.XLOOKUP(B476,map_headernames!M:M,map_headernames!M:M),"")</f>
        <v/>
      </c>
      <c r="F476" s="28" t="str">
        <f ca="1">IFERROR(_xlfn.XLOOKUP(B476,map_headernames!N:N,map_headernames!N:N),"")</f>
        <v/>
      </c>
      <c r="G476" s="28" t="str">
        <f ca="1">IFERROR(_xlfn.XLOOKUP($B476,map_headernames!L:L,map_headernames!L:L),"")</f>
        <v/>
      </c>
      <c r="H476" t="e">
        <f ca="1">_xlfn.XLOOKUP(K476,map_headernames!$Q$1:$Q$734,map_headernames!$O$1:$O$734)</f>
        <v>#NAME?</v>
      </c>
      <c r="I476" s="23" t="str">
        <f ca="1">IFERROR(_xlfn.XLOOKUP(G476,map_headernames!L:L,map_headernames!O:O),"")</f>
        <v/>
      </c>
      <c r="L476" t="str">
        <f ca="1">IFERROR(_xlfn.XLOOKUP(G476,map_headernames!L:L,map_headernames!Q:Q),"")</f>
        <v/>
      </c>
      <c r="M476" t="str">
        <f ca="1">IFERROR(_xlfn.XLOOKUP(H476,map_headernames!O:O,map_headernames!Q:Q),"")</f>
        <v/>
      </c>
      <c r="O476" s="383" t="s">
        <v>6481</v>
      </c>
    </row>
    <row r="477" spans="1:15">
      <c r="A477">
        <v>457</v>
      </c>
      <c r="B477" t="s">
        <v>4165</v>
      </c>
      <c r="C477">
        <v>15</v>
      </c>
      <c r="D477" t="s">
        <v>6243</v>
      </c>
      <c r="E477" s="28" t="str">
        <f ca="1">IFERROR(_xlfn.XLOOKUP(B477,map_headernames!M:M,map_headernames!M:M),"")</f>
        <v/>
      </c>
      <c r="F477" s="28" t="str">
        <f ca="1">IFERROR(_xlfn.XLOOKUP(B477,map_headernames!N:N,map_headernames!N:N),"")</f>
        <v/>
      </c>
      <c r="G477" s="28" t="str">
        <f ca="1">IFERROR(_xlfn.XLOOKUP($B477,map_headernames!L:L,map_headernames!L:L),"")</f>
        <v/>
      </c>
      <c r="H477" t="e">
        <f ca="1">_xlfn.XLOOKUP(K477,map_headernames!$Q$1:$Q$734,map_headernames!$O$1:$O$734)</f>
        <v>#NAME?</v>
      </c>
      <c r="I477" s="23" t="str">
        <f ca="1">IFERROR(_xlfn.XLOOKUP(G477,map_headernames!L:L,map_headernames!O:O),"")</f>
        <v/>
      </c>
      <c r="L477" t="str">
        <f ca="1">IFERROR(_xlfn.XLOOKUP(G477,map_headernames!L:L,map_headernames!Q:Q),"")</f>
        <v/>
      </c>
      <c r="M477" t="str">
        <f ca="1">IFERROR(_xlfn.XLOOKUP(H477,map_headernames!O:O,map_headernames!Q:Q),"")</f>
        <v/>
      </c>
      <c r="O477" s="383" t="s">
        <v>6481</v>
      </c>
    </row>
    <row r="478" spans="1:15">
      <c r="A478">
        <v>458</v>
      </c>
      <c r="B478" t="s">
        <v>4168</v>
      </c>
      <c r="C478">
        <v>18.518518518518501</v>
      </c>
      <c r="D478" t="s">
        <v>6244</v>
      </c>
      <c r="E478" s="28" t="str">
        <f ca="1">IFERROR(_xlfn.XLOOKUP(B478,map_headernames!M:M,map_headernames!M:M),"")</f>
        <v/>
      </c>
      <c r="F478" s="28" t="str">
        <f ca="1">IFERROR(_xlfn.XLOOKUP(B478,map_headernames!N:N,map_headernames!N:N),"")</f>
        <v/>
      </c>
      <c r="G478" s="28" t="str">
        <f ca="1">IFERROR(_xlfn.XLOOKUP($B478,map_headernames!L:L,map_headernames!L:L),"")</f>
        <v/>
      </c>
      <c r="H478" t="e">
        <f ca="1">_xlfn.XLOOKUP(K478,map_headernames!$Q$1:$Q$734,map_headernames!$O$1:$O$734)</f>
        <v>#NAME?</v>
      </c>
      <c r="I478" s="23" t="str">
        <f ca="1">IFERROR(_xlfn.XLOOKUP(G478,map_headernames!L:L,map_headernames!O:O),"")</f>
        <v/>
      </c>
      <c r="L478" t="str">
        <f ca="1">IFERROR(_xlfn.XLOOKUP(G478,map_headernames!L:L,map_headernames!Q:Q),"")</f>
        <v/>
      </c>
      <c r="M478" t="str">
        <f ca="1">IFERROR(_xlfn.XLOOKUP(H478,map_headernames!O:O,map_headernames!Q:Q),"")</f>
        <v/>
      </c>
      <c r="O478" s="383" t="s">
        <v>6481</v>
      </c>
    </row>
    <row r="479" spans="1:15">
      <c r="A479">
        <v>459</v>
      </c>
      <c r="B479" t="s">
        <v>4171</v>
      </c>
      <c r="C479">
        <v>0</v>
      </c>
      <c r="D479" t="s">
        <v>6245</v>
      </c>
      <c r="E479" s="28" t="str">
        <f ca="1">IFERROR(_xlfn.XLOOKUP(B479,map_headernames!M:M,map_headernames!M:M),"")</f>
        <v/>
      </c>
      <c r="F479" s="28" t="str">
        <f ca="1">IFERROR(_xlfn.XLOOKUP(B479,map_headernames!N:N,map_headernames!N:N),"")</f>
        <v/>
      </c>
      <c r="G479" s="28" t="str">
        <f ca="1">IFERROR(_xlfn.XLOOKUP($B479,map_headernames!L:L,map_headernames!L:L),"")</f>
        <v/>
      </c>
      <c r="H479" t="e">
        <f ca="1">_xlfn.XLOOKUP(K479,map_headernames!$Q$1:$Q$734,map_headernames!$O$1:$O$734)</f>
        <v>#NAME?</v>
      </c>
      <c r="I479" s="23" t="str">
        <f ca="1">IFERROR(_xlfn.XLOOKUP(G479,map_headernames!L:L,map_headernames!O:O),"")</f>
        <v/>
      </c>
      <c r="L479" t="str">
        <f ca="1">IFERROR(_xlfn.XLOOKUP(G479,map_headernames!L:L,map_headernames!Q:Q),"")</f>
        <v/>
      </c>
      <c r="M479" t="str">
        <f ca="1">IFERROR(_xlfn.XLOOKUP(H479,map_headernames!O:O,map_headernames!Q:Q),"")</f>
        <v/>
      </c>
      <c r="O479" s="383" t="s">
        <v>6481</v>
      </c>
    </row>
    <row r="480" spans="1:15">
      <c r="A480">
        <v>460</v>
      </c>
      <c r="B480" t="s">
        <v>4174</v>
      </c>
      <c r="C480">
        <v>0</v>
      </c>
      <c r="D480" t="s">
        <v>6246</v>
      </c>
      <c r="E480" s="28" t="str">
        <f ca="1">IFERROR(_xlfn.XLOOKUP(B480,map_headernames!M:M,map_headernames!M:M),"")</f>
        <v/>
      </c>
      <c r="F480" s="28" t="str">
        <f ca="1">IFERROR(_xlfn.XLOOKUP(B480,map_headernames!N:N,map_headernames!N:N),"")</f>
        <v/>
      </c>
      <c r="G480" s="28" t="str">
        <f ca="1">IFERROR(_xlfn.XLOOKUP($B480,map_headernames!L:L,map_headernames!L:L),"")</f>
        <v/>
      </c>
      <c r="H480" t="e">
        <f ca="1">_xlfn.XLOOKUP(K480,map_headernames!$Q$1:$Q$734,map_headernames!$O$1:$O$734)</f>
        <v>#NAME?</v>
      </c>
      <c r="I480" s="23" t="str">
        <f ca="1">IFERROR(_xlfn.XLOOKUP(G480,map_headernames!L:L,map_headernames!O:O),"")</f>
        <v/>
      </c>
      <c r="L480" t="str">
        <f ca="1">IFERROR(_xlfn.XLOOKUP(G480,map_headernames!L:L,map_headernames!Q:Q),"")</f>
        <v/>
      </c>
      <c r="M480" t="str">
        <f ca="1">IFERROR(_xlfn.XLOOKUP(H480,map_headernames!O:O,map_headernames!Q:Q),"")</f>
        <v/>
      </c>
      <c r="O480" s="383" t="s">
        <v>6481</v>
      </c>
    </row>
    <row r="481" spans="1:15">
      <c r="A481">
        <v>461</v>
      </c>
      <c r="B481" t="s">
        <v>4177</v>
      </c>
      <c r="C481">
        <v>0</v>
      </c>
      <c r="D481" t="s">
        <v>6247</v>
      </c>
      <c r="E481" s="28" t="str">
        <f ca="1">IFERROR(_xlfn.XLOOKUP(B481,map_headernames!M:M,map_headernames!M:M),"")</f>
        <v/>
      </c>
      <c r="F481" s="28" t="str">
        <f ca="1">IFERROR(_xlfn.XLOOKUP(B481,map_headernames!N:N,map_headernames!N:N),"")</f>
        <v/>
      </c>
      <c r="G481" s="28" t="str">
        <f ca="1">IFERROR(_xlfn.XLOOKUP($B481,map_headernames!L:L,map_headernames!L:L),"")</f>
        <v/>
      </c>
      <c r="H481" t="e">
        <f ca="1">_xlfn.XLOOKUP(K481,map_headernames!$Q$1:$Q$734,map_headernames!$O$1:$O$734)</f>
        <v>#NAME?</v>
      </c>
      <c r="I481" s="23" t="str">
        <f ca="1">IFERROR(_xlfn.XLOOKUP(G481,map_headernames!L:L,map_headernames!O:O),"")</f>
        <v/>
      </c>
      <c r="L481" t="str">
        <f ca="1">IFERROR(_xlfn.XLOOKUP(G481,map_headernames!L:L,map_headernames!Q:Q),"")</f>
        <v/>
      </c>
      <c r="M481" t="str">
        <f ca="1">IFERROR(_xlfn.XLOOKUP(H481,map_headernames!O:O,map_headernames!Q:Q),"")</f>
        <v/>
      </c>
      <c r="O481" s="383" t="s">
        <v>6481</v>
      </c>
    </row>
    <row r="482" spans="1:15">
      <c r="A482">
        <v>462</v>
      </c>
      <c r="B482" t="s">
        <v>4180</v>
      </c>
      <c r="C482">
        <v>0</v>
      </c>
      <c r="D482" t="s">
        <v>6248</v>
      </c>
      <c r="E482" s="28" t="str">
        <f ca="1">IFERROR(_xlfn.XLOOKUP(B482,map_headernames!M:M,map_headernames!M:M),"")</f>
        <v/>
      </c>
      <c r="F482" s="28" t="str">
        <f ca="1">IFERROR(_xlfn.XLOOKUP(B482,map_headernames!N:N,map_headernames!N:N),"")</f>
        <v/>
      </c>
      <c r="G482" s="28" t="str">
        <f ca="1">IFERROR(_xlfn.XLOOKUP($B482,map_headernames!L:L,map_headernames!L:L),"")</f>
        <v/>
      </c>
      <c r="H482" t="e">
        <f ca="1">_xlfn.XLOOKUP(K482,map_headernames!$Q$1:$Q$734,map_headernames!$O$1:$O$734)</f>
        <v>#NAME?</v>
      </c>
      <c r="I482" s="23" t="str">
        <f ca="1">IFERROR(_xlfn.XLOOKUP(G482,map_headernames!L:L,map_headernames!O:O),"")</f>
        <v/>
      </c>
      <c r="L482" t="str">
        <f ca="1">IFERROR(_xlfn.XLOOKUP(G482,map_headernames!L:L,map_headernames!Q:Q),"")</f>
        <v/>
      </c>
      <c r="M482" t="str">
        <f ca="1">IFERROR(_xlfn.XLOOKUP(H482,map_headernames!O:O,map_headernames!Q:Q),"")</f>
        <v/>
      </c>
      <c r="O482" s="383" t="s">
        <v>6481</v>
      </c>
    </row>
    <row r="483" spans="1:15">
      <c r="A483">
        <v>463</v>
      </c>
      <c r="B483" t="s">
        <v>4183</v>
      </c>
      <c r="C483">
        <v>0</v>
      </c>
      <c r="D483" t="s">
        <v>6249</v>
      </c>
      <c r="E483" s="28" t="str">
        <f ca="1">IFERROR(_xlfn.XLOOKUP(B483,map_headernames!M:M,map_headernames!M:M),"")</f>
        <v/>
      </c>
      <c r="F483" s="28" t="str">
        <f ca="1">IFERROR(_xlfn.XLOOKUP(B483,map_headernames!N:N,map_headernames!N:N),"")</f>
        <v/>
      </c>
      <c r="G483" s="28" t="str">
        <f ca="1">IFERROR(_xlfn.XLOOKUP($B483,map_headernames!L:L,map_headernames!L:L),"")</f>
        <v/>
      </c>
      <c r="H483" t="e">
        <f ca="1">_xlfn.XLOOKUP(K483,map_headernames!$Q$1:$Q$734,map_headernames!$O$1:$O$734)</f>
        <v>#NAME?</v>
      </c>
      <c r="I483" s="23" t="str">
        <f ca="1">IFERROR(_xlfn.XLOOKUP(G483,map_headernames!L:L,map_headernames!O:O),"")</f>
        <v/>
      </c>
      <c r="L483" t="str">
        <f ca="1">IFERROR(_xlfn.XLOOKUP(G483,map_headernames!L:L,map_headernames!Q:Q),"")</f>
        <v/>
      </c>
      <c r="M483" t="str">
        <f ca="1">IFERROR(_xlfn.XLOOKUP(H483,map_headernames!O:O,map_headernames!Q:Q),"")</f>
        <v/>
      </c>
      <c r="O483" s="383" t="s">
        <v>6481</v>
      </c>
    </row>
    <row r="484" spans="1:15">
      <c r="A484">
        <v>464</v>
      </c>
      <c r="B484" t="s">
        <v>4186</v>
      </c>
      <c r="C484">
        <v>0</v>
      </c>
      <c r="D484" t="s">
        <v>6250</v>
      </c>
      <c r="E484" s="28" t="str">
        <f ca="1">IFERROR(_xlfn.XLOOKUP(B484,map_headernames!M:M,map_headernames!M:M),"")</f>
        <v/>
      </c>
      <c r="F484" s="28" t="str">
        <f ca="1">IFERROR(_xlfn.XLOOKUP(B484,map_headernames!N:N,map_headernames!N:N),"")</f>
        <v/>
      </c>
      <c r="G484" s="28" t="str">
        <f ca="1">IFERROR(_xlfn.XLOOKUP($B484,map_headernames!L:L,map_headernames!L:L),"")</f>
        <v/>
      </c>
      <c r="H484" t="e">
        <f ca="1">_xlfn.XLOOKUP(K484,map_headernames!$Q$1:$Q$734,map_headernames!$O$1:$O$734)</f>
        <v>#NAME?</v>
      </c>
      <c r="I484" s="23" t="str">
        <f ca="1">IFERROR(_xlfn.XLOOKUP(G484,map_headernames!L:L,map_headernames!O:O),"")</f>
        <v/>
      </c>
      <c r="L484" t="str">
        <f ca="1">IFERROR(_xlfn.XLOOKUP(G484,map_headernames!L:L,map_headernames!Q:Q),"")</f>
        <v/>
      </c>
      <c r="M484" t="str">
        <f ca="1">IFERROR(_xlfn.XLOOKUP(H484,map_headernames!O:O,map_headernames!Q:Q),"")</f>
        <v/>
      </c>
      <c r="O484" s="383" t="s">
        <v>6481</v>
      </c>
    </row>
    <row r="485" spans="1:15">
      <c r="A485">
        <v>465</v>
      </c>
      <c r="B485" t="s">
        <v>4189</v>
      </c>
      <c r="C485">
        <v>0</v>
      </c>
      <c r="D485" t="s">
        <v>6251</v>
      </c>
      <c r="E485" s="28" t="str">
        <f ca="1">IFERROR(_xlfn.XLOOKUP(B485,map_headernames!M:M,map_headernames!M:M),"")</f>
        <v/>
      </c>
      <c r="F485" s="28" t="str">
        <f ca="1">IFERROR(_xlfn.XLOOKUP(B485,map_headernames!N:N,map_headernames!N:N),"")</f>
        <v/>
      </c>
      <c r="G485" s="28" t="str">
        <f ca="1">IFERROR(_xlfn.XLOOKUP($B485,map_headernames!L:L,map_headernames!L:L),"")</f>
        <v/>
      </c>
      <c r="H485" t="e">
        <f ca="1">_xlfn.XLOOKUP(K485,map_headernames!$Q$1:$Q$734,map_headernames!$O$1:$O$734)</f>
        <v>#NAME?</v>
      </c>
      <c r="I485" s="23" t="str">
        <f ca="1">IFERROR(_xlfn.XLOOKUP(G485,map_headernames!L:L,map_headernames!O:O),"")</f>
        <v/>
      </c>
      <c r="L485" t="str">
        <f ca="1">IFERROR(_xlfn.XLOOKUP(G485,map_headernames!L:L,map_headernames!Q:Q),"")</f>
        <v/>
      </c>
      <c r="M485" t="str">
        <f ca="1">IFERROR(_xlfn.XLOOKUP(H485,map_headernames!O:O,map_headernames!Q:Q),"")</f>
        <v/>
      </c>
      <c r="O485" s="383" t="s">
        <v>6481</v>
      </c>
    </row>
    <row r="486" spans="1:15">
      <c r="A486">
        <v>466</v>
      </c>
      <c r="B486" t="s">
        <v>4192</v>
      </c>
      <c r="C486">
        <v>0</v>
      </c>
      <c r="D486" t="s">
        <v>6252</v>
      </c>
      <c r="E486" s="28" t="str">
        <f ca="1">IFERROR(_xlfn.XLOOKUP(B486,map_headernames!M:M,map_headernames!M:M),"")</f>
        <v/>
      </c>
      <c r="F486" s="28" t="str">
        <f ca="1">IFERROR(_xlfn.XLOOKUP(B486,map_headernames!N:N,map_headernames!N:N),"")</f>
        <v/>
      </c>
      <c r="G486" s="28" t="str">
        <f ca="1">IFERROR(_xlfn.XLOOKUP($B486,map_headernames!L:L,map_headernames!L:L),"")</f>
        <v/>
      </c>
      <c r="H486" t="e">
        <f ca="1">_xlfn.XLOOKUP(K486,map_headernames!$Q$1:$Q$734,map_headernames!$O$1:$O$734)</f>
        <v>#NAME?</v>
      </c>
      <c r="I486" s="23" t="str">
        <f ca="1">IFERROR(_xlfn.XLOOKUP(G486,map_headernames!L:L,map_headernames!O:O),"")</f>
        <v/>
      </c>
      <c r="L486" t="str">
        <f ca="1">IFERROR(_xlfn.XLOOKUP(G486,map_headernames!L:L,map_headernames!Q:Q),"")</f>
        <v/>
      </c>
      <c r="M486" t="str">
        <f ca="1">IFERROR(_xlfn.XLOOKUP(H486,map_headernames!O:O,map_headernames!Q:Q),"")</f>
        <v/>
      </c>
      <c r="O486" s="383" t="s">
        <v>6481</v>
      </c>
    </row>
    <row r="487" spans="1:15">
      <c r="A487">
        <v>467</v>
      </c>
      <c r="B487" t="s">
        <v>4195</v>
      </c>
      <c r="C487">
        <v>0</v>
      </c>
      <c r="D487" t="s">
        <v>6253</v>
      </c>
      <c r="E487" s="28" t="str">
        <f ca="1">IFERROR(_xlfn.XLOOKUP(B487,map_headernames!M:M,map_headernames!M:M),"")</f>
        <v/>
      </c>
      <c r="F487" s="28" t="str">
        <f ca="1">IFERROR(_xlfn.XLOOKUP(B487,map_headernames!N:N,map_headernames!N:N),"")</f>
        <v/>
      </c>
      <c r="G487" s="28" t="str">
        <f ca="1">IFERROR(_xlfn.XLOOKUP($B487,map_headernames!L:L,map_headernames!L:L),"")</f>
        <v/>
      </c>
      <c r="H487" t="e">
        <f ca="1">_xlfn.XLOOKUP(K487,map_headernames!$Q$1:$Q$734,map_headernames!$O$1:$O$734)</f>
        <v>#NAME?</v>
      </c>
      <c r="I487" s="23" t="str">
        <f ca="1">IFERROR(_xlfn.XLOOKUP(G487,map_headernames!L:L,map_headernames!O:O),"")</f>
        <v/>
      </c>
      <c r="L487" t="str">
        <f ca="1">IFERROR(_xlfn.XLOOKUP(G487,map_headernames!L:L,map_headernames!Q:Q),"")</f>
        <v/>
      </c>
      <c r="M487" t="str">
        <f ca="1">IFERROR(_xlfn.XLOOKUP(H487,map_headernames!O:O,map_headernames!Q:Q),"")</f>
        <v/>
      </c>
      <c r="O487" s="383" t="s">
        <v>6481</v>
      </c>
    </row>
    <row r="488" spans="1:15">
      <c r="A488">
        <v>468</v>
      </c>
      <c r="B488" t="s">
        <v>4198</v>
      </c>
      <c r="C488">
        <v>0</v>
      </c>
      <c r="D488" t="s">
        <v>6254</v>
      </c>
      <c r="E488" s="28" t="str">
        <f ca="1">IFERROR(_xlfn.XLOOKUP(B488,map_headernames!M:M,map_headernames!M:M),"")</f>
        <v/>
      </c>
      <c r="F488" s="28" t="str">
        <f ca="1">IFERROR(_xlfn.XLOOKUP(B488,map_headernames!N:N,map_headernames!N:N),"")</f>
        <v/>
      </c>
      <c r="G488" s="28" t="str">
        <f ca="1">IFERROR(_xlfn.XLOOKUP($B488,map_headernames!L:L,map_headernames!L:L),"")</f>
        <v/>
      </c>
      <c r="H488" t="e">
        <f ca="1">_xlfn.XLOOKUP(K488,map_headernames!$Q$1:$Q$734,map_headernames!$O$1:$O$734)</f>
        <v>#NAME?</v>
      </c>
      <c r="I488" s="23" t="str">
        <f ca="1">IFERROR(_xlfn.XLOOKUP(G488,map_headernames!L:L,map_headernames!O:O),"")</f>
        <v/>
      </c>
      <c r="L488" t="str">
        <f ca="1">IFERROR(_xlfn.XLOOKUP(G488,map_headernames!L:L,map_headernames!Q:Q),"")</f>
        <v/>
      </c>
      <c r="M488" t="str">
        <f ca="1">IFERROR(_xlfn.XLOOKUP(H488,map_headernames!O:O,map_headernames!Q:Q),"")</f>
        <v/>
      </c>
      <c r="O488" s="383" t="s">
        <v>6481</v>
      </c>
    </row>
    <row r="489" spans="1:15">
      <c r="A489">
        <v>469</v>
      </c>
      <c r="B489" t="s">
        <v>4201</v>
      </c>
      <c r="C489">
        <v>0</v>
      </c>
      <c r="D489" t="s">
        <v>6255</v>
      </c>
      <c r="E489" s="28" t="str">
        <f ca="1">IFERROR(_xlfn.XLOOKUP(B489,map_headernames!M:M,map_headernames!M:M),"")</f>
        <v/>
      </c>
      <c r="F489" s="28" t="str">
        <f ca="1">IFERROR(_xlfn.XLOOKUP(B489,map_headernames!N:N,map_headernames!N:N),"")</f>
        <v/>
      </c>
      <c r="G489" s="28" t="str">
        <f ca="1">IFERROR(_xlfn.XLOOKUP($B489,map_headernames!L:L,map_headernames!L:L),"")</f>
        <v/>
      </c>
      <c r="H489" t="e">
        <f ca="1">_xlfn.XLOOKUP(K489,map_headernames!$Q$1:$Q$734,map_headernames!$O$1:$O$734)</f>
        <v>#NAME?</v>
      </c>
      <c r="I489" s="23" t="str">
        <f ca="1">IFERROR(_xlfn.XLOOKUP(G489,map_headernames!L:L,map_headernames!O:O),"")</f>
        <v/>
      </c>
      <c r="L489" t="str">
        <f ca="1">IFERROR(_xlfn.XLOOKUP(G489,map_headernames!L:L,map_headernames!Q:Q),"")</f>
        <v/>
      </c>
      <c r="M489" t="str">
        <f ca="1">IFERROR(_xlfn.XLOOKUP(H489,map_headernames!O:O,map_headernames!Q:Q),"")</f>
        <v/>
      </c>
      <c r="O489" s="383" t="s">
        <v>6481</v>
      </c>
    </row>
    <row r="490" spans="1:15">
      <c r="A490">
        <v>470</v>
      </c>
      <c r="B490" t="s">
        <v>4204</v>
      </c>
      <c r="C490">
        <v>0</v>
      </c>
      <c r="D490" t="s">
        <v>6256</v>
      </c>
      <c r="E490" s="28" t="str">
        <f ca="1">IFERROR(_xlfn.XLOOKUP(B490,map_headernames!M:M,map_headernames!M:M),"")</f>
        <v/>
      </c>
      <c r="F490" s="28" t="str">
        <f ca="1">IFERROR(_xlfn.XLOOKUP(B490,map_headernames!N:N,map_headernames!N:N),"")</f>
        <v/>
      </c>
      <c r="G490" s="28" t="str">
        <f ca="1">IFERROR(_xlfn.XLOOKUP($B490,map_headernames!L:L,map_headernames!L:L),"")</f>
        <v/>
      </c>
      <c r="H490" t="e">
        <f ca="1">_xlfn.XLOOKUP(K490,map_headernames!$Q$1:$Q$734,map_headernames!$O$1:$O$734)</f>
        <v>#NAME?</v>
      </c>
      <c r="I490" s="23" t="str">
        <f ca="1">IFERROR(_xlfn.XLOOKUP(G490,map_headernames!L:L,map_headernames!O:O),"")</f>
        <v/>
      </c>
      <c r="L490" t="str">
        <f ca="1">IFERROR(_xlfn.XLOOKUP(G490,map_headernames!L:L,map_headernames!Q:Q),"")</f>
        <v/>
      </c>
      <c r="M490" t="str">
        <f ca="1">IFERROR(_xlfn.XLOOKUP(H490,map_headernames!O:O,map_headernames!Q:Q),"")</f>
        <v/>
      </c>
      <c r="O490" s="383" t="s">
        <v>6481</v>
      </c>
    </row>
    <row r="491" spans="1:15">
      <c r="A491">
        <v>471</v>
      </c>
      <c r="B491" t="s">
        <v>4207</v>
      </c>
      <c r="C491">
        <v>0</v>
      </c>
      <c r="D491" t="s">
        <v>6257</v>
      </c>
      <c r="E491" s="28" t="str">
        <f ca="1">IFERROR(_xlfn.XLOOKUP(B491,map_headernames!M:M,map_headernames!M:M),"")</f>
        <v/>
      </c>
      <c r="F491" s="28" t="str">
        <f ca="1">IFERROR(_xlfn.XLOOKUP(B491,map_headernames!N:N,map_headernames!N:N),"")</f>
        <v/>
      </c>
      <c r="G491" s="28" t="str">
        <f ca="1">IFERROR(_xlfn.XLOOKUP($B491,map_headernames!L:L,map_headernames!L:L),"")</f>
        <v/>
      </c>
      <c r="H491" t="e">
        <f ca="1">_xlfn.XLOOKUP(K491,map_headernames!$Q$1:$Q$734,map_headernames!$O$1:$O$734)</f>
        <v>#NAME?</v>
      </c>
      <c r="I491" s="23" t="str">
        <f ca="1">IFERROR(_xlfn.XLOOKUP(G491,map_headernames!L:L,map_headernames!O:O),"")</f>
        <v/>
      </c>
      <c r="L491" t="str">
        <f ca="1">IFERROR(_xlfn.XLOOKUP(G491,map_headernames!L:L,map_headernames!Q:Q),"")</f>
        <v/>
      </c>
      <c r="M491" t="str">
        <f ca="1">IFERROR(_xlfn.XLOOKUP(H491,map_headernames!O:O,map_headernames!Q:Q),"")</f>
        <v/>
      </c>
      <c r="O491" s="383" t="s">
        <v>6481</v>
      </c>
    </row>
    <row r="492" spans="1:15">
      <c r="A492">
        <v>472</v>
      </c>
      <c r="B492" t="s">
        <v>4210</v>
      </c>
      <c r="C492">
        <v>0</v>
      </c>
      <c r="D492" t="s">
        <v>6258</v>
      </c>
      <c r="E492" s="28" t="str">
        <f ca="1">IFERROR(_xlfn.XLOOKUP(B492,map_headernames!M:M,map_headernames!M:M),"")</f>
        <v/>
      </c>
      <c r="F492" s="28" t="str">
        <f ca="1">IFERROR(_xlfn.XLOOKUP(B492,map_headernames!N:N,map_headernames!N:N),"")</f>
        <v/>
      </c>
      <c r="G492" s="28" t="str">
        <f ca="1">IFERROR(_xlfn.XLOOKUP($B492,map_headernames!L:L,map_headernames!L:L),"")</f>
        <v/>
      </c>
      <c r="H492" t="e">
        <f ca="1">_xlfn.XLOOKUP(K492,map_headernames!$Q$1:$Q$734,map_headernames!$O$1:$O$734)</f>
        <v>#NAME?</v>
      </c>
      <c r="I492" s="23" t="str">
        <f ca="1">IFERROR(_xlfn.XLOOKUP(G492,map_headernames!L:L,map_headernames!O:O),"")</f>
        <v/>
      </c>
      <c r="L492" t="str">
        <f ca="1">IFERROR(_xlfn.XLOOKUP(G492,map_headernames!L:L,map_headernames!Q:Q),"")</f>
        <v/>
      </c>
      <c r="M492" t="str">
        <f ca="1">IFERROR(_xlfn.XLOOKUP(H492,map_headernames!O:O,map_headernames!Q:Q),"")</f>
        <v/>
      </c>
      <c r="O492" s="383" t="s">
        <v>6481</v>
      </c>
    </row>
    <row r="493" spans="1:15">
      <c r="A493">
        <v>473</v>
      </c>
      <c r="B493" t="s">
        <v>4213</v>
      </c>
      <c r="C493">
        <v>0</v>
      </c>
      <c r="D493" t="s">
        <v>6259</v>
      </c>
      <c r="E493" s="28" t="str">
        <f ca="1">IFERROR(_xlfn.XLOOKUP(B493,map_headernames!M:M,map_headernames!M:M),"")</f>
        <v/>
      </c>
      <c r="F493" s="28" t="str">
        <f ca="1">IFERROR(_xlfn.XLOOKUP(B493,map_headernames!N:N,map_headernames!N:N),"")</f>
        <v/>
      </c>
      <c r="G493" s="28" t="str">
        <f ca="1">IFERROR(_xlfn.XLOOKUP($B493,map_headernames!L:L,map_headernames!L:L),"")</f>
        <v/>
      </c>
      <c r="H493" t="e">
        <f ca="1">_xlfn.XLOOKUP(K493,map_headernames!$Q$1:$Q$734,map_headernames!$O$1:$O$734)</f>
        <v>#NAME?</v>
      </c>
      <c r="I493" s="23" t="str">
        <f ca="1">IFERROR(_xlfn.XLOOKUP(G493,map_headernames!L:L,map_headernames!O:O),"")</f>
        <v/>
      </c>
      <c r="L493" t="str">
        <f ca="1">IFERROR(_xlfn.XLOOKUP(G493,map_headernames!L:L,map_headernames!Q:Q),"")</f>
        <v/>
      </c>
      <c r="M493" t="str">
        <f ca="1">IFERROR(_xlfn.XLOOKUP(H493,map_headernames!O:O,map_headernames!Q:Q),"")</f>
        <v/>
      </c>
      <c r="O493" s="383" t="s">
        <v>6481</v>
      </c>
    </row>
    <row r="494" spans="1:15">
      <c r="A494">
        <v>474</v>
      </c>
      <c r="B494" t="s">
        <v>4216</v>
      </c>
      <c r="C494">
        <v>0</v>
      </c>
      <c r="D494" t="s">
        <v>6260</v>
      </c>
      <c r="E494" s="28" t="str">
        <f ca="1">IFERROR(_xlfn.XLOOKUP(B494,map_headernames!M:M,map_headernames!M:M),"")</f>
        <v/>
      </c>
      <c r="F494" s="28" t="str">
        <f ca="1">IFERROR(_xlfn.XLOOKUP(B494,map_headernames!N:N,map_headernames!N:N),"")</f>
        <v/>
      </c>
      <c r="G494" s="28" t="str">
        <f ca="1">IFERROR(_xlfn.XLOOKUP($B494,map_headernames!L:L,map_headernames!L:L),"")</f>
        <v/>
      </c>
      <c r="H494" t="e">
        <f ca="1">_xlfn.XLOOKUP(K494,map_headernames!$Q$1:$Q$734,map_headernames!$O$1:$O$734)</f>
        <v>#NAME?</v>
      </c>
      <c r="I494" s="23" t="str">
        <f ca="1">IFERROR(_xlfn.XLOOKUP(G494,map_headernames!L:L,map_headernames!O:O),"")</f>
        <v/>
      </c>
      <c r="L494" t="str">
        <f ca="1">IFERROR(_xlfn.XLOOKUP(G494,map_headernames!L:L,map_headernames!Q:Q),"")</f>
        <v/>
      </c>
      <c r="M494" t="str">
        <f ca="1">IFERROR(_xlfn.XLOOKUP(H494,map_headernames!O:O,map_headernames!Q:Q),"")</f>
        <v/>
      </c>
      <c r="O494" s="383" t="s">
        <v>6481</v>
      </c>
    </row>
    <row r="495" spans="1:15">
      <c r="A495">
        <v>475</v>
      </c>
      <c r="B495" t="s">
        <v>4219</v>
      </c>
      <c r="C495">
        <v>0</v>
      </c>
      <c r="D495" t="s">
        <v>6261</v>
      </c>
      <c r="E495" s="28" t="str">
        <f ca="1">IFERROR(_xlfn.XLOOKUP(B495,map_headernames!M:M,map_headernames!M:M),"")</f>
        <v/>
      </c>
      <c r="F495" s="28" t="str">
        <f ca="1">IFERROR(_xlfn.XLOOKUP(B495,map_headernames!N:N,map_headernames!N:N),"")</f>
        <v/>
      </c>
      <c r="G495" s="28" t="str">
        <f ca="1">IFERROR(_xlfn.XLOOKUP($B495,map_headernames!L:L,map_headernames!L:L),"")</f>
        <v/>
      </c>
      <c r="H495" t="e">
        <f ca="1">_xlfn.XLOOKUP(K495,map_headernames!$Q$1:$Q$734,map_headernames!$O$1:$O$734)</f>
        <v>#NAME?</v>
      </c>
      <c r="I495" s="23" t="str">
        <f ca="1">IFERROR(_xlfn.XLOOKUP(G495,map_headernames!L:L,map_headernames!O:O),"")</f>
        <v/>
      </c>
      <c r="L495" t="str">
        <f ca="1">IFERROR(_xlfn.XLOOKUP(G495,map_headernames!L:L,map_headernames!Q:Q),"")</f>
        <v/>
      </c>
      <c r="M495" t="str">
        <f ca="1">IFERROR(_xlfn.XLOOKUP(H495,map_headernames!O:O,map_headernames!Q:Q),"")</f>
        <v/>
      </c>
      <c r="O495" s="383" t="s">
        <v>6481</v>
      </c>
    </row>
    <row r="496" spans="1:15">
      <c r="A496">
        <v>476</v>
      </c>
      <c r="B496" t="s">
        <v>4222</v>
      </c>
      <c r="C496">
        <v>0</v>
      </c>
      <c r="D496" t="s">
        <v>6262</v>
      </c>
      <c r="E496" s="28" t="str">
        <f ca="1">IFERROR(_xlfn.XLOOKUP(B496,map_headernames!M:M,map_headernames!M:M),"")</f>
        <v/>
      </c>
      <c r="F496" s="28" t="str">
        <f ca="1">IFERROR(_xlfn.XLOOKUP(B496,map_headernames!N:N,map_headernames!N:N),"")</f>
        <v/>
      </c>
      <c r="G496" s="28" t="str">
        <f ca="1">IFERROR(_xlfn.XLOOKUP($B496,map_headernames!L:L,map_headernames!L:L),"")</f>
        <v/>
      </c>
      <c r="H496" t="e">
        <f ca="1">_xlfn.XLOOKUP(K496,map_headernames!$Q$1:$Q$734,map_headernames!$O$1:$O$734)</f>
        <v>#NAME?</v>
      </c>
      <c r="I496" s="23" t="str">
        <f ca="1">IFERROR(_xlfn.XLOOKUP(G496,map_headernames!L:L,map_headernames!O:O),"")</f>
        <v/>
      </c>
      <c r="L496" t="str">
        <f ca="1">IFERROR(_xlfn.XLOOKUP(G496,map_headernames!L:L,map_headernames!Q:Q),"")</f>
        <v/>
      </c>
      <c r="M496" t="str">
        <f ca="1">IFERROR(_xlfn.XLOOKUP(H496,map_headernames!O:O,map_headernames!Q:Q),"")</f>
        <v/>
      </c>
      <c r="O496" s="383" t="s">
        <v>6481</v>
      </c>
    </row>
    <row r="497" spans="1:15">
      <c r="A497">
        <v>477</v>
      </c>
      <c r="B497" t="s">
        <v>4225</v>
      </c>
      <c r="C497">
        <v>0</v>
      </c>
      <c r="D497" t="s">
        <v>6263</v>
      </c>
      <c r="E497" s="28" t="str">
        <f ca="1">IFERROR(_xlfn.XLOOKUP(B497,map_headernames!M:M,map_headernames!M:M),"")</f>
        <v/>
      </c>
      <c r="F497" s="28" t="str">
        <f ca="1">IFERROR(_xlfn.XLOOKUP(B497,map_headernames!N:N,map_headernames!N:N),"")</f>
        <v/>
      </c>
      <c r="G497" s="28" t="str">
        <f ca="1">IFERROR(_xlfn.XLOOKUP($B497,map_headernames!L:L,map_headernames!L:L),"")</f>
        <v/>
      </c>
      <c r="H497" t="e">
        <f ca="1">_xlfn.XLOOKUP(K497,map_headernames!$Q$1:$Q$734,map_headernames!$O$1:$O$734)</f>
        <v>#NAME?</v>
      </c>
      <c r="I497" s="23" t="str">
        <f ca="1">IFERROR(_xlfn.XLOOKUP(G497,map_headernames!L:L,map_headernames!O:O),"")</f>
        <v/>
      </c>
      <c r="L497" t="str">
        <f ca="1">IFERROR(_xlfn.XLOOKUP(G497,map_headernames!L:L,map_headernames!Q:Q),"")</f>
        <v/>
      </c>
      <c r="M497" t="str">
        <f ca="1">IFERROR(_xlfn.XLOOKUP(H497,map_headernames!O:O,map_headernames!Q:Q),"")</f>
        <v/>
      </c>
      <c r="O497" s="383" t="s">
        <v>6481</v>
      </c>
    </row>
    <row r="498" spans="1:15">
      <c r="A498">
        <v>478</v>
      </c>
      <c r="B498" t="s">
        <v>4228</v>
      </c>
      <c r="C498">
        <v>0</v>
      </c>
      <c r="D498" t="s">
        <v>6264</v>
      </c>
      <c r="E498" s="28" t="str">
        <f ca="1">IFERROR(_xlfn.XLOOKUP(B498,map_headernames!M:M,map_headernames!M:M),"")</f>
        <v/>
      </c>
      <c r="F498" s="28" t="str">
        <f ca="1">IFERROR(_xlfn.XLOOKUP(B498,map_headernames!N:N,map_headernames!N:N),"")</f>
        <v/>
      </c>
      <c r="G498" s="28" t="str">
        <f ca="1">IFERROR(_xlfn.XLOOKUP($B498,map_headernames!L:L,map_headernames!L:L),"")</f>
        <v/>
      </c>
      <c r="H498" t="e">
        <f ca="1">_xlfn.XLOOKUP(K498,map_headernames!$Q$1:$Q$734,map_headernames!$O$1:$O$734)</f>
        <v>#NAME?</v>
      </c>
      <c r="I498" s="23" t="str">
        <f ca="1">IFERROR(_xlfn.XLOOKUP(G498,map_headernames!L:L,map_headernames!O:O),"")</f>
        <v/>
      </c>
      <c r="L498" t="str">
        <f ca="1">IFERROR(_xlfn.XLOOKUP(G498,map_headernames!L:L,map_headernames!Q:Q),"")</f>
        <v/>
      </c>
      <c r="M498" t="str">
        <f ca="1">IFERROR(_xlfn.XLOOKUP(H498,map_headernames!O:O,map_headernames!Q:Q),"")</f>
        <v/>
      </c>
      <c r="O498" s="383" t="s">
        <v>6481</v>
      </c>
    </row>
    <row r="499" spans="1:15">
      <c r="A499">
        <v>479</v>
      </c>
      <c r="B499" t="s">
        <v>4231</v>
      </c>
      <c r="C499">
        <v>9</v>
      </c>
      <c r="D499" t="s">
        <v>6265</v>
      </c>
      <c r="E499" s="28" t="str">
        <f ca="1">IFERROR(_xlfn.XLOOKUP(B499,map_headernames!M:M,map_headernames!M:M),"")</f>
        <v/>
      </c>
      <c r="F499" s="28" t="str">
        <f ca="1">IFERROR(_xlfn.XLOOKUP(B499,map_headernames!N:N,map_headernames!N:N),"")</f>
        <v/>
      </c>
      <c r="G499" s="28" t="str">
        <f ca="1">IFERROR(_xlfn.XLOOKUP($B499,map_headernames!L:L,map_headernames!L:L),"")</f>
        <v/>
      </c>
      <c r="H499" t="e">
        <f ca="1">_xlfn.XLOOKUP(K499,map_headernames!$Q$1:$Q$734,map_headernames!$O$1:$O$734)</f>
        <v>#NAME?</v>
      </c>
      <c r="I499" s="23" t="str">
        <f ca="1">IFERROR(_xlfn.XLOOKUP(G499,map_headernames!L:L,map_headernames!O:O),"")</f>
        <v/>
      </c>
      <c r="L499" t="str">
        <f ca="1">IFERROR(_xlfn.XLOOKUP(G499,map_headernames!L:L,map_headernames!Q:Q),"")</f>
        <v/>
      </c>
      <c r="M499" t="str">
        <f ca="1">IFERROR(_xlfn.XLOOKUP(H499,map_headernames!O:O,map_headernames!Q:Q),"")</f>
        <v/>
      </c>
      <c r="O499" s="383" t="s">
        <v>6481</v>
      </c>
    </row>
    <row r="500" spans="1:15">
      <c r="A500">
        <v>480</v>
      </c>
      <c r="B500" t="s">
        <v>4233</v>
      </c>
      <c r="C500">
        <v>11.1111111111111</v>
      </c>
      <c r="D500" t="s">
        <v>6266</v>
      </c>
      <c r="E500" s="28" t="str">
        <f ca="1">IFERROR(_xlfn.XLOOKUP(B500,map_headernames!M:M,map_headernames!M:M),"")</f>
        <v/>
      </c>
      <c r="F500" s="28" t="str">
        <f ca="1">IFERROR(_xlfn.XLOOKUP(B500,map_headernames!N:N,map_headernames!N:N),"")</f>
        <v/>
      </c>
      <c r="G500" s="28" t="str">
        <f ca="1">IFERROR(_xlfn.XLOOKUP($B500,map_headernames!L:L,map_headernames!L:L),"")</f>
        <v/>
      </c>
      <c r="H500" t="e">
        <f ca="1">_xlfn.XLOOKUP(K500,map_headernames!$Q$1:$Q$734,map_headernames!$O$1:$O$734)</f>
        <v>#NAME?</v>
      </c>
      <c r="I500" s="23" t="str">
        <f ca="1">IFERROR(_xlfn.XLOOKUP(G500,map_headernames!L:L,map_headernames!O:O),"")</f>
        <v/>
      </c>
      <c r="L500" t="str">
        <f ca="1">IFERROR(_xlfn.XLOOKUP(G500,map_headernames!L:L,map_headernames!Q:Q),"")</f>
        <v/>
      </c>
      <c r="M500" t="str">
        <f ca="1">IFERROR(_xlfn.XLOOKUP(H500,map_headernames!O:O,map_headernames!Q:Q),"")</f>
        <v/>
      </c>
      <c r="O500" s="383" t="s">
        <v>6481</v>
      </c>
    </row>
    <row r="501" spans="1:15">
      <c r="A501">
        <v>481</v>
      </c>
      <c r="B501" t="s">
        <v>4236</v>
      </c>
      <c r="C501">
        <v>81</v>
      </c>
      <c r="D501" t="s">
        <v>6267</v>
      </c>
      <c r="E501" s="28" t="str">
        <f ca="1">IFERROR(_xlfn.XLOOKUP(B501,map_headernames!M:M,map_headernames!M:M),"")</f>
        <v/>
      </c>
      <c r="F501" s="28" t="str">
        <f ca="1">IFERROR(_xlfn.XLOOKUP(B501,map_headernames!N:N,map_headernames!N:N),"")</f>
        <v/>
      </c>
      <c r="G501" s="28" t="str">
        <f ca="1">IFERROR(_xlfn.XLOOKUP($B501,map_headernames!L:L,map_headernames!L:L),"")</f>
        <v/>
      </c>
      <c r="H501" t="e">
        <f ca="1">_xlfn.XLOOKUP(K501,map_headernames!$Q$1:$Q$734,map_headernames!$O$1:$O$734)</f>
        <v>#NAME?</v>
      </c>
      <c r="I501" s="23" t="str">
        <f ca="1">IFERROR(_xlfn.XLOOKUP(G501,map_headernames!L:L,map_headernames!O:O),"")</f>
        <v/>
      </c>
      <c r="L501" t="str">
        <f ca="1">IFERROR(_xlfn.XLOOKUP(G501,map_headernames!L:L,map_headernames!Q:Q),"")</f>
        <v/>
      </c>
      <c r="M501" t="str">
        <f ca="1">IFERROR(_xlfn.XLOOKUP(H501,map_headernames!O:O,map_headernames!Q:Q),"")</f>
        <v/>
      </c>
      <c r="O501" s="383" t="s">
        <v>6481</v>
      </c>
    </row>
    <row r="502" spans="1:15">
      <c r="A502">
        <v>482</v>
      </c>
      <c r="B502" t="s">
        <v>4238</v>
      </c>
      <c r="C502">
        <v>100</v>
      </c>
      <c r="D502" t="s">
        <v>6268</v>
      </c>
      <c r="E502" s="28" t="str">
        <f ca="1">IFERROR(_xlfn.XLOOKUP(B502,map_headernames!M:M,map_headernames!M:M),"")</f>
        <v/>
      </c>
      <c r="F502" s="28" t="str">
        <f ca="1">IFERROR(_xlfn.XLOOKUP(B502,map_headernames!N:N,map_headernames!N:N),"")</f>
        <v/>
      </c>
      <c r="G502" s="28" t="str">
        <f ca="1">IFERROR(_xlfn.XLOOKUP($B502,map_headernames!L:L,map_headernames!L:L),"")</f>
        <v/>
      </c>
      <c r="H502" t="e">
        <f ca="1">_xlfn.XLOOKUP(K502,map_headernames!$Q$1:$Q$734,map_headernames!$O$1:$O$734)</f>
        <v>#NAME?</v>
      </c>
      <c r="I502" s="23" t="str">
        <f ca="1">IFERROR(_xlfn.XLOOKUP(G502,map_headernames!L:L,map_headernames!O:O),"")</f>
        <v/>
      </c>
      <c r="L502" t="str">
        <f ca="1">IFERROR(_xlfn.XLOOKUP(G502,map_headernames!L:L,map_headernames!Q:Q),"")</f>
        <v/>
      </c>
      <c r="M502" t="str">
        <f ca="1">IFERROR(_xlfn.XLOOKUP(H502,map_headernames!O:O,map_headernames!Q:Q),"")</f>
        <v/>
      </c>
      <c r="O502" s="383" t="s">
        <v>6481</v>
      </c>
    </row>
    <row r="503" spans="1:15">
      <c r="A503">
        <v>483</v>
      </c>
      <c r="B503" t="s">
        <v>4241</v>
      </c>
      <c r="C503">
        <v>0</v>
      </c>
      <c r="D503" t="s">
        <v>6269</v>
      </c>
      <c r="E503" s="28" t="str">
        <f ca="1">IFERROR(_xlfn.XLOOKUP(B503,map_headernames!M:M,map_headernames!M:M),"")</f>
        <v/>
      </c>
      <c r="F503" s="28" t="str">
        <f ca="1">IFERROR(_xlfn.XLOOKUP(B503,map_headernames!N:N,map_headernames!N:N),"")</f>
        <v/>
      </c>
      <c r="G503" s="28" t="str">
        <f ca="1">IFERROR(_xlfn.XLOOKUP($B503,map_headernames!L:L,map_headernames!L:L),"")</f>
        <v/>
      </c>
      <c r="H503" t="e">
        <f ca="1">_xlfn.XLOOKUP(K503,map_headernames!$Q$1:$Q$734,map_headernames!$O$1:$O$734)</f>
        <v>#NAME?</v>
      </c>
      <c r="I503" s="23" t="str">
        <f ca="1">IFERROR(_xlfn.XLOOKUP(G503,map_headernames!L:L,map_headernames!O:O),"")</f>
        <v/>
      </c>
      <c r="L503" t="str">
        <f ca="1">IFERROR(_xlfn.XLOOKUP(G503,map_headernames!L:L,map_headernames!Q:Q),"")</f>
        <v/>
      </c>
      <c r="M503" t="str">
        <f ca="1">IFERROR(_xlfn.XLOOKUP(H503,map_headernames!O:O,map_headernames!Q:Q),"")</f>
        <v/>
      </c>
      <c r="O503" s="383" t="s">
        <v>6481</v>
      </c>
    </row>
    <row r="504" spans="1:15">
      <c r="A504">
        <v>484</v>
      </c>
      <c r="B504" t="s">
        <v>4243</v>
      </c>
      <c r="C504">
        <v>0</v>
      </c>
      <c r="D504" t="s">
        <v>6270</v>
      </c>
      <c r="E504" s="28" t="str">
        <f ca="1">IFERROR(_xlfn.XLOOKUP(B504,map_headernames!M:M,map_headernames!M:M),"")</f>
        <v/>
      </c>
      <c r="F504" s="28" t="str">
        <f ca="1">IFERROR(_xlfn.XLOOKUP(B504,map_headernames!N:N,map_headernames!N:N),"")</f>
        <v/>
      </c>
      <c r="G504" s="28" t="str">
        <f ca="1">IFERROR(_xlfn.XLOOKUP($B504,map_headernames!L:L,map_headernames!L:L),"")</f>
        <v/>
      </c>
      <c r="H504" t="e">
        <f ca="1">_xlfn.XLOOKUP(K504,map_headernames!$Q$1:$Q$734,map_headernames!$O$1:$O$734)</f>
        <v>#NAME?</v>
      </c>
      <c r="I504" s="23" t="str">
        <f ca="1">IFERROR(_xlfn.XLOOKUP(G504,map_headernames!L:L,map_headernames!O:O),"")</f>
        <v/>
      </c>
      <c r="L504" t="str">
        <f ca="1">IFERROR(_xlfn.XLOOKUP(G504,map_headernames!L:L,map_headernames!Q:Q),"")</f>
        <v/>
      </c>
      <c r="M504" t="str">
        <f ca="1">IFERROR(_xlfn.XLOOKUP(H504,map_headernames!O:O,map_headernames!Q:Q),"")</f>
        <v/>
      </c>
      <c r="O504" s="383" t="s">
        <v>6481</v>
      </c>
    </row>
    <row r="505" spans="1:15">
      <c r="A505">
        <v>485</v>
      </c>
      <c r="B505" t="s">
        <v>4246</v>
      </c>
      <c r="C505">
        <v>209</v>
      </c>
      <c r="D505" t="s">
        <v>6271</v>
      </c>
      <c r="E505" s="28" t="str">
        <f ca="1">IFERROR(_xlfn.XLOOKUP(B505,map_headernames!M:M,map_headernames!M:M),"")</f>
        <v/>
      </c>
      <c r="F505" s="28" t="str">
        <f ca="1">IFERROR(_xlfn.XLOOKUP(B505,map_headernames!N:N,map_headernames!N:N),"")</f>
        <v/>
      </c>
      <c r="G505" s="28" t="str">
        <f ca="1">IFERROR(_xlfn.XLOOKUP($B505,map_headernames!L:L,map_headernames!L:L),"")</f>
        <v/>
      </c>
      <c r="H505" t="e">
        <f ca="1">_xlfn.XLOOKUP(K505,map_headernames!$Q$1:$Q$734,map_headernames!$O$1:$O$734)</f>
        <v>#NAME?</v>
      </c>
      <c r="I505" s="23" t="str">
        <f ca="1">IFERROR(_xlfn.XLOOKUP(G505,map_headernames!L:L,map_headernames!O:O),"")</f>
        <v/>
      </c>
      <c r="L505" t="str">
        <f ca="1">IFERROR(_xlfn.XLOOKUP(G505,map_headernames!L:L,map_headernames!Q:Q),"")</f>
        <v/>
      </c>
      <c r="M505" t="str">
        <f ca="1">IFERROR(_xlfn.XLOOKUP(H505,map_headernames!O:O,map_headernames!Q:Q),"")</f>
        <v/>
      </c>
      <c r="O505" s="383" t="s">
        <v>6481</v>
      </c>
    </row>
    <row r="506" spans="1:15">
      <c r="A506">
        <v>486</v>
      </c>
      <c r="B506" t="s">
        <v>4248</v>
      </c>
      <c r="C506">
        <v>74.910394265232995</v>
      </c>
      <c r="D506" t="s">
        <v>6272</v>
      </c>
      <c r="E506" s="28" t="str">
        <f ca="1">IFERROR(_xlfn.XLOOKUP(B506,map_headernames!M:M,map_headernames!M:M),"")</f>
        <v/>
      </c>
      <c r="F506" s="28" t="str">
        <f ca="1">IFERROR(_xlfn.XLOOKUP(B506,map_headernames!N:N,map_headernames!N:N),"")</f>
        <v/>
      </c>
      <c r="G506" s="28" t="str">
        <f ca="1">IFERROR(_xlfn.XLOOKUP($B506,map_headernames!L:L,map_headernames!L:L),"")</f>
        <v/>
      </c>
      <c r="H506" t="e">
        <f ca="1">_xlfn.XLOOKUP(K506,map_headernames!$Q$1:$Q$734,map_headernames!$O$1:$O$734)</f>
        <v>#NAME?</v>
      </c>
      <c r="I506" s="23" t="str">
        <f ca="1">IFERROR(_xlfn.XLOOKUP(G506,map_headernames!L:L,map_headernames!O:O),"")</f>
        <v/>
      </c>
      <c r="L506" t="str">
        <f ca="1">IFERROR(_xlfn.XLOOKUP(G506,map_headernames!L:L,map_headernames!Q:Q),"")</f>
        <v/>
      </c>
      <c r="M506" t="str">
        <f ca="1">IFERROR(_xlfn.XLOOKUP(H506,map_headernames!O:O,map_headernames!Q:Q),"")</f>
        <v/>
      </c>
      <c r="O506" s="383" t="s">
        <v>6481</v>
      </c>
    </row>
    <row r="507" spans="1:15">
      <c r="A507">
        <v>487</v>
      </c>
      <c r="B507" t="s">
        <v>4251</v>
      </c>
      <c r="C507">
        <v>0</v>
      </c>
      <c r="D507" t="s">
        <v>6273</v>
      </c>
      <c r="E507" s="28" t="str">
        <f ca="1">IFERROR(_xlfn.XLOOKUP(B507,map_headernames!M:M,map_headernames!M:M),"")</f>
        <v/>
      </c>
      <c r="F507" s="28" t="str">
        <f ca="1">IFERROR(_xlfn.XLOOKUP(B507,map_headernames!N:N,map_headernames!N:N),"")</f>
        <v/>
      </c>
      <c r="G507" s="28" t="str">
        <f ca="1">IFERROR(_xlfn.XLOOKUP($B507,map_headernames!L:L,map_headernames!L:L),"")</f>
        <v/>
      </c>
      <c r="H507" t="e">
        <f ca="1">_xlfn.XLOOKUP(K507,map_headernames!$Q$1:$Q$734,map_headernames!$O$1:$O$734)</f>
        <v>#NAME?</v>
      </c>
      <c r="I507" s="23" t="str">
        <f ca="1">IFERROR(_xlfn.XLOOKUP(G507,map_headernames!L:L,map_headernames!O:O),"")</f>
        <v/>
      </c>
      <c r="L507" t="str">
        <f ca="1">IFERROR(_xlfn.XLOOKUP(G507,map_headernames!L:L,map_headernames!Q:Q),"")</f>
        <v/>
      </c>
      <c r="M507" t="str">
        <f ca="1">IFERROR(_xlfn.XLOOKUP(H507,map_headernames!O:O,map_headernames!Q:Q),"")</f>
        <v/>
      </c>
      <c r="O507" s="383" t="s">
        <v>6481</v>
      </c>
    </row>
    <row r="508" spans="1:15">
      <c r="A508">
        <v>488</v>
      </c>
      <c r="B508" t="s">
        <v>4253</v>
      </c>
      <c r="C508">
        <v>0</v>
      </c>
      <c r="D508" t="s">
        <v>6274</v>
      </c>
      <c r="E508" s="28" t="str">
        <f ca="1">IFERROR(_xlfn.XLOOKUP(B508,map_headernames!M:M,map_headernames!M:M),"")</f>
        <v/>
      </c>
      <c r="F508" s="28" t="str">
        <f ca="1">IFERROR(_xlfn.XLOOKUP(B508,map_headernames!N:N,map_headernames!N:N),"")</f>
        <v/>
      </c>
      <c r="G508" s="28" t="str">
        <f ca="1">IFERROR(_xlfn.XLOOKUP($B508,map_headernames!L:L,map_headernames!L:L),"")</f>
        <v/>
      </c>
      <c r="H508" t="e">
        <f ca="1">_xlfn.XLOOKUP(K508,map_headernames!$Q$1:$Q$734,map_headernames!$O$1:$O$734)</f>
        <v>#NAME?</v>
      </c>
      <c r="I508" s="23" t="str">
        <f ca="1">IFERROR(_xlfn.XLOOKUP(G508,map_headernames!L:L,map_headernames!O:O),"")</f>
        <v/>
      </c>
      <c r="L508" t="str">
        <f ca="1">IFERROR(_xlfn.XLOOKUP(G508,map_headernames!L:L,map_headernames!Q:Q),"")</f>
        <v/>
      </c>
      <c r="M508" t="str">
        <f ca="1">IFERROR(_xlfn.XLOOKUP(H508,map_headernames!O:O,map_headernames!Q:Q),"")</f>
        <v/>
      </c>
      <c r="O508" s="383" t="s">
        <v>6481</v>
      </c>
    </row>
    <row r="509" spans="1:15">
      <c r="A509">
        <v>489</v>
      </c>
      <c r="B509" t="s">
        <v>4256</v>
      </c>
      <c r="C509">
        <v>0</v>
      </c>
      <c r="D509" t="s">
        <v>6275</v>
      </c>
      <c r="E509" s="28" t="str">
        <f ca="1">IFERROR(_xlfn.XLOOKUP(B509,map_headernames!M:M,map_headernames!M:M),"")</f>
        <v/>
      </c>
      <c r="F509" s="28" t="str">
        <f ca="1">IFERROR(_xlfn.XLOOKUP(B509,map_headernames!N:N,map_headernames!N:N),"")</f>
        <v/>
      </c>
      <c r="G509" s="28" t="str">
        <f ca="1">IFERROR(_xlfn.XLOOKUP($B509,map_headernames!L:L,map_headernames!L:L),"")</f>
        <v/>
      </c>
      <c r="H509" t="e">
        <f ca="1">_xlfn.XLOOKUP(K509,map_headernames!$Q$1:$Q$734,map_headernames!$O$1:$O$734)</f>
        <v>#NAME?</v>
      </c>
      <c r="I509" s="23" t="str">
        <f ca="1">IFERROR(_xlfn.XLOOKUP(G509,map_headernames!L:L,map_headernames!O:O),"")</f>
        <v/>
      </c>
      <c r="L509" t="str">
        <f ca="1">IFERROR(_xlfn.XLOOKUP(G509,map_headernames!L:L,map_headernames!Q:Q),"")</f>
        <v/>
      </c>
      <c r="M509" t="str">
        <f ca="1">IFERROR(_xlfn.XLOOKUP(H509,map_headernames!O:O,map_headernames!Q:Q),"")</f>
        <v/>
      </c>
      <c r="O509" s="383" t="s">
        <v>6481</v>
      </c>
    </row>
    <row r="510" spans="1:15">
      <c r="A510">
        <v>490</v>
      </c>
      <c r="B510" t="s">
        <v>4258</v>
      </c>
      <c r="C510">
        <v>0</v>
      </c>
      <c r="D510" t="s">
        <v>6276</v>
      </c>
      <c r="E510" s="28" t="str">
        <f ca="1">IFERROR(_xlfn.XLOOKUP(B510,map_headernames!M:M,map_headernames!M:M),"")</f>
        <v/>
      </c>
      <c r="F510" s="28" t="str">
        <f ca="1">IFERROR(_xlfn.XLOOKUP(B510,map_headernames!N:N,map_headernames!N:N),"")</f>
        <v/>
      </c>
      <c r="G510" s="28" t="str">
        <f ca="1">IFERROR(_xlfn.XLOOKUP($B510,map_headernames!L:L,map_headernames!L:L),"")</f>
        <v/>
      </c>
      <c r="H510" t="e">
        <f ca="1">_xlfn.XLOOKUP(K510,map_headernames!$Q$1:$Q$734,map_headernames!$O$1:$O$734)</f>
        <v>#NAME?</v>
      </c>
      <c r="I510" s="23" t="str">
        <f ca="1">IFERROR(_xlfn.XLOOKUP(G510,map_headernames!L:L,map_headernames!O:O),"")</f>
        <v/>
      </c>
      <c r="L510" t="str">
        <f ca="1">IFERROR(_xlfn.XLOOKUP(G510,map_headernames!L:L,map_headernames!Q:Q),"")</f>
        <v/>
      </c>
      <c r="M510" t="str">
        <f ca="1">IFERROR(_xlfn.XLOOKUP(H510,map_headernames!O:O,map_headernames!Q:Q),"")</f>
        <v/>
      </c>
      <c r="O510" s="383" t="s">
        <v>6481</v>
      </c>
    </row>
    <row r="511" spans="1:15">
      <c r="A511">
        <v>491</v>
      </c>
      <c r="B511" t="s">
        <v>4261</v>
      </c>
      <c r="C511">
        <v>15</v>
      </c>
      <c r="D511" t="s">
        <v>6277</v>
      </c>
      <c r="E511" s="28" t="str">
        <f ca="1">IFERROR(_xlfn.XLOOKUP(B511,map_headernames!M:M,map_headernames!M:M),"")</f>
        <v/>
      </c>
      <c r="F511" s="28" t="str">
        <f ca="1">IFERROR(_xlfn.XLOOKUP(B511,map_headernames!N:N,map_headernames!N:N),"")</f>
        <v/>
      </c>
      <c r="G511" s="28" t="str">
        <f ca="1">IFERROR(_xlfn.XLOOKUP($B511,map_headernames!L:L,map_headernames!L:L),"")</f>
        <v/>
      </c>
      <c r="H511" t="e">
        <f ca="1">_xlfn.XLOOKUP(K511,map_headernames!$Q$1:$Q$734,map_headernames!$O$1:$O$734)</f>
        <v>#NAME?</v>
      </c>
      <c r="I511" s="23" t="str">
        <f ca="1">IFERROR(_xlfn.XLOOKUP(G511,map_headernames!L:L,map_headernames!O:O),"")</f>
        <v/>
      </c>
      <c r="L511" t="str">
        <f ca="1">IFERROR(_xlfn.XLOOKUP(G511,map_headernames!L:L,map_headernames!Q:Q),"")</f>
        <v/>
      </c>
      <c r="M511" t="str">
        <f ca="1">IFERROR(_xlfn.XLOOKUP(H511,map_headernames!O:O,map_headernames!Q:Q),"")</f>
        <v/>
      </c>
      <c r="O511" s="383" t="s">
        <v>6481</v>
      </c>
    </row>
    <row r="512" spans="1:15">
      <c r="A512">
        <v>492</v>
      </c>
      <c r="B512" t="s">
        <v>4263</v>
      </c>
      <c r="C512">
        <v>5.3763440860215104</v>
      </c>
      <c r="D512" t="s">
        <v>6278</v>
      </c>
      <c r="E512" s="28" t="str">
        <f ca="1">IFERROR(_xlfn.XLOOKUP(B512,map_headernames!M:M,map_headernames!M:M),"")</f>
        <v/>
      </c>
      <c r="F512" s="28" t="str">
        <f ca="1">IFERROR(_xlfn.XLOOKUP(B512,map_headernames!N:N,map_headernames!N:N),"")</f>
        <v/>
      </c>
      <c r="G512" s="28" t="str">
        <f ca="1">IFERROR(_xlfn.XLOOKUP($B512,map_headernames!L:L,map_headernames!L:L),"")</f>
        <v/>
      </c>
      <c r="H512" t="e">
        <f ca="1">_xlfn.XLOOKUP(K512,map_headernames!$Q$1:$Q$734,map_headernames!$O$1:$O$734)</f>
        <v>#NAME?</v>
      </c>
      <c r="I512" s="23" t="str">
        <f ca="1">IFERROR(_xlfn.XLOOKUP(G512,map_headernames!L:L,map_headernames!O:O),"")</f>
        <v/>
      </c>
      <c r="L512" t="str">
        <f ca="1">IFERROR(_xlfn.XLOOKUP(G512,map_headernames!L:L,map_headernames!Q:Q),"")</f>
        <v/>
      </c>
      <c r="M512" t="str">
        <f ca="1">IFERROR(_xlfn.XLOOKUP(H512,map_headernames!O:O,map_headernames!Q:Q),"")</f>
        <v/>
      </c>
      <c r="O512" s="383" t="s">
        <v>6481</v>
      </c>
    </row>
    <row r="513" spans="1:15">
      <c r="A513">
        <v>493</v>
      </c>
      <c r="B513" t="s">
        <v>4266</v>
      </c>
      <c r="C513">
        <v>0</v>
      </c>
      <c r="D513" t="s">
        <v>6279</v>
      </c>
      <c r="E513" s="28" t="str">
        <f ca="1">IFERROR(_xlfn.XLOOKUP(B513,map_headernames!M:M,map_headernames!M:M),"")</f>
        <v/>
      </c>
      <c r="F513" s="28" t="str">
        <f ca="1">IFERROR(_xlfn.XLOOKUP(B513,map_headernames!N:N,map_headernames!N:N),"")</f>
        <v/>
      </c>
      <c r="G513" s="28" t="str">
        <f ca="1">IFERROR(_xlfn.XLOOKUP($B513,map_headernames!L:L,map_headernames!L:L),"")</f>
        <v/>
      </c>
      <c r="H513" t="e">
        <f ca="1">_xlfn.XLOOKUP(K513,map_headernames!$Q$1:$Q$734,map_headernames!$O$1:$O$734)</f>
        <v>#NAME?</v>
      </c>
      <c r="I513" s="23" t="str">
        <f ca="1">IFERROR(_xlfn.XLOOKUP(G513,map_headernames!L:L,map_headernames!O:O),"")</f>
        <v/>
      </c>
      <c r="L513" t="str">
        <f ca="1">IFERROR(_xlfn.XLOOKUP(G513,map_headernames!L:L,map_headernames!Q:Q),"")</f>
        <v/>
      </c>
      <c r="M513" t="str">
        <f ca="1">IFERROR(_xlfn.XLOOKUP(H513,map_headernames!O:O,map_headernames!Q:Q),"")</f>
        <v/>
      </c>
      <c r="O513" s="383" t="s">
        <v>6481</v>
      </c>
    </row>
    <row r="514" spans="1:15">
      <c r="A514">
        <v>494</v>
      </c>
      <c r="B514" t="s">
        <v>4268</v>
      </c>
      <c r="C514">
        <v>0</v>
      </c>
      <c r="D514" t="s">
        <v>6280</v>
      </c>
      <c r="E514" s="28" t="str">
        <f ca="1">IFERROR(_xlfn.XLOOKUP(B514,map_headernames!M:M,map_headernames!M:M),"")</f>
        <v/>
      </c>
      <c r="F514" s="28" t="str">
        <f ca="1">IFERROR(_xlfn.XLOOKUP(B514,map_headernames!N:N,map_headernames!N:N),"")</f>
        <v/>
      </c>
      <c r="G514" s="28" t="str">
        <f ca="1">IFERROR(_xlfn.XLOOKUP($B514,map_headernames!L:L,map_headernames!L:L),"")</f>
        <v/>
      </c>
      <c r="H514" t="e">
        <f ca="1">_xlfn.XLOOKUP(K514,map_headernames!$Q$1:$Q$734,map_headernames!$O$1:$O$734)</f>
        <v>#NAME?</v>
      </c>
      <c r="I514" s="23" t="str">
        <f ca="1">IFERROR(_xlfn.XLOOKUP(G514,map_headernames!L:L,map_headernames!O:O),"")</f>
        <v/>
      </c>
      <c r="L514" t="str">
        <f ca="1">IFERROR(_xlfn.XLOOKUP(G514,map_headernames!L:L,map_headernames!Q:Q),"")</f>
        <v/>
      </c>
      <c r="M514" t="str">
        <f ca="1">IFERROR(_xlfn.XLOOKUP(H514,map_headernames!O:O,map_headernames!Q:Q),"")</f>
        <v/>
      </c>
      <c r="O514" s="383" t="s">
        <v>6481</v>
      </c>
    </row>
    <row r="515" spans="1:15">
      <c r="A515">
        <v>495</v>
      </c>
      <c r="B515" t="s">
        <v>4271</v>
      </c>
      <c r="C515">
        <v>0</v>
      </c>
      <c r="D515" t="s">
        <v>6281</v>
      </c>
      <c r="E515" s="28" t="str">
        <f ca="1">IFERROR(_xlfn.XLOOKUP(B515,map_headernames!M:M,map_headernames!M:M),"")</f>
        <v/>
      </c>
      <c r="F515" s="28" t="str">
        <f ca="1">IFERROR(_xlfn.XLOOKUP(B515,map_headernames!N:N,map_headernames!N:N),"")</f>
        <v/>
      </c>
      <c r="G515" s="28" t="str">
        <f ca="1">IFERROR(_xlfn.XLOOKUP($B515,map_headernames!L:L,map_headernames!L:L),"")</f>
        <v/>
      </c>
      <c r="H515" t="e">
        <f ca="1">_xlfn.XLOOKUP(K515,map_headernames!$Q$1:$Q$734,map_headernames!$O$1:$O$734)</f>
        <v>#NAME?</v>
      </c>
      <c r="I515" s="23" t="str">
        <f ca="1">IFERROR(_xlfn.XLOOKUP(G515,map_headernames!L:L,map_headernames!O:O),"")</f>
        <v/>
      </c>
      <c r="L515" t="str">
        <f ca="1">IFERROR(_xlfn.XLOOKUP(G515,map_headernames!L:L,map_headernames!Q:Q),"")</f>
        <v/>
      </c>
      <c r="M515" t="str">
        <f ca="1">IFERROR(_xlfn.XLOOKUP(H515,map_headernames!O:O,map_headernames!Q:Q),"")</f>
        <v/>
      </c>
      <c r="O515" s="383" t="s">
        <v>6481</v>
      </c>
    </row>
    <row r="516" spans="1:15">
      <c r="A516">
        <v>496</v>
      </c>
      <c r="B516" t="s">
        <v>4273</v>
      </c>
      <c r="C516">
        <v>0</v>
      </c>
      <c r="D516" t="s">
        <v>6282</v>
      </c>
      <c r="E516" s="28" t="str">
        <f ca="1">IFERROR(_xlfn.XLOOKUP(B516,map_headernames!M:M,map_headernames!M:M),"")</f>
        <v/>
      </c>
      <c r="F516" s="28" t="str">
        <f ca="1">IFERROR(_xlfn.XLOOKUP(B516,map_headernames!N:N,map_headernames!N:N),"")</f>
        <v/>
      </c>
      <c r="G516" s="28" t="str">
        <f ca="1">IFERROR(_xlfn.XLOOKUP($B516,map_headernames!L:L,map_headernames!L:L),"")</f>
        <v/>
      </c>
      <c r="H516" t="e">
        <f ca="1">_xlfn.XLOOKUP(K516,map_headernames!$Q$1:$Q$734,map_headernames!$O$1:$O$734)</f>
        <v>#NAME?</v>
      </c>
      <c r="I516" s="23" t="str">
        <f ca="1">IFERROR(_xlfn.XLOOKUP(G516,map_headernames!L:L,map_headernames!O:O),"")</f>
        <v/>
      </c>
      <c r="L516" t="str">
        <f ca="1">IFERROR(_xlfn.XLOOKUP(G516,map_headernames!L:L,map_headernames!Q:Q),"")</f>
        <v/>
      </c>
      <c r="M516" t="str">
        <f ca="1">IFERROR(_xlfn.XLOOKUP(H516,map_headernames!O:O,map_headernames!Q:Q),"")</f>
        <v/>
      </c>
      <c r="O516" s="383" t="s">
        <v>6481</v>
      </c>
    </row>
    <row r="517" spans="1:15">
      <c r="A517">
        <v>497</v>
      </c>
      <c r="B517" t="s">
        <v>4276</v>
      </c>
      <c r="C517">
        <v>0</v>
      </c>
      <c r="D517" t="s">
        <v>6283</v>
      </c>
      <c r="E517" s="28" t="str">
        <f ca="1">IFERROR(_xlfn.XLOOKUP(B517,map_headernames!M:M,map_headernames!M:M),"")</f>
        <v/>
      </c>
      <c r="F517" s="28" t="str">
        <f ca="1">IFERROR(_xlfn.XLOOKUP(B517,map_headernames!N:N,map_headernames!N:N),"")</f>
        <v/>
      </c>
      <c r="G517" s="28" t="str">
        <f ca="1">IFERROR(_xlfn.XLOOKUP($B517,map_headernames!L:L,map_headernames!L:L),"")</f>
        <v/>
      </c>
      <c r="H517" t="e">
        <f ca="1">_xlfn.XLOOKUP(K517,map_headernames!$Q$1:$Q$734,map_headernames!$O$1:$O$734)</f>
        <v>#NAME?</v>
      </c>
      <c r="I517" s="23" t="str">
        <f ca="1">IFERROR(_xlfn.XLOOKUP(G517,map_headernames!L:L,map_headernames!O:O),"")</f>
        <v/>
      </c>
      <c r="L517" t="str">
        <f ca="1">IFERROR(_xlfn.XLOOKUP(G517,map_headernames!L:L,map_headernames!Q:Q),"")</f>
        <v/>
      </c>
      <c r="M517" t="str">
        <f ca="1">IFERROR(_xlfn.XLOOKUP(H517,map_headernames!O:O,map_headernames!Q:Q),"")</f>
        <v/>
      </c>
      <c r="O517" s="383" t="s">
        <v>6481</v>
      </c>
    </row>
    <row r="518" spans="1:15">
      <c r="A518">
        <v>498</v>
      </c>
      <c r="B518" t="s">
        <v>4278</v>
      </c>
      <c r="C518">
        <v>0</v>
      </c>
      <c r="D518" t="s">
        <v>6284</v>
      </c>
      <c r="E518" s="28" t="str">
        <f ca="1">IFERROR(_xlfn.XLOOKUP(B518,map_headernames!M:M,map_headernames!M:M),"")</f>
        <v/>
      </c>
      <c r="F518" s="28" t="str">
        <f ca="1">IFERROR(_xlfn.XLOOKUP(B518,map_headernames!N:N,map_headernames!N:N),"")</f>
        <v/>
      </c>
      <c r="G518" s="28" t="str">
        <f ca="1">IFERROR(_xlfn.XLOOKUP($B518,map_headernames!L:L,map_headernames!L:L),"")</f>
        <v/>
      </c>
      <c r="H518" t="e">
        <f ca="1">_xlfn.XLOOKUP(K518,map_headernames!$Q$1:$Q$734,map_headernames!$O$1:$O$734)</f>
        <v>#NAME?</v>
      </c>
      <c r="I518" s="23" t="str">
        <f ca="1">IFERROR(_xlfn.XLOOKUP(G518,map_headernames!L:L,map_headernames!O:O),"")</f>
        <v/>
      </c>
      <c r="L518" t="str">
        <f ca="1">IFERROR(_xlfn.XLOOKUP(G518,map_headernames!L:L,map_headernames!Q:Q),"")</f>
        <v/>
      </c>
      <c r="M518" t="str">
        <f ca="1">IFERROR(_xlfn.XLOOKUP(H518,map_headernames!O:O,map_headernames!Q:Q),"")</f>
        <v/>
      </c>
      <c r="O518" s="383" t="s">
        <v>6481</v>
      </c>
    </row>
    <row r="519" spans="1:15">
      <c r="A519">
        <v>499</v>
      </c>
      <c r="B519" t="s">
        <v>4281</v>
      </c>
      <c r="C519">
        <v>0</v>
      </c>
      <c r="D519" t="s">
        <v>6285</v>
      </c>
      <c r="E519" s="28" t="str">
        <f ca="1">IFERROR(_xlfn.XLOOKUP(B519,map_headernames!M:M,map_headernames!M:M),"")</f>
        <v/>
      </c>
      <c r="F519" s="28" t="str">
        <f ca="1">IFERROR(_xlfn.XLOOKUP(B519,map_headernames!N:N,map_headernames!N:N),"")</f>
        <v/>
      </c>
      <c r="G519" s="28" t="str">
        <f ca="1">IFERROR(_xlfn.XLOOKUP($B519,map_headernames!L:L,map_headernames!L:L),"")</f>
        <v/>
      </c>
      <c r="H519" t="e">
        <f ca="1">_xlfn.XLOOKUP(K519,map_headernames!$Q$1:$Q$734,map_headernames!$O$1:$O$734)</f>
        <v>#NAME?</v>
      </c>
      <c r="I519" s="23" t="str">
        <f ca="1">IFERROR(_xlfn.XLOOKUP(G519,map_headernames!L:L,map_headernames!O:O),"")</f>
        <v/>
      </c>
      <c r="L519" t="str">
        <f ca="1">IFERROR(_xlfn.XLOOKUP(G519,map_headernames!L:L,map_headernames!Q:Q),"")</f>
        <v/>
      </c>
      <c r="M519" t="str">
        <f ca="1">IFERROR(_xlfn.XLOOKUP(H519,map_headernames!O:O,map_headernames!Q:Q),"")</f>
        <v/>
      </c>
      <c r="O519" s="383" t="s">
        <v>6481</v>
      </c>
    </row>
    <row r="520" spans="1:15">
      <c r="A520">
        <v>500</v>
      </c>
      <c r="B520" t="s">
        <v>4283</v>
      </c>
      <c r="C520">
        <v>0</v>
      </c>
      <c r="D520" t="s">
        <v>6286</v>
      </c>
      <c r="E520" s="28" t="str">
        <f ca="1">IFERROR(_xlfn.XLOOKUP(B520,map_headernames!M:M,map_headernames!M:M),"")</f>
        <v/>
      </c>
      <c r="F520" s="28" t="str">
        <f ca="1">IFERROR(_xlfn.XLOOKUP(B520,map_headernames!N:N,map_headernames!N:N),"")</f>
        <v/>
      </c>
      <c r="G520" s="28" t="str">
        <f ca="1">IFERROR(_xlfn.XLOOKUP($B520,map_headernames!L:L,map_headernames!L:L),"")</f>
        <v/>
      </c>
      <c r="H520" t="e">
        <f ca="1">_xlfn.XLOOKUP(K520,map_headernames!$Q$1:$Q$734,map_headernames!$O$1:$O$734)</f>
        <v>#NAME?</v>
      </c>
      <c r="I520" s="23" t="str">
        <f ca="1">IFERROR(_xlfn.XLOOKUP(G520,map_headernames!L:L,map_headernames!O:O),"")</f>
        <v/>
      </c>
      <c r="L520" t="str">
        <f ca="1">IFERROR(_xlfn.XLOOKUP(G520,map_headernames!L:L,map_headernames!Q:Q),"")</f>
        <v/>
      </c>
      <c r="M520" t="str">
        <f ca="1">IFERROR(_xlfn.XLOOKUP(H520,map_headernames!O:O,map_headernames!Q:Q),"")</f>
        <v/>
      </c>
      <c r="O520" s="383" t="s">
        <v>6481</v>
      </c>
    </row>
    <row r="521" spans="1:15">
      <c r="A521">
        <v>501</v>
      </c>
      <c r="B521" t="s">
        <v>4286</v>
      </c>
      <c r="C521">
        <v>55</v>
      </c>
      <c r="D521" t="s">
        <v>6287</v>
      </c>
      <c r="E521" s="28" t="str">
        <f ca="1">IFERROR(_xlfn.XLOOKUP(B521,map_headernames!M:M,map_headernames!M:M),"")</f>
        <v/>
      </c>
      <c r="F521" s="28" t="str">
        <f ca="1">IFERROR(_xlfn.XLOOKUP(B521,map_headernames!N:N,map_headernames!N:N),"")</f>
        <v/>
      </c>
      <c r="G521" s="28" t="str">
        <f ca="1">IFERROR(_xlfn.XLOOKUP($B521,map_headernames!L:L,map_headernames!L:L),"")</f>
        <v/>
      </c>
      <c r="H521" t="e">
        <f ca="1">_xlfn.XLOOKUP(K521,map_headernames!$Q$1:$Q$734,map_headernames!$O$1:$O$734)</f>
        <v>#NAME?</v>
      </c>
      <c r="I521" s="23" t="str">
        <f ca="1">IFERROR(_xlfn.XLOOKUP(G521,map_headernames!L:L,map_headernames!O:O),"")</f>
        <v/>
      </c>
      <c r="L521" t="str">
        <f ca="1">IFERROR(_xlfn.XLOOKUP(G521,map_headernames!L:L,map_headernames!Q:Q),"")</f>
        <v/>
      </c>
      <c r="M521" t="str">
        <f ca="1">IFERROR(_xlfn.XLOOKUP(H521,map_headernames!O:O,map_headernames!Q:Q),"")</f>
        <v/>
      </c>
      <c r="O521" s="383" t="s">
        <v>6481</v>
      </c>
    </row>
    <row r="522" spans="1:15">
      <c r="A522">
        <v>502</v>
      </c>
      <c r="B522" t="s">
        <v>4288</v>
      </c>
      <c r="C522">
        <v>19.713261648745501</v>
      </c>
      <c r="D522" t="s">
        <v>6288</v>
      </c>
      <c r="E522" s="28" t="str">
        <f ca="1">IFERROR(_xlfn.XLOOKUP(B522,map_headernames!M:M,map_headernames!M:M),"")</f>
        <v/>
      </c>
      <c r="F522" s="28" t="str">
        <f ca="1">IFERROR(_xlfn.XLOOKUP(B522,map_headernames!N:N,map_headernames!N:N),"")</f>
        <v/>
      </c>
      <c r="G522" s="28" t="str">
        <f ca="1">IFERROR(_xlfn.XLOOKUP($B522,map_headernames!L:L,map_headernames!L:L),"")</f>
        <v/>
      </c>
      <c r="H522" t="e">
        <f ca="1">_xlfn.XLOOKUP(K522,map_headernames!$Q$1:$Q$734,map_headernames!$O$1:$O$734)</f>
        <v>#NAME?</v>
      </c>
      <c r="I522" s="23" t="str">
        <f ca="1">IFERROR(_xlfn.XLOOKUP(G522,map_headernames!L:L,map_headernames!O:O),"")</f>
        <v/>
      </c>
      <c r="L522" t="str">
        <f ca="1">IFERROR(_xlfn.XLOOKUP(G522,map_headernames!L:L,map_headernames!Q:Q),"")</f>
        <v/>
      </c>
      <c r="M522" t="str">
        <f ca="1">IFERROR(_xlfn.XLOOKUP(H522,map_headernames!O:O,map_headernames!Q:Q),"")</f>
        <v/>
      </c>
      <c r="O522" s="383" t="s">
        <v>6481</v>
      </c>
    </row>
    <row r="523" spans="1:15">
      <c r="A523">
        <v>503</v>
      </c>
      <c r="B523" t="s">
        <v>4291</v>
      </c>
      <c r="C523">
        <v>0</v>
      </c>
      <c r="D523" t="s">
        <v>6289</v>
      </c>
      <c r="E523" s="28" t="str">
        <f ca="1">IFERROR(_xlfn.XLOOKUP(B523,map_headernames!M:M,map_headernames!M:M),"")</f>
        <v/>
      </c>
      <c r="F523" s="28" t="str">
        <f ca="1">IFERROR(_xlfn.XLOOKUP(B523,map_headernames!N:N,map_headernames!N:N),"")</f>
        <v/>
      </c>
      <c r="G523" s="28" t="str">
        <f ca="1">IFERROR(_xlfn.XLOOKUP($B523,map_headernames!L:L,map_headernames!L:L),"")</f>
        <v/>
      </c>
      <c r="H523" t="e">
        <f ca="1">_xlfn.XLOOKUP(K523,map_headernames!$Q$1:$Q$734,map_headernames!$O$1:$O$734)</f>
        <v>#NAME?</v>
      </c>
      <c r="I523" s="23" t="str">
        <f ca="1">IFERROR(_xlfn.XLOOKUP(G523,map_headernames!L:L,map_headernames!O:O),"")</f>
        <v/>
      </c>
      <c r="L523" t="str">
        <f ca="1">IFERROR(_xlfn.XLOOKUP(G523,map_headernames!L:L,map_headernames!Q:Q),"")</f>
        <v/>
      </c>
      <c r="M523" t="str">
        <f ca="1">IFERROR(_xlfn.XLOOKUP(H523,map_headernames!O:O,map_headernames!Q:Q),"")</f>
        <v/>
      </c>
      <c r="O523" s="383" t="s">
        <v>6481</v>
      </c>
    </row>
    <row r="524" spans="1:15">
      <c r="A524">
        <v>504</v>
      </c>
      <c r="B524" t="s">
        <v>4293</v>
      </c>
      <c r="C524">
        <v>0</v>
      </c>
      <c r="D524" t="s">
        <v>6290</v>
      </c>
      <c r="E524" s="28" t="str">
        <f ca="1">IFERROR(_xlfn.XLOOKUP(B524,map_headernames!M:M,map_headernames!M:M),"")</f>
        <v/>
      </c>
      <c r="F524" s="28" t="str">
        <f ca="1">IFERROR(_xlfn.XLOOKUP(B524,map_headernames!N:N,map_headernames!N:N),"")</f>
        <v/>
      </c>
      <c r="G524" s="28" t="str">
        <f ca="1">IFERROR(_xlfn.XLOOKUP($B524,map_headernames!L:L,map_headernames!L:L),"")</f>
        <v/>
      </c>
      <c r="H524" t="e">
        <f ca="1">_xlfn.XLOOKUP(K524,map_headernames!$Q$1:$Q$734,map_headernames!$O$1:$O$734)</f>
        <v>#NAME?</v>
      </c>
      <c r="I524" s="23" t="str">
        <f ca="1">IFERROR(_xlfn.XLOOKUP(G524,map_headernames!L:L,map_headernames!O:O),"")</f>
        <v/>
      </c>
      <c r="L524" t="str">
        <f ca="1">IFERROR(_xlfn.XLOOKUP(G524,map_headernames!L:L,map_headernames!Q:Q),"")</f>
        <v/>
      </c>
      <c r="M524" t="str">
        <f ca="1">IFERROR(_xlfn.XLOOKUP(H524,map_headernames!O:O,map_headernames!Q:Q),"")</f>
        <v/>
      </c>
      <c r="O524" s="383" t="s">
        <v>6481</v>
      </c>
    </row>
    <row r="525" spans="1:15">
      <c r="A525">
        <v>505</v>
      </c>
      <c r="B525" t="s">
        <v>5771</v>
      </c>
      <c r="C525">
        <v>0</v>
      </c>
      <c r="D525" t="s">
        <v>6291</v>
      </c>
      <c r="E525" s="28" t="str">
        <f ca="1">IFERROR(_xlfn.XLOOKUP(B525,map_headernames!M:M,map_headernames!M:M),"")</f>
        <v/>
      </c>
      <c r="F525" s="28" t="str">
        <f ca="1">IFERROR(_xlfn.XLOOKUP(B525,map_headernames!N:N,map_headernames!N:N),"")</f>
        <v/>
      </c>
      <c r="G525" s="28" t="str">
        <f ca="1">IFERROR(_xlfn.XLOOKUP($B525,map_headernames!L:L,map_headernames!L:L),"")</f>
        <v/>
      </c>
      <c r="H525" t="e">
        <f ca="1">_xlfn.XLOOKUP(K525,map_headernames!$Q$1:$Q$734,map_headernames!$O$1:$O$734)</f>
        <v>#NAME?</v>
      </c>
      <c r="I525" s="23" t="str">
        <f ca="1">IFERROR(_xlfn.XLOOKUP(G525,map_headernames!L:L,map_headernames!O:O),"")</f>
        <v/>
      </c>
      <c r="L525" t="str">
        <f ca="1">IFERROR(_xlfn.XLOOKUP(G525,map_headernames!L:L,map_headernames!Q:Q),"")</f>
        <v/>
      </c>
      <c r="M525" t="str">
        <f ca="1">IFERROR(_xlfn.XLOOKUP(H525,map_headernames!O:O,map_headernames!Q:Q),"")</f>
        <v/>
      </c>
      <c r="O525" s="383" t="s">
        <v>6481</v>
      </c>
    </row>
    <row r="526" spans="1:15">
      <c r="A526">
        <v>506</v>
      </c>
      <c r="B526" t="s">
        <v>5772</v>
      </c>
      <c r="C526">
        <v>0</v>
      </c>
      <c r="D526" t="s">
        <v>6292</v>
      </c>
      <c r="E526" s="28" t="str">
        <f ca="1">IFERROR(_xlfn.XLOOKUP(B526,map_headernames!M:M,map_headernames!M:M),"")</f>
        <v/>
      </c>
      <c r="F526" s="28" t="str">
        <f ca="1">IFERROR(_xlfn.XLOOKUP(B526,map_headernames!N:N,map_headernames!N:N),"")</f>
        <v/>
      </c>
      <c r="G526" s="28" t="str">
        <f ca="1">IFERROR(_xlfn.XLOOKUP($B526,map_headernames!L:L,map_headernames!L:L),"")</f>
        <v/>
      </c>
      <c r="H526" t="e">
        <f ca="1">_xlfn.XLOOKUP(K526,map_headernames!$Q$1:$Q$734,map_headernames!$O$1:$O$734)</f>
        <v>#NAME?</v>
      </c>
      <c r="I526" s="23" t="str">
        <f ca="1">IFERROR(_xlfn.XLOOKUP(G526,map_headernames!L:L,map_headernames!O:O),"")</f>
        <v/>
      </c>
      <c r="L526" t="str">
        <f ca="1">IFERROR(_xlfn.XLOOKUP(G526,map_headernames!L:L,map_headernames!Q:Q),"")</f>
        <v/>
      </c>
      <c r="M526" t="str">
        <f ca="1">IFERROR(_xlfn.XLOOKUP(H526,map_headernames!O:O,map_headernames!Q:Q),"")</f>
        <v/>
      </c>
      <c r="O526" s="383" t="s">
        <v>6481</v>
      </c>
    </row>
    <row r="527" spans="1:15">
      <c r="A527">
        <v>507</v>
      </c>
      <c r="B527" t="s">
        <v>5773</v>
      </c>
      <c r="C527">
        <v>10</v>
      </c>
      <c r="D527" t="s">
        <v>6293</v>
      </c>
      <c r="E527" s="28" t="str">
        <f ca="1">IFERROR(_xlfn.XLOOKUP(B527,map_headernames!M:M,map_headernames!M:M),"")</f>
        <v/>
      </c>
      <c r="F527" s="28" t="str">
        <f ca="1">IFERROR(_xlfn.XLOOKUP(B527,map_headernames!N:N,map_headernames!N:N),"")</f>
        <v/>
      </c>
      <c r="G527" s="28" t="str">
        <f ca="1">IFERROR(_xlfn.XLOOKUP($B527,map_headernames!L:L,map_headernames!L:L),"")</f>
        <v/>
      </c>
      <c r="H527" t="e">
        <f ca="1">_xlfn.XLOOKUP(K527,map_headernames!$Q$1:$Q$734,map_headernames!$O$1:$O$734)</f>
        <v>#NAME?</v>
      </c>
      <c r="I527" s="23" t="str">
        <f ca="1">IFERROR(_xlfn.XLOOKUP(G527,map_headernames!L:L,map_headernames!O:O),"")</f>
        <v/>
      </c>
      <c r="L527" t="str">
        <f ca="1">IFERROR(_xlfn.XLOOKUP(G527,map_headernames!L:L,map_headernames!Q:Q),"")</f>
        <v/>
      </c>
      <c r="M527" t="str">
        <f ca="1">IFERROR(_xlfn.XLOOKUP(H527,map_headernames!O:O,map_headernames!Q:Q),"")</f>
        <v/>
      </c>
      <c r="O527" s="383" t="s">
        <v>6481</v>
      </c>
    </row>
    <row r="528" spans="1:15">
      <c r="A528">
        <v>508</v>
      </c>
      <c r="B528" t="s">
        <v>5774</v>
      </c>
      <c r="C528">
        <v>3.83141762452107</v>
      </c>
      <c r="D528" t="s">
        <v>6294</v>
      </c>
      <c r="E528" s="28" t="str">
        <f ca="1">IFERROR(_xlfn.XLOOKUP(B528,map_headernames!M:M,map_headernames!M:M),"")</f>
        <v/>
      </c>
      <c r="F528" s="28" t="str">
        <f ca="1">IFERROR(_xlfn.XLOOKUP(B528,map_headernames!N:N,map_headernames!N:N),"")</f>
        <v/>
      </c>
      <c r="G528" s="28" t="str">
        <f ca="1">IFERROR(_xlfn.XLOOKUP($B528,map_headernames!L:L,map_headernames!L:L),"")</f>
        <v/>
      </c>
      <c r="H528" t="e">
        <f ca="1">_xlfn.XLOOKUP(K528,map_headernames!$Q$1:$Q$734,map_headernames!$O$1:$O$734)</f>
        <v>#NAME?</v>
      </c>
      <c r="I528" s="23" t="str">
        <f ca="1">IFERROR(_xlfn.XLOOKUP(G528,map_headernames!L:L,map_headernames!O:O),"")</f>
        <v/>
      </c>
      <c r="L528" t="str">
        <f ca="1">IFERROR(_xlfn.XLOOKUP(G528,map_headernames!L:L,map_headernames!Q:Q),"")</f>
        <v/>
      </c>
      <c r="M528" t="str">
        <f ca="1">IFERROR(_xlfn.XLOOKUP(H528,map_headernames!O:O,map_headernames!Q:Q),"")</f>
        <v/>
      </c>
      <c r="O528" s="383" t="s">
        <v>6481</v>
      </c>
    </row>
    <row r="529" spans="1:15">
      <c r="A529">
        <v>509</v>
      </c>
      <c r="B529" t="s">
        <v>5775</v>
      </c>
      <c r="C529">
        <v>13</v>
      </c>
      <c r="D529" t="s">
        <v>6295</v>
      </c>
      <c r="E529" s="28" t="str">
        <f ca="1">IFERROR(_xlfn.XLOOKUP(B529,map_headernames!M:M,map_headernames!M:M),"")</f>
        <v/>
      </c>
      <c r="F529" s="28" t="str">
        <f ca="1">IFERROR(_xlfn.XLOOKUP(B529,map_headernames!N:N,map_headernames!N:N),"")</f>
        <v/>
      </c>
      <c r="G529" s="28" t="str">
        <f ca="1">IFERROR(_xlfn.XLOOKUP($B529,map_headernames!L:L,map_headernames!L:L),"")</f>
        <v/>
      </c>
      <c r="H529" t="e">
        <f ca="1">_xlfn.XLOOKUP(K529,map_headernames!$Q$1:$Q$734,map_headernames!$O$1:$O$734)</f>
        <v>#NAME?</v>
      </c>
      <c r="I529" s="23" t="str">
        <f ca="1">IFERROR(_xlfn.XLOOKUP(G529,map_headernames!L:L,map_headernames!O:O),"")</f>
        <v/>
      </c>
      <c r="L529" t="str">
        <f ca="1">IFERROR(_xlfn.XLOOKUP(G529,map_headernames!L:L,map_headernames!Q:Q),"")</f>
        <v/>
      </c>
      <c r="M529" t="str">
        <f ca="1">IFERROR(_xlfn.XLOOKUP(H529,map_headernames!O:O,map_headernames!Q:Q),"")</f>
        <v/>
      </c>
      <c r="O529" s="383" t="s">
        <v>6481</v>
      </c>
    </row>
    <row r="530" spans="1:15">
      <c r="A530">
        <v>510</v>
      </c>
      <c r="B530" t="s">
        <v>5776</v>
      </c>
      <c r="C530">
        <v>4.9808429118773896</v>
      </c>
      <c r="D530" t="s">
        <v>6296</v>
      </c>
      <c r="E530" s="28" t="str">
        <f ca="1">IFERROR(_xlfn.XLOOKUP(B530,map_headernames!M:M,map_headernames!M:M),"")</f>
        <v/>
      </c>
      <c r="F530" s="28" t="str">
        <f ca="1">IFERROR(_xlfn.XLOOKUP(B530,map_headernames!N:N,map_headernames!N:N),"")</f>
        <v/>
      </c>
      <c r="G530" s="28" t="str">
        <f ca="1">IFERROR(_xlfn.XLOOKUP($B530,map_headernames!L:L,map_headernames!L:L),"")</f>
        <v/>
      </c>
      <c r="H530" t="e">
        <f ca="1">_xlfn.XLOOKUP(K530,map_headernames!$Q$1:$Q$734,map_headernames!$O$1:$O$734)</f>
        <v>#NAME?</v>
      </c>
      <c r="I530" s="23" t="str">
        <f ca="1">IFERROR(_xlfn.XLOOKUP(G530,map_headernames!L:L,map_headernames!O:O),"")</f>
        <v/>
      </c>
      <c r="L530" t="str">
        <f ca="1">IFERROR(_xlfn.XLOOKUP(G530,map_headernames!L:L,map_headernames!Q:Q),"")</f>
        <v/>
      </c>
      <c r="M530" t="str">
        <f ca="1">IFERROR(_xlfn.XLOOKUP(H530,map_headernames!O:O,map_headernames!Q:Q),"")</f>
        <v/>
      </c>
      <c r="O530" s="383" t="s">
        <v>6481</v>
      </c>
    </row>
    <row r="531" spans="1:15">
      <c r="A531">
        <v>511</v>
      </c>
      <c r="B531" t="s">
        <v>4311</v>
      </c>
      <c r="C531">
        <v>101</v>
      </c>
      <c r="D531" t="s">
        <v>6297</v>
      </c>
      <c r="E531" s="28" t="str">
        <f ca="1">IFERROR(_xlfn.XLOOKUP(B531,map_headernames!M:M,map_headernames!M:M),"")</f>
        <v/>
      </c>
      <c r="F531" s="28" t="str">
        <f ca="1">IFERROR(_xlfn.XLOOKUP(B531,map_headernames!N:N,map_headernames!N:N),"")</f>
        <v/>
      </c>
      <c r="G531" s="28" t="str">
        <f ca="1">IFERROR(_xlfn.XLOOKUP($B531,map_headernames!L:L,map_headernames!L:L),"")</f>
        <v/>
      </c>
      <c r="H531" t="e">
        <f ca="1">_xlfn.XLOOKUP(K531,map_headernames!$Q$1:$Q$734,map_headernames!$O$1:$O$734)</f>
        <v>#NAME?</v>
      </c>
      <c r="I531" s="23" t="str">
        <f ca="1">IFERROR(_xlfn.XLOOKUP(G531,map_headernames!L:L,map_headernames!O:O),"")</f>
        <v/>
      </c>
      <c r="L531" t="str">
        <f ca="1">IFERROR(_xlfn.XLOOKUP(G531,map_headernames!L:L,map_headernames!Q:Q),"")</f>
        <v/>
      </c>
      <c r="M531" t="str">
        <f ca="1">IFERROR(_xlfn.XLOOKUP(H531,map_headernames!O:O,map_headernames!Q:Q),"")</f>
        <v/>
      </c>
      <c r="O531" s="383" t="s">
        <v>6481</v>
      </c>
    </row>
    <row r="532" spans="1:15">
      <c r="A532">
        <v>512</v>
      </c>
      <c r="B532" t="s">
        <v>4313</v>
      </c>
      <c r="C532">
        <v>38.697318007662801</v>
      </c>
      <c r="D532" t="s">
        <v>6298</v>
      </c>
      <c r="E532" s="28" t="str">
        <f ca="1">IFERROR(_xlfn.XLOOKUP(B532,map_headernames!M:M,map_headernames!M:M),"")</f>
        <v/>
      </c>
      <c r="F532" s="28" t="str">
        <f ca="1">IFERROR(_xlfn.XLOOKUP(B532,map_headernames!N:N,map_headernames!N:N),"")</f>
        <v/>
      </c>
      <c r="G532" s="28" t="str">
        <f ca="1">IFERROR(_xlfn.XLOOKUP($B532,map_headernames!L:L,map_headernames!L:L),"")</f>
        <v/>
      </c>
      <c r="H532" t="e">
        <f ca="1">_xlfn.XLOOKUP(K532,map_headernames!$Q$1:$Q$734,map_headernames!$O$1:$O$734)</f>
        <v>#NAME?</v>
      </c>
      <c r="I532" s="23" t="str">
        <f ca="1">IFERROR(_xlfn.XLOOKUP(G532,map_headernames!L:L,map_headernames!O:O),"")</f>
        <v/>
      </c>
      <c r="L532" t="str">
        <f ca="1">IFERROR(_xlfn.XLOOKUP(G532,map_headernames!L:L,map_headernames!Q:Q),"")</f>
        <v/>
      </c>
      <c r="M532" t="str">
        <f ca="1">IFERROR(_xlfn.XLOOKUP(H532,map_headernames!O:O,map_headernames!Q:Q),"")</f>
        <v/>
      </c>
      <c r="O532" s="383" t="s">
        <v>6481</v>
      </c>
    </row>
    <row r="533" spans="1:15">
      <c r="A533">
        <v>513</v>
      </c>
      <c r="B533" t="s">
        <v>4316</v>
      </c>
      <c r="C533">
        <v>48</v>
      </c>
      <c r="D533" t="s">
        <v>6299</v>
      </c>
      <c r="E533" s="28" t="str">
        <f ca="1">IFERROR(_xlfn.XLOOKUP(B533,map_headernames!M:M,map_headernames!M:M),"")</f>
        <v/>
      </c>
      <c r="F533" s="28" t="str">
        <f ca="1">IFERROR(_xlfn.XLOOKUP(B533,map_headernames!N:N,map_headernames!N:N),"")</f>
        <v/>
      </c>
      <c r="G533" s="28" t="str">
        <f ca="1">IFERROR(_xlfn.XLOOKUP($B533,map_headernames!L:L,map_headernames!L:L),"")</f>
        <v/>
      </c>
      <c r="H533" t="e">
        <f ca="1">_xlfn.XLOOKUP(K533,map_headernames!$Q$1:$Q$734,map_headernames!$O$1:$O$734)</f>
        <v>#NAME?</v>
      </c>
      <c r="I533" s="23" t="str">
        <f ca="1">IFERROR(_xlfn.XLOOKUP(G533,map_headernames!L:L,map_headernames!O:O),"")</f>
        <v/>
      </c>
      <c r="L533" t="str">
        <f ca="1">IFERROR(_xlfn.XLOOKUP(G533,map_headernames!L:L,map_headernames!Q:Q),"")</f>
        <v/>
      </c>
      <c r="M533" t="str">
        <f ca="1">IFERROR(_xlfn.XLOOKUP(H533,map_headernames!O:O,map_headernames!Q:Q),"")</f>
        <v/>
      </c>
      <c r="O533" s="383" t="s">
        <v>6481</v>
      </c>
    </row>
    <row r="534" spans="1:15">
      <c r="A534">
        <v>514</v>
      </c>
      <c r="B534" t="s">
        <v>4318</v>
      </c>
      <c r="C534">
        <v>18.390804597701099</v>
      </c>
      <c r="D534" t="s">
        <v>6300</v>
      </c>
      <c r="E534" s="28" t="str">
        <f ca="1">IFERROR(_xlfn.XLOOKUP(B534,map_headernames!M:M,map_headernames!M:M),"")</f>
        <v/>
      </c>
      <c r="F534" s="28" t="str">
        <f ca="1">IFERROR(_xlfn.XLOOKUP(B534,map_headernames!N:N,map_headernames!N:N),"")</f>
        <v/>
      </c>
      <c r="G534" s="28" t="str">
        <f ca="1">IFERROR(_xlfn.XLOOKUP($B534,map_headernames!L:L,map_headernames!L:L),"")</f>
        <v/>
      </c>
      <c r="H534" t="e">
        <f ca="1">_xlfn.XLOOKUP(K534,map_headernames!$Q$1:$Q$734,map_headernames!$O$1:$O$734)</f>
        <v>#NAME?</v>
      </c>
      <c r="I534" s="23" t="str">
        <f ca="1">IFERROR(_xlfn.XLOOKUP(G534,map_headernames!L:L,map_headernames!O:O),"")</f>
        <v/>
      </c>
      <c r="L534" t="str">
        <f ca="1">IFERROR(_xlfn.XLOOKUP(G534,map_headernames!L:L,map_headernames!Q:Q),"")</f>
        <v/>
      </c>
      <c r="M534" t="str">
        <f ca="1">IFERROR(_xlfn.XLOOKUP(H534,map_headernames!O:O,map_headernames!Q:Q),"")</f>
        <v/>
      </c>
      <c r="O534" s="383" t="s">
        <v>6481</v>
      </c>
    </row>
    <row r="535" spans="1:15">
      <c r="A535">
        <v>515</v>
      </c>
      <c r="B535" t="s">
        <v>4321</v>
      </c>
      <c r="C535">
        <v>8</v>
      </c>
      <c r="D535" t="s">
        <v>6301</v>
      </c>
      <c r="E535" s="28" t="str">
        <f ca="1">IFERROR(_xlfn.XLOOKUP(B535,map_headernames!M:M,map_headernames!M:M),"")</f>
        <v/>
      </c>
      <c r="F535" s="28" t="str">
        <f ca="1">IFERROR(_xlfn.XLOOKUP(B535,map_headernames!N:N,map_headernames!N:N),"")</f>
        <v/>
      </c>
      <c r="G535" s="28" t="str">
        <f ca="1">IFERROR(_xlfn.XLOOKUP($B535,map_headernames!L:L,map_headernames!L:L),"")</f>
        <v/>
      </c>
      <c r="H535" t="e">
        <f ca="1">_xlfn.XLOOKUP(K535,map_headernames!$Q$1:$Q$734,map_headernames!$O$1:$O$734)</f>
        <v>#NAME?</v>
      </c>
      <c r="I535" s="23" t="str">
        <f ca="1">IFERROR(_xlfn.XLOOKUP(G535,map_headernames!L:L,map_headernames!O:O),"")</f>
        <v/>
      </c>
      <c r="L535" t="str">
        <f ca="1">IFERROR(_xlfn.XLOOKUP(G535,map_headernames!L:L,map_headernames!Q:Q),"")</f>
        <v/>
      </c>
      <c r="M535" t="str">
        <f ca="1">IFERROR(_xlfn.XLOOKUP(H535,map_headernames!O:O,map_headernames!Q:Q),"")</f>
        <v/>
      </c>
      <c r="O535" s="383" t="s">
        <v>6481</v>
      </c>
    </row>
    <row r="536" spans="1:15">
      <c r="A536">
        <v>516</v>
      </c>
      <c r="B536" t="s">
        <v>4323</v>
      </c>
      <c r="C536">
        <v>3.0651340996168601</v>
      </c>
      <c r="D536" t="s">
        <v>6302</v>
      </c>
      <c r="E536" s="28" t="str">
        <f ca="1">IFERROR(_xlfn.XLOOKUP(B536,map_headernames!M:M,map_headernames!M:M),"")</f>
        <v/>
      </c>
      <c r="F536" s="28" t="str">
        <f ca="1">IFERROR(_xlfn.XLOOKUP(B536,map_headernames!N:N,map_headernames!N:N),"")</f>
        <v/>
      </c>
      <c r="G536" s="28" t="str">
        <f ca="1">IFERROR(_xlfn.XLOOKUP($B536,map_headernames!L:L,map_headernames!L:L),"")</f>
        <v/>
      </c>
      <c r="H536" t="e">
        <f ca="1">_xlfn.XLOOKUP(K536,map_headernames!$Q$1:$Q$734,map_headernames!$O$1:$O$734)</f>
        <v>#NAME?</v>
      </c>
      <c r="I536" s="23" t="str">
        <f ca="1">IFERROR(_xlfn.XLOOKUP(G536,map_headernames!L:L,map_headernames!O:O),"")</f>
        <v/>
      </c>
      <c r="L536" t="str">
        <f ca="1">IFERROR(_xlfn.XLOOKUP(G536,map_headernames!L:L,map_headernames!Q:Q),"")</f>
        <v/>
      </c>
      <c r="M536" t="str">
        <f ca="1">IFERROR(_xlfn.XLOOKUP(H536,map_headernames!O:O,map_headernames!Q:Q),"")</f>
        <v/>
      </c>
      <c r="O536" s="383" t="s">
        <v>6481</v>
      </c>
    </row>
    <row r="537" spans="1:15">
      <c r="A537">
        <v>517</v>
      </c>
      <c r="B537" t="s">
        <v>5777</v>
      </c>
      <c r="C537">
        <v>9</v>
      </c>
      <c r="D537" t="s">
        <v>6303</v>
      </c>
      <c r="E537" s="28" t="str">
        <f ca="1">IFERROR(_xlfn.XLOOKUP(B537,map_headernames!M:M,map_headernames!M:M),"")</f>
        <v/>
      </c>
      <c r="F537" s="28" t="str">
        <f ca="1">IFERROR(_xlfn.XLOOKUP(B537,map_headernames!N:N,map_headernames!N:N),"")</f>
        <v/>
      </c>
      <c r="G537" s="28" t="str">
        <f ca="1">IFERROR(_xlfn.XLOOKUP($B537,map_headernames!L:L,map_headernames!L:L),"")</f>
        <v/>
      </c>
      <c r="H537" t="e">
        <f ca="1">_xlfn.XLOOKUP(K537,map_headernames!$Q$1:$Q$734,map_headernames!$O$1:$O$734)</f>
        <v>#NAME?</v>
      </c>
      <c r="I537" s="23" t="str">
        <f ca="1">IFERROR(_xlfn.XLOOKUP(G537,map_headernames!L:L,map_headernames!O:O),"")</f>
        <v/>
      </c>
      <c r="L537" t="str">
        <f ca="1">IFERROR(_xlfn.XLOOKUP(G537,map_headernames!L:L,map_headernames!Q:Q),"")</f>
        <v/>
      </c>
      <c r="M537" t="str">
        <f ca="1">IFERROR(_xlfn.XLOOKUP(H537,map_headernames!O:O,map_headernames!Q:Q),"")</f>
        <v/>
      </c>
      <c r="O537" s="383" t="s">
        <v>6481</v>
      </c>
    </row>
    <row r="538" spans="1:15">
      <c r="A538">
        <v>518</v>
      </c>
      <c r="B538" t="s">
        <v>5778</v>
      </c>
      <c r="C538">
        <v>3.4482758620689702</v>
      </c>
      <c r="D538" t="s">
        <v>6304</v>
      </c>
      <c r="E538" s="28" t="str">
        <f ca="1">IFERROR(_xlfn.XLOOKUP(B538,map_headernames!M:M,map_headernames!M:M),"")</f>
        <v/>
      </c>
      <c r="F538" s="28" t="str">
        <f ca="1">IFERROR(_xlfn.XLOOKUP(B538,map_headernames!N:N,map_headernames!N:N),"")</f>
        <v/>
      </c>
      <c r="G538" s="28" t="str">
        <f ca="1">IFERROR(_xlfn.XLOOKUP($B538,map_headernames!L:L,map_headernames!L:L),"")</f>
        <v/>
      </c>
      <c r="H538" t="e">
        <f ca="1">_xlfn.XLOOKUP(K538,map_headernames!$Q$1:$Q$734,map_headernames!$O$1:$O$734)</f>
        <v>#NAME?</v>
      </c>
      <c r="I538" s="23" t="str">
        <f ca="1">IFERROR(_xlfn.XLOOKUP(G538,map_headernames!L:L,map_headernames!O:O),"")</f>
        <v/>
      </c>
      <c r="L538" t="str">
        <f ca="1">IFERROR(_xlfn.XLOOKUP(G538,map_headernames!L:L,map_headernames!Q:Q),"")</f>
        <v/>
      </c>
      <c r="M538" t="str">
        <f ca="1">IFERROR(_xlfn.XLOOKUP(H538,map_headernames!O:O,map_headernames!Q:Q),"")</f>
        <v/>
      </c>
      <c r="O538" s="383" t="s">
        <v>6481</v>
      </c>
    </row>
    <row r="539" spans="1:15">
      <c r="A539">
        <v>519</v>
      </c>
      <c r="B539" t="s">
        <v>5779</v>
      </c>
      <c r="C539">
        <v>34</v>
      </c>
      <c r="D539" t="s">
        <v>6305</v>
      </c>
      <c r="E539" s="28" t="str">
        <f ca="1">IFERROR(_xlfn.XLOOKUP(B539,map_headernames!M:M,map_headernames!M:M),"")</f>
        <v/>
      </c>
      <c r="F539" s="28" t="str">
        <f ca="1">IFERROR(_xlfn.XLOOKUP(B539,map_headernames!N:N,map_headernames!N:N),"")</f>
        <v/>
      </c>
      <c r="G539" s="28" t="str">
        <f ca="1">IFERROR(_xlfn.XLOOKUP($B539,map_headernames!L:L,map_headernames!L:L),"")</f>
        <v/>
      </c>
      <c r="H539" t="e">
        <f ca="1">_xlfn.XLOOKUP(K539,map_headernames!$Q$1:$Q$734,map_headernames!$O$1:$O$734)</f>
        <v>#NAME?</v>
      </c>
      <c r="I539" s="23" t="str">
        <f ca="1">IFERROR(_xlfn.XLOOKUP(G539,map_headernames!L:L,map_headernames!O:O),"")</f>
        <v/>
      </c>
      <c r="L539" t="str">
        <f ca="1">IFERROR(_xlfn.XLOOKUP(G539,map_headernames!L:L,map_headernames!Q:Q),"")</f>
        <v/>
      </c>
      <c r="M539" t="str">
        <f ca="1">IFERROR(_xlfn.XLOOKUP(H539,map_headernames!O:O,map_headernames!Q:Q),"")</f>
        <v/>
      </c>
      <c r="O539" s="383" t="s">
        <v>6481</v>
      </c>
    </row>
    <row r="540" spans="1:15">
      <c r="A540">
        <v>520</v>
      </c>
      <c r="B540" t="s">
        <v>5780</v>
      </c>
      <c r="C540">
        <v>13.026819923371599</v>
      </c>
      <c r="D540" t="s">
        <v>6306</v>
      </c>
      <c r="E540" s="28" t="str">
        <f ca="1">IFERROR(_xlfn.XLOOKUP(B540,map_headernames!M:M,map_headernames!M:M),"")</f>
        <v/>
      </c>
      <c r="F540" s="28" t="str">
        <f ca="1">IFERROR(_xlfn.XLOOKUP(B540,map_headernames!N:N,map_headernames!N:N),"")</f>
        <v/>
      </c>
      <c r="G540" s="28" t="str">
        <f ca="1">IFERROR(_xlfn.XLOOKUP($B540,map_headernames!L:L,map_headernames!L:L),"")</f>
        <v/>
      </c>
      <c r="H540" t="e">
        <f ca="1">_xlfn.XLOOKUP(K540,map_headernames!$Q$1:$Q$734,map_headernames!$O$1:$O$734)</f>
        <v>#NAME?</v>
      </c>
      <c r="I540" s="23" t="str">
        <f ca="1">IFERROR(_xlfn.XLOOKUP(G540,map_headernames!L:L,map_headernames!O:O),"")</f>
        <v/>
      </c>
      <c r="L540" t="str">
        <f ca="1">IFERROR(_xlfn.XLOOKUP(G540,map_headernames!L:L,map_headernames!Q:Q),"")</f>
        <v/>
      </c>
      <c r="M540" t="str">
        <f ca="1">IFERROR(_xlfn.XLOOKUP(H540,map_headernames!O:O,map_headernames!Q:Q),"")</f>
        <v/>
      </c>
      <c r="O540" s="383" t="s">
        <v>6481</v>
      </c>
    </row>
    <row r="541" spans="1:15">
      <c r="A541">
        <v>521</v>
      </c>
      <c r="B541" t="s">
        <v>5781</v>
      </c>
      <c r="C541">
        <v>29</v>
      </c>
      <c r="D541" t="s">
        <v>6307</v>
      </c>
      <c r="E541" s="28" t="str">
        <f ca="1">IFERROR(_xlfn.XLOOKUP(B541,map_headernames!M:M,map_headernames!M:M),"")</f>
        <v/>
      </c>
      <c r="F541" s="28" t="str">
        <f ca="1">IFERROR(_xlfn.XLOOKUP(B541,map_headernames!N:N,map_headernames!N:N),"")</f>
        <v/>
      </c>
      <c r="G541" s="28" t="str">
        <f ca="1">IFERROR(_xlfn.XLOOKUP($B541,map_headernames!L:L,map_headernames!L:L),"")</f>
        <v/>
      </c>
      <c r="H541" t="e">
        <f ca="1">_xlfn.XLOOKUP(K541,map_headernames!$Q$1:$Q$734,map_headernames!$O$1:$O$734)</f>
        <v>#NAME?</v>
      </c>
      <c r="I541" s="23" t="str">
        <f ca="1">IFERROR(_xlfn.XLOOKUP(G541,map_headernames!L:L,map_headernames!O:O),"")</f>
        <v/>
      </c>
      <c r="L541" t="str">
        <f ca="1">IFERROR(_xlfn.XLOOKUP(G541,map_headernames!L:L,map_headernames!Q:Q),"")</f>
        <v/>
      </c>
      <c r="M541" t="str">
        <f ca="1">IFERROR(_xlfn.XLOOKUP(H541,map_headernames!O:O,map_headernames!Q:Q),"")</f>
        <v/>
      </c>
      <c r="O541" s="383" t="s">
        <v>6481</v>
      </c>
    </row>
    <row r="542" spans="1:15">
      <c r="A542">
        <v>522</v>
      </c>
      <c r="B542" t="s">
        <v>5782</v>
      </c>
      <c r="C542">
        <v>11.1111111111111</v>
      </c>
      <c r="D542" t="s">
        <v>6308</v>
      </c>
      <c r="E542" s="28" t="str">
        <f ca="1">IFERROR(_xlfn.XLOOKUP(B542,map_headernames!M:M,map_headernames!M:M),"")</f>
        <v/>
      </c>
      <c r="F542" s="28" t="str">
        <f ca="1">IFERROR(_xlfn.XLOOKUP(B542,map_headernames!N:N,map_headernames!N:N),"")</f>
        <v/>
      </c>
      <c r="G542" s="28" t="str">
        <f ca="1">IFERROR(_xlfn.XLOOKUP($B542,map_headernames!L:L,map_headernames!L:L),"")</f>
        <v/>
      </c>
      <c r="H542" t="e">
        <f ca="1">_xlfn.XLOOKUP(K542,map_headernames!$Q$1:$Q$734,map_headernames!$O$1:$O$734)</f>
        <v>#NAME?</v>
      </c>
      <c r="I542" s="23" t="str">
        <f ca="1">IFERROR(_xlfn.XLOOKUP(G542,map_headernames!L:L,map_headernames!O:O),"")</f>
        <v/>
      </c>
      <c r="L542" t="str">
        <f ca="1">IFERROR(_xlfn.XLOOKUP(G542,map_headernames!L:L,map_headernames!Q:Q),"")</f>
        <v/>
      </c>
      <c r="M542" t="str">
        <f ca="1">IFERROR(_xlfn.XLOOKUP(H542,map_headernames!O:O,map_headernames!Q:Q),"")</f>
        <v/>
      </c>
      <c r="O542" s="383" t="s">
        <v>6481</v>
      </c>
    </row>
    <row r="543" spans="1:15">
      <c r="A543">
        <v>523</v>
      </c>
      <c r="B543" t="s">
        <v>4341</v>
      </c>
      <c r="C543">
        <v>9</v>
      </c>
      <c r="D543" t="s">
        <v>6309</v>
      </c>
      <c r="E543" s="28" t="str">
        <f ca="1">IFERROR(_xlfn.XLOOKUP(B543,map_headernames!M:M,map_headernames!M:M),"")</f>
        <v/>
      </c>
      <c r="F543" s="28" t="str">
        <f ca="1">IFERROR(_xlfn.XLOOKUP(B543,map_headernames!N:N,map_headernames!N:N),"")</f>
        <v/>
      </c>
      <c r="G543" s="28" t="str">
        <f ca="1">IFERROR(_xlfn.XLOOKUP($B543,map_headernames!L:L,map_headernames!L:L),"")</f>
        <v/>
      </c>
      <c r="H543" t="e">
        <f ca="1">_xlfn.XLOOKUP(K543,map_headernames!$Q$1:$Q$734,map_headernames!$O$1:$O$734)</f>
        <v>#NAME?</v>
      </c>
      <c r="I543" s="23" t="str">
        <f ca="1">IFERROR(_xlfn.XLOOKUP(G543,map_headernames!L:L,map_headernames!O:O),"")</f>
        <v/>
      </c>
      <c r="L543" t="str">
        <f ca="1">IFERROR(_xlfn.XLOOKUP(G543,map_headernames!L:L,map_headernames!Q:Q),"")</f>
        <v/>
      </c>
      <c r="M543" t="str">
        <f ca="1">IFERROR(_xlfn.XLOOKUP(H543,map_headernames!O:O,map_headernames!Q:Q),"")</f>
        <v/>
      </c>
      <c r="O543" s="383" t="s">
        <v>6481</v>
      </c>
    </row>
    <row r="544" spans="1:15">
      <c r="A544">
        <v>524</v>
      </c>
      <c r="B544" t="s">
        <v>4343</v>
      </c>
      <c r="C544">
        <v>3.4482758620689702</v>
      </c>
      <c r="D544" t="s">
        <v>6310</v>
      </c>
      <c r="E544" s="28" t="str">
        <f ca="1">IFERROR(_xlfn.XLOOKUP(B544,map_headernames!M:M,map_headernames!M:M),"")</f>
        <v/>
      </c>
      <c r="F544" s="28" t="str">
        <f ca="1">IFERROR(_xlfn.XLOOKUP(B544,map_headernames!N:N,map_headernames!N:N),"")</f>
        <v/>
      </c>
      <c r="G544" s="28" t="str">
        <f ca="1">IFERROR(_xlfn.XLOOKUP($B544,map_headernames!L:L,map_headernames!L:L),"")</f>
        <v/>
      </c>
      <c r="H544" t="e">
        <f ca="1">_xlfn.XLOOKUP(K544,map_headernames!$Q$1:$Q$734,map_headernames!$O$1:$O$734)</f>
        <v>#NAME?</v>
      </c>
      <c r="I544" s="23" t="str">
        <f ca="1">IFERROR(_xlfn.XLOOKUP(G544,map_headernames!L:L,map_headernames!O:O),"")</f>
        <v/>
      </c>
      <c r="L544" t="str">
        <f ca="1">IFERROR(_xlfn.XLOOKUP(G544,map_headernames!L:L,map_headernames!Q:Q),"")</f>
        <v/>
      </c>
      <c r="M544" t="str">
        <f ca="1">IFERROR(_xlfn.XLOOKUP(H544,map_headernames!O:O,map_headernames!Q:Q),"")</f>
        <v/>
      </c>
      <c r="O544" s="383" t="s">
        <v>6481</v>
      </c>
    </row>
    <row r="545" spans="1:15">
      <c r="A545">
        <v>525</v>
      </c>
      <c r="B545" t="s">
        <v>4346</v>
      </c>
      <c r="C545">
        <v>0</v>
      </c>
      <c r="D545" t="s">
        <v>6311</v>
      </c>
      <c r="E545" s="28" t="str">
        <f ca="1">IFERROR(_xlfn.XLOOKUP(B545,map_headernames!M:M,map_headernames!M:M),"")</f>
        <v/>
      </c>
      <c r="F545" s="28" t="str">
        <f ca="1">IFERROR(_xlfn.XLOOKUP(B545,map_headernames!N:N,map_headernames!N:N),"")</f>
        <v/>
      </c>
      <c r="G545" s="28" t="str">
        <f ca="1">IFERROR(_xlfn.XLOOKUP($B545,map_headernames!L:L,map_headernames!L:L),"")</f>
        <v/>
      </c>
      <c r="H545" t="e">
        <f ca="1">_xlfn.XLOOKUP(K545,map_headernames!$Q$1:$Q$734,map_headernames!$O$1:$O$734)</f>
        <v>#NAME?</v>
      </c>
      <c r="I545" s="23" t="str">
        <f ca="1">IFERROR(_xlfn.XLOOKUP(G545,map_headernames!L:L,map_headernames!O:O),"")</f>
        <v/>
      </c>
      <c r="L545" t="str">
        <f ca="1">IFERROR(_xlfn.XLOOKUP(G545,map_headernames!L:L,map_headernames!Q:Q),"")</f>
        <v/>
      </c>
      <c r="M545" t="str">
        <f ca="1">IFERROR(_xlfn.XLOOKUP(H545,map_headernames!O:O,map_headernames!Q:Q),"")</f>
        <v/>
      </c>
      <c r="O545" s="383" t="s">
        <v>6481</v>
      </c>
    </row>
    <row r="546" spans="1:15">
      <c r="A546">
        <v>526</v>
      </c>
      <c r="B546" t="s">
        <v>4348</v>
      </c>
      <c r="C546">
        <v>0</v>
      </c>
      <c r="D546" t="s">
        <v>6312</v>
      </c>
      <c r="E546" s="28" t="str">
        <f ca="1">IFERROR(_xlfn.XLOOKUP(B546,map_headernames!M:M,map_headernames!M:M),"")</f>
        <v/>
      </c>
      <c r="F546" s="28" t="str">
        <f ca="1">IFERROR(_xlfn.XLOOKUP(B546,map_headernames!N:N,map_headernames!N:N),"")</f>
        <v/>
      </c>
      <c r="G546" s="28" t="str">
        <f ca="1">IFERROR(_xlfn.XLOOKUP($B546,map_headernames!L:L,map_headernames!L:L),"")</f>
        <v/>
      </c>
      <c r="H546" t="e">
        <f ca="1">_xlfn.XLOOKUP(K546,map_headernames!$Q$1:$Q$734,map_headernames!$O$1:$O$734)</f>
        <v>#NAME?</v>
      </c>
      <c r="I546" s="23" t="str">
        <f ca="1">IFERROR(_xlfn.XLOOKUP(G546,map_headernames!L:L,map_headernames!O:O),"")</f>
        <v/>
      </c>
      <c r="L546" t="str">
        <f ca="1">IFERROR(_xlfn.XLOOKUP(G546,map_headernames!L:L,map_headernames!Q:Q),"")</f>
        <v/>
      </c>
      <c r="M546" t="str">
        <f ca="1">IFERROR(_xlfn.XLOOKUP(H546,map_headernames!O:O,map_headernames!Q:Q),"")</f>
        <v/>
      </c>
      <c r="O546" s="383" t="s">
        <v>6481</v>
      </c>
    </row>
    <row r="547" spans="1:15">
      <c r="A547">
        <v>527</v>
      </c>
      <c r="B547" t="s">
        <v>4351</v>
      </c>
      <c r="C547">
        <v>0</v>
      </c>
      <c r="D547" t="s">
        <v>6313</v>
      </c>
      <c r="E547" s="28" t="str">
        <f ca="1">IFERROR(_xlfn.XLOOKUP(B547,map_headernames!M:M,map_headernames!M:M),"")</f>
        <v/>
      </c>
      <c r="F547" s="28" t="str">
        <f ca="1">IFERROR(_xlfn.XLOOKUP(B547,map_headernames!N:N,map_headernames!N:N),"")</f>
        <v/>
      </c>
      <c r="G547" s="28" t="str">
        <f ca="1">IFERROR(_xlfn.XLOOKUP($B547,map_headernames!L:L,map_headernames!L:L),"")</f>
        <v/>
      </c>
      <c r="H547" t="e">
        <f ca="1">_xlfn.XLOOKUP(K547,map_headernames!$Q$1:$Q$734,map_headernames!$O$1:$O$734)</f>
        <v>#NAME?</v>
      </c>
      <c r="I547" s="23" t="str">
        <f ca="1">IFERROR(_xlfn.XLOOKUP(G547,map_headernames!L:L,map_headernames!O:O),"")</f>
        <v/>
      </c>
      <c r="L547" t="str">
        <f ca="1">IFERROR(_xlfn.XLOOKUP(G547,map_headernames!L:L,map_headernames!Q:Q),"")</f>
        <v/>
      </c>
      <c r="M547" t="str">
        <f ca="1">IFERROR(_xlfn.XLOOKUP(H547,map_headernames!O:O,map_headernames!Q:Q),"")</f>
        <v/>
      </c>
      <c r="O547" s="383" t="s">
        <v>6481</v>
      </c>
    </row>
    <row r="548" spans="1:15">
      <c r="A548">
        <v>528</v>
      </c>
      <c r="B548" t="s">
        <v>4353</v>
      </c>
      <c r="C548">
        <v>0</v>
      </c>
      <c r="D548" t="s">
        <v>6314</v>
      </c>
      <c r="E548" s="28" t="str">
        <f ca="1">IFERROR(_xlfn.XLOOKUP(B548,map_headernames!M:M,map_headernames!M:M),"")</f>
        <v/>
      </c>
      <c r="F548" s="28" t="str">
        <f ca="1">IFERROR(_xlfn.XLOOKUP(B548,map_headernames!N:N,map_headernames!N:N),"")</f>
        <v/>
      </c>
      <c r="G548" s="28" t="str">
        <f ca="1">IFERROR(_xlfn.XLOOKUP($B548,map_headernames!L:L,map_headernames!L:L),"")</f>
        <v/>
      </c>
      <c r="H548" t="e">
        <f ca="1">_xlfn.XLOOKUP(K548,map_headernames!$Q$1:$Q$734,map_headernames!$O$1:$O$734)</f>
        <v>#NAME?</v>
      </c>
      <c r="I548" s="23" t="str">
        <f ca="1">IFERROR(_xlfn.XLOOKUP(G548,map_headernames!L:L,map_headernames!O:O),"")</f>
        <v/>
      </c>
      <c r="L548" t="str">
        <f ca="1">IFERROR(_xlfn.XLOOKUP(G548,map_headernames!L:L,map_headernames!Q:Q),"")</f>
        <v/>
      </c>
      <c r="M548" t="str">
        <f ca="1">IFERROR(_xlfn.XLOOKUP(H548,map_headernames!O:O,map_headernames!Q:Q),"")</f>
        <v/>
      </c>
      <c r="O548" s="383" t="s">
        <v>6481</v>
      </c>
    </row>
    <row r="549" spans="1:15">
      <c r="A549">
        <v>529</v>
      </c>
      <c r="B549" t="s">
        <v>4356</v>
      </c>
      <c r="C549">
        <v>80</v>
      </c>
      <c r="D549" t="s">
        <v>6315</v>
      </c>
      <c r="E549" s="28" t="str">
        <f ca="1">IFERROR(_xlfn.XLOOKUP(B549,map_headernames!M:M,map_headernames!M:M),"")</f>
        <v/>
      </c>
      <c r="F549" s="28" t="str">
        <f ca="1">IFERROR(_xlfn.XLOOKUP(B549,map_headernames!N:N,map_headernames!N:N),"")</f>
        <v/>
      </c>
      <c r="G549" s="28" t="str">
        <f ca="1">IFERROR(_xlfn.XLOOKUP($B549,map_headernames!L:L,map_headernames!L:L),"")</f>
        <v/>
      </c>
      <c r="H549" t="e">
        <f ca="1">_xlfn.XLOOKUP(K549,map_headernames!$Q$1:$Q$734,map_headernames!$O$1:$O$734)</f>
        <v>#NAME?</v>
      </c>
      <c r="I549" s="23" t="str">
        <f ca="1">IFERROR(_xlfn.XLOOKUP(G549,map_headernames!L:L,map_headernames!O:O),"")</f>
        <v/>
      </c>
      <c r="L549" t="str">
        <f ca="1">IFERROR(_xlfn.XLOOKUP(G549,map_headernames!L:L,map_headernames!Q:Q),"")</f>
        <v/>
      </c>
      <c r="M549" t="str">
        <f ca="1">IFERROR(_xlfn.XLOOKUP(H549,map_headernames!O:O,map_headernames!Q:Q),"")</f>
        <v/>
      </c>
      <c r="O549" s="383" t="s">
        <v>6481</v>
      </c>
    </row>
    <row r="550" spans="1:15">
      <c r="A550">
        <v>530</v>
      </c>
      <c r="B550" t="s">
        <v>4358</v>
      </c>
      <c r="C550">
        <v>30.651340996168599</v>
      </c>
      <c r="D550" t="s">
        <v>6316</v>
      </c>
      <c r="E550" s="28" t="str">
        <f ca="1">IFERROR(_xlfn.XLOOKUP(B550,map_headernames!M:M,map_headernames!M:M),"")</f>
        <v/>
      </c>
      <c r="F550" s="28" t="str">
        <f ca="1">IFERROR(_xlfn.XLOOKUP(B550,map_headernames!N:N,map_headernames!N:N),"")</f>
        <v/>
      </c>
      <c r="G550" s="28" t="str">
        <f ca="1">IFERROR(_xlfn.XLOOKUP($B550,map_headernames!L:L,map_headernames!L:L),"")</f>
        <v/>
      </c>
      <c r="H550" t="e">
        <f ca="1">_xlfn.XLOOKUP(K550,map_headernames!$Q$1:$Q$734,map_headernames!$O$1:$O$734)</f>
        <v>#NAME?</v>
      </c>
      <c r="I550" s="23" t="str">
        <f ca="1">IFERROR(_xlfn.XLOOKUP(G550,map_headernames!L:L,map_headernames!O:O),"")</f>
        <v/>
      </c>
      <c r="L550" t="str">
        <f ca="1">IFERROR(_xlfn.XLOOKUP(G550,map_headernames!L:L,map_headernames!Q:Q),"")</f>
        <v/>
      </c>
      <c r="M550" t="str">
        <f ca="1">IFERROR(_xlfn.XLOOKUP(H550,map_headernames!O:O,map_headernames!Q:Q),"")</f>
        <v/>
      </c>
      <c r="O550" s="383" t="s">
        <v>6481</v>
      </c>
    </row>
    <row r="551" spans="1:15">
      <c r="A551">
        <v>531</v>
      </c>
      <c r="B551" t="s">
        <v>4361</v>
      </c>
      <c r="C551">
        <v>0</v>
      </c>
      <c r="D551" t="s">
        <v>6317</v>
      </c>
      <c r="E551" s="28" t="str">
        <f ca="1">IFERROR(_xlfn.XLOOKUP(B551,map_headernames!M:M,map_headernames!M:M),"")</f>
        <v/>
      </c>
      <c r="F551" s="28" t="str">
        <f ca="1">IFERROR(_xlfn.XLOOKUP(B551,map_headernames!N:N,map_headernames!N:N),"")</f>
        <v/>
      </c>
      <c r="G551" s="28" t="str">
        <f ca="1">IFERROR(_xlfn.XLOOKUP($B551,map_headernames!L:L,map_headernames!L:L),"")</f>
        <v/>
      </c>
      <c r="H551" t="e">
        <f ca="1">_xlfn.XLOOKUP(K551,map_headernames!$Q$1:$Q$734,map_headernames!$O$1:$O$734)</f>
        <v>#NAME?</v>
      </c>
      <c r="I551" s="23" t="str">
        <f ca="1">IFERROR(_xlfn.XLOOKUP(G551,map_headernames!L:L,map_headernames!O:O),"")</f>
        <v/>
      </c>
      <c r="L551" t="str">
        <f ca="1">IFERROR(_xlfn.XLOOKUP(G551,map_headernames!L:L,map_headernames!Q:Q),"")</f>
        <v/>
      </c>
      <c r="M551" t="str">
        <f ca="1">IFERROR(_xlfn.XLOOKUP(H551,map_headernames!O:O,map_headernames!Q:Q),"")</f>
        <v/>
      </c>
      <c r="O551" s="383" t="s">
        <v>6481</v>
      </c>
    </row>
    <row r="552" spans="1:15">
      <c r="A552">
        <v>532</v>
      </c>
      <c r="B552" t="s">
        <v>4363</v>
      </c>
      <c r="C552">
        <v>0</v>
      </c>
      <c r="D552" t="s">
        <v>6318</v>
      </c>
      <c r="E552" s="28" t="str">
        <f ca="1">IFERROR(_xlfn.XLOOKUP(B552,map_headernames!M:M,map_headernames!M:M),"")</f>
        <v/>
      </c>
      <c r="F552" s="28" t="str">
        <f ca="1">IFERROR(_xlfn.XLOOKUP(B552,map_headernames!N:N,map_headernames!N:N),"")</f>
        <v/>
      </c>
      <c r="G552" s="28" t="str">
        <f ca="1">IFERROR(_xlfn.XLOOKUP($B552,map_headernames!L:L,map_headernames!L:L),"")</f>
        <v/>
      </c>
      <c r="H552" t="e">
        <f ca="1">_xlfn.XLOOKUP(K552,map_headernames!$Q$1:$Q$734,map_headernames!$O$1:$O$734)</f>
        <v>#NAME?</v>
      </c>
      <c r="I552" s="23" t="str">
        <f ca="1">IFERROR(_xlfn.XLOOKUP(G552,map_headernames!L:L,map_headernames!O:O),"")</f>
        <v/>
      </c>
      <c r="L552" t="str">
        <f ca="1">IFERROR(_xlfn.XLOOKUP(G552,map_headernames!L:L,map_headernames!Q:Q),"")</f>
        <v/>
      </c>
      <c r="M552" t="str">
        <f ca="1">IFERROR(_xlfn.XLOOKUP(H552,map_headernames!O:O,map_headernames!Q:Q),"")</f>
        <v/>
      </c>
      <c r="O552" s="383" t="s">
        <v>6481</v>
      </c>
    </row>
    <row r="553" spans="1:15">
      <c r="A553">
        <v>533</v>
      </c>
      <c r="B553" t="s">
        <v>4366</v>
      </c>
      <c r="C553">
        <v>181</v>
      </c>
      <c r="D553" t="s">
        <v>4367</v>
      </c>
      <c r="E553" s="28" t="str">
        <f ca="1">IFERROR(_xlfn.XLOOKUP(B553,map_headernames!M:M,map_headernames!M:M),"")</f>
        <v/>
      </c>
      <c r="F553" s="28" t="str">
        <f ca="1">IFERROR(_xlfn.XLOOKUP(B553,map_headernames!N:N,map_headernames!N:N),"")</f>
        <v/>
      </c>
      <c r="G553" s="28" t="str">
        <f ca="1">IFERROR(_xlfn.XLOOKUP($B553,map_headernames!L:L,map_headernames!L:L),"")</f>
        <v/>
      </c>
      <c r="H553" t="e">
        <f ca="1">_xlfn.XLOOKUP(K553,map_headernames!$Q$1:$Q$734,map_headernames!$O$1:$O$734)</f>
        <v>#NAME?</v>
      </c>
      <c r="I553" s="23" t="str">
        <f ca="1">IFERROR(_xlfn.XLOOKUP(G553,map_headernames!L:L,map_headernames!O:O),"")</f>
        <v/>
      </c>
      <c r="L553" t="str">
        <f ca="1">IFERROR(_xlfn.XLOOKUP(G553,map_headernames!L:L,map_headernames!Q:Q),"")</f>
        <v/>
      </c>
      <c r="M553" t="str">
        <f ca="1">IFERROR(_xlfn.XLOOKUP(H553,map_headernames!O:O,map_headernames!Q:Q),"")</f>
        <v/>
      </c>
      <c r="O553" s="383" t="s">
        <v>6481</v>
      </c>
    </row>
    <row r="554" spans="1:15">
      <c r="A554">
        <v>534</v>
      </c>
      <c r="B554" t="s">
        <v>4368</v>
      </c>
      <c r="C554">
        <v>69.348659003831401</v>
      </c>
      <c r="D554" t="s">
        <v>6319</v>
      </c>
      <c r="E554" s="28" t="str">
        <f ca="1">IFERROR(_xlfn.XLOOKUP(B554,map_headernames!M:M,map_headernames!M:M),"")</f>
        <v/>
      </c>
      <c r="F554" s="28" t="str">
        <f ca="1">IFERROR(_xlfn.XLOOKUP(B554,map_headernames!N:N,map_headernames!N:N),"")</f>
        <v/>
      </c>
      <c r="G554" s="28" t="str">
        <f ca="1">IFERROR(_xlfn.XLOOKUP($B554,map_headernames!L:L,map_headernames!L:L),"")</f>
        <v/>
      </c>
      <c r="H554" t="e">
        <f ca="1">_xlfn.XLOOKUP(K554,map_headernames!$Q$1:$Q$734,map_headernames!$O$1:$O$734)</f>
        <v>#NAME?</v>
      </c>
      <c r="I554" s="23" t="str">
        <f ca="1">IFERROR(_xlfn.XLOOKUP(G554,map_headernames!L:L,map_headernames!O:O),"")</f>
        <v/>
      </c>
      <c r="L554" t="str">
        <f ca="1">IFERROR(_xlfn.XLOOKUP(G554,map_headernames!L:L,map_headernames!Q:Q),"")</f>
        <v/>
      </c>
      <c r="M554" t="str">
        <f ca="1">IFERROR(_xlfn.XLOOKUP(H554,map_headernames!O:O,map_headernames!Q:Q),"")</f>
        <v/>
      </c>
      <c r="O554" s="383" t="s">
        <v>6481</v>
      </c>
    </row>
    <row r="555" spans="1:15">
      <c r="A555">
        <v>535</v>
      </c>
      <c r="B555" t="s">
        <v>4371</v>
      </c>
      <c r="C555">
        <v>0</v>
      </c>
      <c r="D555" t="s">
        <v>6320</v>
      </c>
      <c r="E555" s="28" t="str">
        <f ca="1">IFERROR(_xlfn.XLOOKUP(B555,map_headernames!M:M,map_headernames!M:M),"")</f>
        <v/>
      </c>
      <c r="F555" s="28" t="str">
        <f ca="1">IFERROR(_xlfn.XLOOKUP(B555,map_headernames!N:N,map_headernames!N:N),"")</f>
        <v/>
      </c>
      <c r="G555" s="28" t="str">
        <f ca="1">IFERROR(_xlfn.XLOOKUP($B555,map_headernames!L:L,map_headernames!L:L),"")</f>
        <v/>
      </c>
      <c r="H555" t="e">
        <f ca="1">_xlfn.XLOOKUP(K555,map_headernames!$Q$1:$Q$734,map_headernames!$O$1:$O$734)</f>
        <v>#NAME?</v>
      </c>
      <c r="I555" s="23" t="str">
        <f ca="1">IFERROR(_xlfn.XLOOKUP(G555,map_headernames!L:L,map_headernames!O:O),"")</f>
        <v/>
      </c>
      <c r="L555" t="str">
        <f ca="1">IFERROR(_xlfn.XLOOKUP(G555,map_headernames!L:L,map_headernames!Q:Q),"")</f>
        <v/>
      </c>
      <c r="M555" t="str">
        <f ca="1">IFERROR(_xlfn.XLOOKUP(H555,map_headernames!O:O,map_headernames!Q:Q),"")</f>
        <v/>
      </c>
      <c r="O555" s="383" t="s">
        <v>6481</v>
      </c>
    </row>
    <row r="556" spans="1:15">
      <c r="A556">
        <v>536</v>
      </c>
      <c r="B556" t="s">
        <v>4373</v>
      </c>
      <c r="C556">
        <v>0</v>
      </c>
      <c r="D556" t="s">
        <v>6321</v>
      </c>
      <c r="E556" s="28" t="str">
        <f ca="1">IFERROR(_xlfn.XLOOKUP(B556,map_headernames!M:M,map_headernames!M:M),"")</f>
        <v/>
      </c>
      <c r="F556" s="28" t="str">
        <f ca="1">IFERROR(_xlfn.XLOOKUP(B556,map_headernames!N:N,map_headernames!N:N),"")</f>
        <v/>
      </c>
      <c r="G556" s="28" t="str">
        <f ca="1">IFERROR(_xlfn.XLOOKUP($B556,map_headernames!L:L,map_headernames!L:L),"")</f>
        <v/>
      </c>
      <c r="H556" t="e">
        <f ca="1">_xlfn.XLOOKUP(K556,map_headernames!$Q$1:$Q$734,map_headernames!$O$1:$O$734)</f>
        <v>#NAME?</v>
      </c>
      <c r="I556" s="23" t="str">
        <f ca="1">IFERROR(_xlfn.XLOOKUP(G556,map_headernames!L:L,map_headernames!O:O),"")</f>
        <v/>
      </c>
      <c r="L556" t="str">
        <f ca="1">IFERROR(_xlfn.XLOOKUP(G556,map_headernames!L:L,map_headernames!Q:Q),"")</f>
        <v/>
      </c>
      <c r="M556" t="str">
        <f ca="1">IFERROR(_xlfn.XLOOKUP(H556,map_headernames!O:O,map_headernames!Q:Q),"")</f>
        <v/>
      </c>
      <c r="O556" s="383" t="s">
        <v>6481</v>
      </c>
    </row>
    <row r="557" spans="1:15">
      <c r="A557">
        <v>537</v>
      </c>
      <c r="B557" t="s">
        <v>4376</v>
      </c>
      <c r="C557">
        <v>0</v>
      </c>
      <c r="D557" t="s">
        <v>6322</v>
      </c>
      <c r="E557" s="28" t="str">
        <f ca="1">IFERROR(_xlfn.XLOOKUP(B557,map_headernames!M:M,map_headernames!M:M),"")</f>
        <v/>
      </c>
      <c r="F557" s="28" t="str">
        <f ca="1">IFERROR(_xlfn.XLOOKUP(B557,map_headernames!N:N,map_headernames!N:N),"")</f>
        <v/>
      </c>
      <c r="G557" s="28" t="str">
        <f ca="1">IFERROR(_xlfn.XLOOKUP($B557,map_headernames!L:L,map_headernames!L:L),"")</f>
        <v/>
      </c>
      <c r="H557" t="e">
        <f ca="1">_xlfn.XLOOKUP(K557,map_headernames!$Q$1:$Q$734,map_headernames!$O$1:$O$734)</f>
        <v>#NAME?</v>
      </c>
      <c r="I557" s="23" t="str">
        <f ca="1">IFERROR(_xlfn.XLOOKUP(G557,map_headernames!L:L,map_headernames!O:O),"")</f>
        <v/>
      </c>
      <c r="L557" t="str">
        <f ca="1">IFERROR(_xlfn.XLOOKUP(G557,map_headernames!L:L,map_headernames!Q:Q),"")</f>
        <v/>
      </c>
      <c r="M557" t="str">
        <f ca="1">IFERROR(_xlfn.XLOOKUP(H557,map_headernames!O:O,map_headernames!Q:Q),"")</f>
        <v/>
      </c>
      <c r="O557" s="383" t="s">
        <v>6481</v>
      </c>
    </row>
    <row r="558" spans="1:15">
      <c r="A558">
        <v>538</v>
      </c>
      <c r="B558" t="s">
        <v>4378</v>
      </c>
      <c r="C558">
        <v>0</v>
      </c>
      <c r="D558" t="s">
        <v>6323</v>
      </c>
      <c r="E558" s="28" t="str">
        <f ca="1">IFERROR(_xlfn.XLOOKUP(B558,map_headernames!M:M,map_headernames!M:M),"")</f>
        <v/>
      </c>
      <c r="F558" s="28" t="str">
        <f ca="1">IFERROR(_xlfn.XLOOKUP(B558,map_headernames!N:N,map_headernames!N:N),"")</f>
        <v/>
      </c>
      <c r="G558" s="28" t="str">
        <f ca="1">IFERROR(_xlfn.XLOOKUP($B558,map_headernames!L:L,map_headernames!L:L),"")</f>
        <v/>
      </c>
      <c r="H558" t="e">
        <f ca="1">_xlfn.XLOOKUP(K558,map_headernames!$Q$1:$Q$734,map_headernames!$O$1:$O$734)</f>
        <v>#NAME?</v>
      </c>
      <c r="I558" s="23" t="str">
        <f ca="1">IFERROR(_xlfn.XLOOKUP(G558,map_headernames!L:L,map_headernames!O:O),"")</f>
        <v/>
      </c>
      <c r="L558" t="str">
        <f ca="1">IFERROR(_xlfn.XLOOKUP(G558,map_headernames!L:L,map_headernames!Q:Q),"")</f>
        <v/>
      </c>
      <c r="M558" t="str">
        <f ca="1">IFERROR(_xlfn.XLOOKUP(H558,map_headernames!O:O,map_headernames!Q:Q),"")</f>
        <v/>
      </c>
      <c r="O558" s="383" t="s">
        <v>6481</v>
      </c>
    </row>
    <row r="559" spans="1:15">
      <c r="A559">
        <v>539</v>
      </c>
      <c r="B559" t="s">
        <v>4381</v>
      </c>
      <c r="C559">
        <v>0</v>
      </c>
      <c r="D559" t="s">
        <v>4382</v>
      </c>
      <c r="E559" s="28" t="str">
        <f ca="1">IFERROR(_xlfn.XLOOKUP(B559,map_headernames!M:M,map_headernames!M:M),"")</f>
        <v/>
      </c>
      <c r="F559" s="28" t="str">
        <f ca="1">IFERROR(_xlfn.XLOOKUP(B559,map_headernames!N:N,map_headernames!N:N),"")</f>
        <v/>
      </c>
      <c r="G559" s="28" t="str">
        <f ca="1">IFERROR(_xlfn.XLOOKUP($B559,map_headernames!L:L,map_headernames!L:L),"")</f>
        <v/>
      </c>
      <c r="H559" t="e">
        <f ca="1">_xlfn.XLOOKUP(K559,map_headernames!$Q$1:$Q$734,map_headernames!$O$1:$O$734)</f>
        <v>#NAME?</v>
      </c>
      <c r="I559" s="23" t="str">
        <f ca="1">IFERROR(_xlfn.XLOOKUP(G559,map_headernames!L:L,map_headernames!O:O),"")</f>
        <v/>
      </c>
      <c r="L559" t="str">
        <f ca="1">IFERROR(_xlfn.XLOOKUP(G559,map_headernames!L:L,map_headernames!Q:Q),"")</f>
        <v/>
      </c>
      <c r="M559" t="str">
        <f ca="1">IFERROR(_xlfn.XLOOKUP(H559,map_headernames!O:O,map_headernames!Q:Q),"")</f>
        <v/>
      </c>
      <c r="O559" s="383" t="s">
        <v>6481</v>
      </c>
    </row>
    <row r="560" spans="1:15">
      <c r="A560">
        <v>540</v>
      </c>
      <c r="B560" t="s">
        <v>4383</v>
      </c>
      <c r="C560">
        <v>0</v>
      </c>
      <c r="D560" t="s">
        <v>6324</v>
      </c>
      <c r="E560" s="28" t="str">
        <f ca="1">IFERROR(_xlfn.XLOOKUP(B560,map_headernames!M:M,map_headernames!M:M),"")</f>
        <v/>
      </c>
      <c r="F560" s="28" t="str">
        <f ca="1">IFERROR(_xlfn.XLOOKUP(B560,map_headernames!N:N,map_headernames!N:N),"")</f>
        <v/>
      </c>
      <c r="G560" s="28" t="str">
        <f ca="1">IFERROR(_xlfn.XLOOKUP($B560,map_headernames!L:L,map_headernames!L:L),"")</f>
        <v/>
      </c>
      <c r="H560" t="e">
        <f ca="1">_xlfn.XLOOKUP(K560,map_headernames!$Q$1:$Q$734,map_headernames!$O$1:$O$734)</f>
        <v>#NAME?</v>
      </c>
      <c r="I560" s="23" t="str">
        <f ca="1">IFERROR(_xlfn.XLOOKUP(G560,map_headernames!L:L,map_headernames!O:O),"")</f>
        <v/>
      </c>
      <c r="L560" t="str">
        <f ca="1">IFERROR(_xlfn.XLOOKUP(G560,map_headernames!L:L,map_headernames!Q:Q),"")</f>
        <v/>
      </c>
      <c r="M560" t="str">
        <f ca="1">IFERROR(_xlfn.XLOOKUP(H560,map_headernames!O:O,map_headernames!Q:Q),"")</f>
        <v/>
      </c>
      <c r="O560" s="383" t="s">
        <v>6481</v>
      </c>
    </row>
    <row r="561" spans="1:15">
      <c r="A561">
        <v>541</v>
      </c>
      <c r="B561" t="s">
        <v>4386</v>
      </c>
      <c r="C561">
        <v>0</v>
      </c>
      <c r="D561" t="s">
        <v>6325</v>
      </c>
      <c r="E561" s="28" t="str">
        <f ca="1">IFERROR(_xlfn.XLOOKUP(B561,map_headernames!M:M,map_headernames!M:M),"")</f>
        <v/>
      </c>
      <c r="F561" s="28" t="str">
        <f ca="1">IFERROR(_xlfn.XLOOKUP(B561,map_headernames!N:N,map_headernames!N:N),"")</f>
        <v/>
      </c>
      <c r="G561" s="28" t="str">
        <f ca="1">IFERROR(_xlfn.XLOOKUP($B561,map_headernames!L:L,map_headernames!L:L),"")</f>
        <v/>
      </c>
      <c r="H561" t="e">
        <f ca="1">_xlfn.XLOOKUP(K561,map_headernames!$Q$1:$Q$734,map_headernames!$O$1:$O$734)</f>
        <v>#NAME?</v>
      </c>
      <c r="I561" s="23" t="str">
        <f ca="1">IFERROR(_xlfn.XLOOKUP(G561,map_headernames!L:L,map_headernames!O:O),"")</f>
        <v/>
      </c>
      <c r="L561" t="str">
        <f ca="1">IFERROR(_xlfn.XLOOKUP(G561,map_headernames!L:L,map_headernames!Q:Q),"")</f>
        <v/>
      </c>
      <c r="M561" t="str">
        <f ca="1">IFERROR(_xlfn.XLOOKUP(H561,map_headernames!O:O,map_headernames!Q:Q),"")</f>
        <v/>
      </c>
      <c r="O561" s="383" t="s">
        <v>6481</v>
      </c>
    </row>
    <row r="562" spans="1:15">
      <c r="A562">
        <v>542</v>
      </c>
      <c r="B562" t="s">
        <v>4388</v>
      </c>
      <c r="C562">
        <v>0</v>
      </c>
      <c r="D562" t="s">
        <v>6326</v>
      </c>
      <c r="E562" s="28" t="str">
        <f ca="1">IFERROR(_xlfn.XLOOKUP(B562,map_headernames!M:M,map_headernames!M:M),"")</f>
        <v/>
      </c>
      <c r="F562" s="28" t="str">
        <f ca="1">IFERROR(_xlfn.XLOOKUP(B562,map_headernames!N:N,map_headernames!N:N),"")</f>
        <v/>
      </c>
      <c r="G562" s="28" t="str">
        <f ca="1">IFERROR(_xlfn.XLOOKUP($B562,map_headernames!L:L,map_headernames!L:L),"")</f>
        <v/>
      </c>
      <c r="H562" t="e">
        <f ca="1">_xlfn.XLOOKUP(K562,map_headernames!$Q$1:$Q$734,map_headernames!$O$1:$O$734)</f>
        <v>#NAME?</v>
      </c>
      <c r="I562" s="23" t="str">
        <f ca="1">IFERROR(_xlfn.XLOOKUP(G562,map_headernames!L:L,map_headernames!O:O),"")</f>
        <v/>
      </c>
      <c r="L562" t="str">
        <f ca="1">IFERROR(_xlfn.XLOOKUP(G562,map_headernames!L:L,map_headernames!Q:Q),"")</f>
        <v/>
      </c>
      <c r="M562" t="str">
        <f ca="1">IFERROR(_xlfn.XLOOKUP(H562,map_headernames!O:O,map_headernames!Q:Q),"")</f>
        <v/>
      </c>
      <c r="O562" s="383" t="s">
        <v>6481</v>
      </c>
    </row>
    <row r="563" spans="1:15">
      <c r="A563">
        <v>543</v>
      </c>
      <c r="B563" t="s">
        <v>4391</v>
      </c>
      <c r="C563">
        <v>0</v>
      </c>
      <c r="D563" t="s">
        <v>6327</v>
      </c>
      <c r="E563" s="28" t="str">
        <f ca="1">IFERROR(_xlfn.XLOOKUP(B563,map_headernames!M:M,map_headernames!M:M),"")</f>
        <v/>
      </c>
      <c r="F563" s="28" t="str">
        <f ca="1">IFERROR(_xlfn.XLOOKUP(B563,map_headernames!N:N,map_headernames!N:N),"")</f>
        <v/>
      </c>
      <c r="G563" s="28" t="str">
        <f ca="1">IFERROR(_xlfn.XLOOKUP($B563,map_headernames!L:L,map_headernames!L:L),"")</f>
        <v/>
      </c>
      <c r="H563" t="e">
        <f ca="1">_xlfn.XLOOKUP(K563,map_headernames!$Q$1:$Q$734,map_headernames!$O$1:$O$734)</f>
        <v>#NAME?</v>
      </c>
      <c r="I563" s="23" t="str">
        <f ca="1">IFERROR(_xlfn.XLOOKUP(G563,map_headernames!L:L,map_headernames!O:O),"")</f>
        <v/>
      </c>
      <c r="L563" t="str">
        <f ca="1">IFERROR(_xlfn.XLOOKUP(G563,map_headernames!L:L,map_headernames!Q:Q),"")</f>
        <v/>
      </c>
      <c r="M563" t="str">
        <f ca="1">IFERROR(_xlfn.XLOOKUP(H563,map_headernames!O:O,map_headernames!Q:Q),"")</f>
        <v/>
      </c>
      <c r="O563" s="383" t="s">
        <v>6481</v>
      </c>
    </row>
    <row r="564" spans="1:15">
      <c r="A564">
        <v>544</v>
      </c>
      <c r="B564" t="s">
        <v>4393</v>
      </c>
      <c r="C564">
        <v>0</v>
      </c>
      <c r="D564" t="s">
        <v>6328</v>
      </c>
      <c r="E564" s="28" t="str">
        <f ca="1">IFERROR(_xlfn.XLOOKUP(B564,map_headernames!M:M,map_headernames!M:M),"")</f>
        <v/>
      </c>
      <c r="F564" s="28" t="str">
        <f ca="1">IFERROR(_xlfn.XLOOKUP(B564,map_headernames!N:N,map_headernames!N:N),"")</f>
        <v/>
      </c>
      <c r="G564" s="28" t="str">
        <f ca="1">IFERROR(_xlfn.XLOOKUP($B564,map_headernames!L:L,map_headernames!L:L),"")</f>
        <v/>
      </c>
      <c r="H564" t="e">
        <f ca="1">_xlfn.XLOOKUP(K564,map_headernames!$Q$1:$Q$734,map_headernames!$O$1:$O$734)</f>
        <v>#NAME?</v>
      </c>
      <c r="I564" s="23" t="str">
        <f ca="1">IFERROR(_xlfn.XLOOKUP(G564,map_headernames!L:L,map_headernames!O:O),"")</f>
        <v/>
      </c>
      <c r="L564" t="str">
        <f ca="1">IFERROR(_xlfn.XLOOKUP(G564,map_headernames!L:L,map_headernames!Q:Q),"")</f>
        <v/>
      </c>
      <c r="M564" t="str">
        <f ca="1">IFERROR(_xlfn.XLOOKUP(H564,map_headernames!O:O,map_headernames!Q:Q),"")</f>
        <v/>
      </c>
      <c r="O564" s="383" t="s">
        <v>6481</v>
      </c>
    </row>
    <row r="565" spans="1:15">
      <c r="A565">
        <v>545</v>
      </c>
      <c r="B565" t="s">
        <v>4396</v>
      </c>
      <c r="C565">
        <v>0</v>
      </c>
      <c r="D565" t="s">
        <v>6329</v>
      </c>
      <c r="E565" s="28" t="str">
        <f ca="1">IFERROR(_xlfn.XLOOKUP(B565,map_headernames!M:M,map_headernames!M:M),"")</f>
        <v/>
      </c>
      <c r="F565" s="28" t="str">
        <f ca="1">IFERROR(_xlfn.XLOOKUP(B565,map_headernames!N:N,map_headernames!N:N),"")</f>
        <v/>
      </c>
      <c r="G565" s="28" t="str">
        <f ca="1">IFERROR(_xlfn.XLOOKUP($B565,map_headernames!L:L,map_headernames!L:L),"")</f>
        <v/>
      </c>
      <c r="H565" t="e">
        <f ca="1">_xlfn.XLOOKUP(K565,map_headernames!$Q$1:$Q$734,map_headernames!$O$1:$O$734)</f>
        <v>#NAME?</v>
      </c>
      <c r="I565" s="23" t="str">
        <f ca="1">IFERROR(_xlfn.XLOOKUP(G565,map_headernames!L:L,map_headernames!O:O),"")</f>
        <v/>
      </c>
      <c r="L565" t="str">
        <f ca="1">IFERROR(_xlfn.XLOOKUP(G565,map_headernames!L:L,map_headernames!Q:Q),"")</f>
        <v/>
      </c>
      <c r="M565" t="str">
        <f ca="1">IFERROR(_xlfn.XLOOKUP(H565,map_headernames!O:O,map_headernames!Q:Q),"")</f>
        <v/>
      </c>
      <c r="O565" s="383" t="s">
        <v>6481</v>
      </c>
    </row>
    <row r="566" spans="1:15">
      <c r="A566">
        <v>546</v>
      </c>
      <c r="B566" t="s">
        <v>4398</v>
      </c>
      <c r="C566">
        <v>0</v>
      </c>
      <c r="D566" t="s">
        <v>6330</v>
      </c>
      <c r="E566" s="28" t="str">
        <f ca="1">IFERROR(_xlfn.XLOOKUP(B566,map_headernames!M:M,map_headernames!M:M),"")</f>
        <v/>
      </c>
      <c r="F566" s="28" t="str">
        <f ca="1">IFERROR(_xlfn.XLOOKUP(B566,map_headernames!N:N,map_headernames!N:N),"")</f>
        <v/>
      </c>
      <c r="G566" s="28" t="str">
        <f ca="1">IFERROR(_xlfn.XLOOKUP($B566,map_headernames!L:L,map_headernames!L:L),"")</f>
        <v/>
      </c>
      <c r="H566" t="e">
        <f ca="1">_xlfn.XLOOKUP(K566,map_headernames!$Q$1:$Q$734,map_headernames!$O$1:$O$734)</f>
        <v>#NAME?</v>
      </c>
      <c r="I566" s="23" t="str">
        <f ca="1">IFERROR(_xlfn.XLOOKUP(G566,map_headernames!L:L,map_headernames!O:O),"")</f>
        <v/>
      </c>
      <c r="L566" t="str">
        <f ca="1">IFERROR(_xlfn.XLOOKUP(G566,map_headernames!L:L,map_headernames!Q:Q),"")</f>
        <v/>
      </c>
      <c r="M566" t="str">
        <f ca="1">IFERROR(_xlfn.XLOOKUP(H566,map_headernames!O:O,map_headernames!Q:Q),"")</f>
        <v/>
      </c>
      <c r="O566" s="383" t="s">
        <v>6481</v>
      </c>
    </row>
    <row r="567" spans="1:15">
      <c r="A567">
        <v>547</v>
      </c>
      <c r="B567" t="s">
        <v>4401</v>
      </c>
      <c r="C567">
        <v>0</v>
      </c>
      <c r="D567" t="s">
        <v>6331</v>
      </c>
      <c r="E567" s="28" t="str">
        <f ca="1">IFERROR(_xlfn.XLOOKUP(B567,map_headernames!M:M,map_headernames!M:M),"")</f>
        <v/>
      </c>
      <c r="F567" s="28" t="str">
        <f ca="1">IFERROR(_xlfn.XLOOKUP(B567,map_headernames!N:N,map_headernames!N:N),"")</f>
        <v/>
      </c>
      <c r="G567" s="28" t="str">
        <f ca="1">IFERROR(_xlfn.XLOOKUP($B567,map_headernames!L:L,map_headernames!L:L),"")</f>
        <v/>
      </c>
      <c r="H567" t="e">
        <f ca="1">_xlfn.XLOOKUP(K567,map_headernames!$Q$1:$Q$734,map_headernames!$O$1:$O$734)</f>
        <v>#NAME?</v>
      </c>
      <c r="I567" s="23" t="str">
        <f ca="1">IFERROR(_xlfn.XLOOKUP(G567,map_headernames!L:L,map_headernames!O:O),"")</f>
        <v/>
      </c>
      <c r="L567" t="str">
        <f ca="1">IFERROR(_xlfn.XLOOKUP(G567,map_headernames!L:L,map_headernames!Q:Q),"")</f>
        <v/>
      </c>
      <c r="M567" t="str">
        <f ca="1">IFERROR(_xlfn.XLOOKUP(H567,map_headernames!O:O,map_headernames!Q:Q),"")</f>
        <v/>
      </c>
      <c r="O567" s="383" t="s">
        <v>6481</v>
      </c>
    </row>
    <row r="568" spans="1:15">
      <c r="A568">
        <v>548</v>
      </c>
      <c r="B568" t="s">
        <v>4403</v>
      </c>
      <c r="C568">
        <v>0</v>
      </c>
      <c r="D568" t="s">
        <v>6332</v>
      </c>
      <c r="E568" s="28" t="str">
        <f ca="1">IFERROR(_xlfn.XLOOKUP(B568,map_headernames!M:M,map_headernames!M:M),"")</f>
        <v/>
      </c>
      <c r="F568" s="28" t="str">
        <f ca="1">IFERROR(_xlfn.XLOOKUP(B568,map_headernames!N:N,map_headernames!N:N),"")</f>
        <v/>
      </c>
      <c r="G568" s="28" t="str">
        <f ca="1">IFERROR(_xlfn.XLOOKUP($B568,map_headernames!L:L,map_headernames!L:L),"")</f>
        <v/>
      </c>
      <c r="H568" t="e">
        <f ca="1">_xlfn.XLOOKUP(K568,map_headernames!$Q$1:$Q$734,map_headernames!$O$1:$O$734)</f>
        <v>#NAME?</v>
      </c>
      <c r="I568" s="23" t="str">
        <f ca="1">IFERROR(_xlfn.XLOOKUP(G568,map_headernames!L:L,map_headernames!O:O),"")</f>
        <v/>
      </c>
      <c r="L568" t="str">
        <f ca="1">IFERROR(_xlfn.XLOOKUP(G568,map_headernames!L:L,map_headernames!Q:Q),"")</f>
        <v/>
      </c>
      <c r="M568" t="str">
        <f ca="1">IFERROR(_xlfn.XLOOKUP(H568,map_headernames!O:O,map_headernames!Q:Q),"")</f>
        <v/>
      </c>
      <c r="O568" s="383" t="s">
        <v>6481</v>
      </c>
    </row>
    <row r="569" spans="1:15">
      <c r="A569">
        <v>549</v>
      </c>
      <c r="B569" t="s">
        <v>4406</v>
      </c>
      <c r="C569">
        <v>10</v>
      </c>
      <c r="D569" t="s">
        <v>6333</v>
      </c>
      <c r="E569" s="28" t="str">
        <f ca="1">IFERROR(_xlfn.XLOOKUP(B569,map_headernames!M:M,map_headernames!M:M),"")</f>
        <v/>
      </c>
      <c r="F569" s="28" t="str">
        <f ca="1">IFERROR(_xlfn.XLOOKUP(B569,map_headernames!N:N,map_headernames!N:N),"")</f>
        <v/>
      </c>
      <c r="G569" s="28" t="str">
        <f ca="1">IFERROR(_xlfn.XLOOKUP($B569,map_headernames!L:L,map_headernames!L:L),"")</f>
        <v/>
      </c>
      <c r="H569" t="e">
        <f ca="1">_xlfn.XLOOKUP(K569,map_headernames!$Q$1:$Q$734,map_headernames!$O$1:$O$734)</f>
        <v>#NAME?</v>
      </c>
      <c r="I569" s="23" t="str">
        <f ca="1">IFERROR(_xlfn.XLOOKUP(G569,map_headernames!L:L,map_headernames!O:O),"")</f>
        <v/>
      </c>
      <c r="L569" t="str">
        <f ca="1">IFERROR(_xlfn.XLOOKUP(G569,map_headernames!L:L,map_headernames!Q:Q),"")</f>
        <v/>
      </c>
      <c r="M569" t="str">
        <f ca="1">IFERROR(_xlfn.XLOOKUP(H569,map_headernames!O:O,map_headernames!Q:Q),"")</f>
        <v/>
      </c>
      <c r="O569" s="383" t="s">
        <v>6481</v>
      </c>
    </row>
    <row r="570" spans="1:15">
      <c r="A570">
        <v>550</v>
      </c>
      <c r="B570" t="s">
        <v>4408</v>
      </c>
      <c r="C570">
        <v>3.83141762452107</v>
      </c>
      <c r="D570" t="s">
        <v>6334</v>
      </c>
      <c r="E570" s="28" t="str">
        <f ca="1">IFERROR(_xlfn.XLOOKUP(B570,map_headernames!M:M,map_headernames!M:M),"")</f>
        <v/>
      </c>
      <c r="F570" s="28" t="str">
        <f ca="1">IFERROR(_xlfn.XLOOKUP(B570,map_headernames!N:N,map_headernames!N:N),"")</f>
        <v/>
      </c>
      <c r="G570" s="28" t="str">
        <f ca="1">IFERROR(_xlfn.XLOOKUP($B570,map_headernames!L:L,map_headernames!L:L),"")</f>
        <v/>
      </c>
      <c r="H570" t="e">
        <f ca="1">_xlfn.XLOOKUP(K570,map_headernames!$Q$1:$Q$734,map_headernames!$O$1:$O$734)</f>
        <v>#NAME?</v>
      </c>
      <c r="I570" s="23" t="str">
        <f ca="1">IFERROR(_xlfn.XLOOKUP(G570,map_headernames!L:L,map_headernames!O:O),"")</f>
        <v/>
      </c>
      <c r="L570" t="str">
        <f ca="1">IFERROR(_xlfn.XLOOKUP(G570,map_headernames!L:L,map_headernames!Q:Q),"")</f>
        <v/>
      </c>
      <c r="M570" t="str">
        <f ca="1">IFERROR(_xlfn.XLOOKUP(H570,map_headernames!O:O,map_headernames!Q:Q),"")</f>
        <v/>
      </c>
      <c r="O570" s="383" t="s">
        <v>6481</v>
      </c>
    </row>
    <row r="571" spans="1:15">
      <c r="A571">
        <v>551</v>
      </c>
      <c r="B571" t="s">
        <v>4411</v>
      </c>
      <c r="C571">
        <v>100</v>
      </c>
      <c r="D571" t="s">
        <v>6335</v>
      </c>
      <c r="E571" s="28" t="str">
        <f ca="1">IFERROR(_xlfn.XLOOKUP(B571,map_headernames!M:M,map_headernames!M:M),"")</f>
        <v/>
      </c>
      <c r="F571" s="28" t="str">
        <f ca="1">IFERROR(_xlfn.XLOOKUP(B571,map_headernames!N:N,map_headernames!N:N),"")</f>
        <v/>
      </c>
      <c r="G571" s="28" t="str">
        <f ca="1">IFERROR(_xlfn.XLOOKUP($B571,map_headernames!L:L,map_headernames!L:L),"")</f>
        <v/>
      </c>
      <c r="H571" t="e">
        <f ca="1">_xlfn.XLOOKUP(K571,map_headernames!$Q$1:$Q$734,map_headernames!$O$1:$O$734)</f>
        <v>#NAME?</v>
      </c>
      <c r="I571" s="23" t="str">
        <f ca="1">IFERROR(_xlfn.XLOOKUP(G571,map_headernames!L:L,map_headernames!O:O),"")</f>
        <v/>
      </c>
      <c r="L571" t="str">
        <f ca="1">IFERROR(_xlfn.XLOOKUP(G571,map_headernames!L:L,map_headernames!Q:Q),"")</f>
        <v/>
      </c>
      <c r="M571" t="str">
        <f ca="1">IFERROR(_xlfn.XLOOKUP(H571,map_headernames!O:O,map_headernames!Q:Q),"")</f>
        <v/>
      </c>
      <c r="O571" s="383" t="s">
        <v>6481</v>
      </c>
    </row>
    <row r="572" spans="1:15" s="39" customFormat="1">
      <c r="A572">
        <v>552</v>
      </c>
      <c r="B572" t="s">
        <v>4413</v>
      </c>
      <c r="C572">
        <v>38.314176245210703</v>
      </c>
      <c r="D572" t="s">
        <v>6336</v>
      </c>
      <c r="E572" s="28" t="str">
        <f ca="1">IFERROR(_xlfn.XLOOKUP(B572,map_headernames!M:M,map_headernames!M:M),"")</f>
        <v/>
      </c>
      <c r="F572" s="28" t="str">
        <f ca="1">IFERROR(_xlfn.XLOOKUP(B572,map_headernames!N:N,map_headernames!N:N),"")</f>
        <v/>
      </c>
      <c r="G572" s="28" t="str">
        <f ca="1">IFERROR(_xlfn.XLOOKUP($B572,map_headernames!L:L,map_headernames!L:L),"")</f>
        <v/>
      </c>
      <c r="H572" t="e">
        <f ca="1">_xlfn.XLOOKUP(K572,map_headernames!$Q$1:$Q$734,map_headernames!$O$1:$O$734)</f>
        <v>#NAME?</v>
      </c>
      <c r="I572" s="23" t="str">
        <f ca="1">IFERROR(_xlfn.XLOOKUP(G572,map_headernames!L:L,map_headernames!O:O),"")</f>
        <v/>
      </c>
      <c r="J572" s="23"/>
      <c r="K572"/>
      <c r="L572" t="str">
        <f ca="1">IFERROR(_xlfn.XLOOKUP(G572,map_headernames!L:L,map_headernames!Q:Q),"")</f>
        <v/>
      </c>
      <c r="M572" t="str">
        <f ca="1">IFERROR(_xlfn.XLOOKUP(H572,map_headernames!O:O,map_headernames!Q:Q),"")</f>
        <v/>
      </c>
      <c r="N572" s="484"/>
      <c r="O572" s="383" t="s">
        <v>6481</v>
      </c>
    </row>
    <row r="573" spans="1:15">
      <c r="A573">
        <v>553</v>
      </c>
      <c r="B573" t="s">
        <v>4416</v>
      </c>
      <c r="C573">
        <v>24</v>
      </c>
      <c r="D573" t="s">
        <v>6337</v>
      </c>
      <c r="E573" s="28" t="str">
        <f ca="1">IFERROR(_xlfn.XLOOKUP(B573,map_headernames!M:M,map_headernames!M:M),"")</f>
        <v/>
      </c>
      <c r="F573" s="28" t="str">
        <f ca="1">IFERROR(_xlfn.XLOOKUP(B573,map_headernames!N:N,map_headernames!N:N),"")</f>
        <v/>
      </c>
      <c r="G573" s="28" t="str">
        <f ca="1">IFERROR(_xlfn.XLOOKUP($B573,map_headernames!L:L,map_headernames!L:L),"")</f>
        <v/>
      </c>
      <c r="H573" t="e">
        <f ca="1">_xlfn.XLOOKUP(K573,map_headernames!$Q$1:$Q$734,map_headernames!$O$1:$O$734)</f>
        <v>#NAME?</v>
      </c>
      <c r="I573" s="23" t="str">
        <f ca="1">IFERROR(_xlfn.XLOOKUP(G573,map_headernames!L:L,map_headernames!O:O),"")</f>
        <v/>
      </c>
      <c r="L573" t="str">
        <f ca="1">IFERROR(_xlfn.XLOOKUP(G573,map_headernames!L:L,map_headernames!Q:Q),"")</f>
        <v/>
      </c>
      <c r="M573" t="str">
        <f ca="1">IFERROR(_xlfn.XLOOKUP(H573,map_headernames!O:O,map_headernames!Q:Q),"")</f>
        <v/>
      </c>
      <c r="O573" s="383" t="s">
        <v>6481</v>
      </c>
    </row>
    <row r="574" spans="1:15">
      <c r="A574">
        <v>554</v>
      </c>
      <c r="B574" t="s">
        <v>4418</v>
      </c>
      <c r="C574">
        <v>9.1954022988505706</v>
      </c>
      <c r="D574" t="s">
        <v>6338</v>
      </c>
      <c r="E574" s="28" t="str">
        <f ca="1">IFERROR(_xlfn.XLOOKUP(B574,map_headernames!M:M,map_headernames!M:M),"")</f>
        <v/>
      </c>
      <c r="F574" s="28" t="str">
        <f ca="1">IFERROR(_xlfn.XLOOKUP(B574,map_headernames!N:N,map_headernames!N:N),"")</f>
        <v/>
      </c>
      <c r="G574" s="28" t="str">
        <f ca="1">IFERROR(_xlfn.XLOOKUP($B574,map_headernames!L:L,map_headernames!L:L),"")</f>
        <v/>
      </c>
      <c r="H574" t="e">
        <f ca="1">_xlfn.XLOOKUP(K574,map_headernames!$Q$1:$Q$734,map_headernames!$O$1:$O$734)</f>
        <v>#NAME?</v>
      </c>
      <c r="I574" s="23" t="str">
        <f ca="1">IFERROR(_xlfn.XLOOKUP(G574,map_headernames!L:L,map_headernames!O:O),"")</f>
        <v/>
      </c>
      <c r="L574" t="str">
        <f ca="1">IFERROR(_xlfn.XLOOKUP(G574,map_headernames!L:L,map_headernames!Q:Q),"")</f>
        <v/>
      </c>
      <c r="M574" t="str">
        <f ca="1">IFERROR(_xlfn.XLOOKUP(H574,map_headernames!O:O,map_headernames!Q:Q),"")</f>
        <v/>
      </c>
      <c r="O574" s="383" t="s">
        <v>6481</v>
      </c>
    </row>
    <row r="575" spans="1:15">
      <c r="A575">
        <v>555</v>
      </c>
      <c r="B575" t="s">
        <v>4421</v>
      </c>
      <c r="C575">
        <v>42</v>
      </c>
      <c r="D575" t="s">
        <v>6339</v>
      </c>
      <c r="E575" s="28" t="str">
        <f ca="1">IFERROR(_xlfn.XLOOKUP(B575,map_headernames!M:M,map_headernames!M:M),"")</f>
        <v/>
      </c>
      <c r="F575" s="28" t="str">
        <f ca="1">IFERROR(_xlfn.XLOOKUP(B575,map_headernames!N:N,map_headernames!N:N),"")</f>
        <v/>
      </c>
      <c r="G575" s="28" t="str">
        <f ca="1">IFERROR(_xlfn.XLOOKUP($B575,map_headernames!L:L,map_headernames!L:L),"")</f>
        <v/>
      </c>
      <c r="H575" t="e">
        <f ca="1">_xlfn.XLOOKUP(K575,map_headernames!$Q$1:$Q$734,map_headernames!$O$1:$O$734)</f>
        <v>#NAME?</v>
      </c>
      <c r="I575" s="23" t="str">
        <f ca="1">IFERROR(_xlfn.XLOOKUP(G575,map_headernames!L:L,map_headernames!O:O),"")</f>
        <v/>
      </c>
      <c r="L575" t="str">
        <f ca="1">IFERROR(_xlfn.XLOOKUP(G575,map_headernames!L:L,map_headernames!Q:Q),"")</f>
        <v/>
      </c>
      <c r="M575" t="str">
        <f ca="1">IFERROR(_xlfn.XLOOKUP(H575,map_headernames!O:O,map_headernames!Q:Q),"")</f>
        <v/>
      </c>
      <c r="O575" s="383" t="s">
        <v>6481</v>
      </c>
    </row>
    <row r="576" spans="1:15">
      <c r="A576">
        <v>556</v>
      </c>
      <c r="B576" t="s">
        <v>4423</v>
      </c>
      <c r="C576">
        <v>16.091954022988499</v>
      </c>
      <c r="D576" t="s">
        <v>6340</v>
      </c>
      <c r="E576" s="28" t="str">
        <f ca="1">IFERROR(_xlfn.XLOOKUP(B576,map_headernames!M:M,map_headernames!M:M),"")</f>
        <v/>
      </c>
      <c r="F576" s="28" t="str">
        <f ca="1">IFERROR(_xlfn.XLOOKUP(B576,map_headernames!N:N,map_headernames!N:N),"")</f>
        <v/>
      </c>
      <c r="G576" s="28" t="str">
        <f ca="1">IFERROR(_xlfn.XLOOKUP($B576,map_headernames!L:L,map_headernames!L:L),"")</f>
        <v/>
      </c>
      <c r="H576" t="e">
        <f ca="1">_xlfn.XLOOKUP(K576,map_headernames!$Q$1:$Q$734,map_headernames!$O$1:$O$734)</f>
        <v>#NAME?</v>
      </c>
      <c r="I576" s="23" t="str">
        <f ca="1">IFERROR(_xlfn.XLOOKUP(G576,map_headernames!L:L,map_headernames!O:O),"")</f>
        <v/>
      </c>
      <c r="L576" t="str">
        <f ca="1">IFERROR(_xlfn.XLOOKUP(G576,map_headernames!L:L,map_headernames!Q:Q),"")</f>
        <v/>
      </c>
      <c r="M576" t="str">
        <f ca="1">IFERROR(_xlfn.XLOOKUP(H576,map_headernames!O:O,map_headernames!Q:Q),"")</f>
        <v/>
      </c>
      <c r="O576" s="383" t="s">
        <v>6481</v>
      </c>
    </row>
    <row r="577" spans="1:15">
      <c r="A577">
        <v>557</v>
      </c>
      <c r="B577" t="s">
        <v>4426</v>
      </c>
      <c r="C577">
        <v>4</v>
      </c>
      <c r="D577" t="s">
        <v>6341</v>
      </c>
      <c r="E577" s="28" t="str">
        <f ca="1">IFERROR(_xlfn.XLOOKUP(B577,map_headernames!M:M,map_headernames!M:M),"")</f>
        <v/>
      </c>
      <c r="F577" s="28" t="str">
        <f ca="1">IFERROR(_xlfn.XLOOKUP(B577,map_headernames!N:N,map_headernames!N:N),"")</f>
        <v/>
      </c>
      <c r="G577" s="28" t="str">
        <f ca="1">IFERROR(_xlfn.XLOOKUP($B577,map_headernames!L:L,map_headernames!L:L),"")</f>
        <v/>
      </c>
      <c r="H577" t="e">
        <f ca="1">_xlfn.XLOOKUP(K577,map_headernames!$Q$1:$Q$734,map_headernames!$O$1:$O$734)</f>
        <v>#NAME?</v>
      </c>
      <c r="I577" s="23" t="str">
        <f ca="1">IFERROR(_xlfn.XLOOKUP(G577,map_headernames!L:L,map_headernames!O:O),"")</f>
        <v/>
      </c>
      <c r="L577" t="str">
        <f ca="1">IFERROR(_xlfn.XLOOKUP(G577,map_headernames!L:L,map_headernames!Q:Q),"")</f>
        <v/>
      </c>
      <c r="M577" t="str">
        <f ca="1">IFERROR(_xlfn.XLOOKUP(H577,map_headernames!O:O,map_headernames!Q:Q),"")</f>
        <v/>
      </c>
      <c r="O577" s="383" t="s">
        <v>6481</v>
      </c>
    </row>
    <row r="578" spans="1:15">
      <c r="A578">
        <v>558</v>
      </c>
      <c r="B578" t="s">
        <v>4428</v>
      </c>
      <c r="C578">
        <v>1.5325670498084301</v>
      </c>
      <c r="D578" t="s">
        <v>6342</v>
      </c>
      <c r="E578" s="28" t="str">
        <f ca="1">IFERROR(_xlfn.XLOOKUP(B578,map_headernames!M:M,map_headernames!M:M),"")</f>
        <v/>
      </c>
      <c r="F578" s="28" t="str">
        <f ca="1">IFERROR(_xlfn.XLOOKUP(B578,map_headernames!N:N,map_headernames!N:N),"")</f>
        <v/>
      </c>
      <c r="G578" s="28" t="str">
        <f ca="1">IFERROR(_xlfn.XLOOKUP($B578,map_headernames!L:L,map_headernames!L:L),"")</f>
        <v/>
      </c>
      <c r="H578" t="e">
        <f ca="1">_xlfn.XLOOKUP(K578,map_headernames!$Q$1:$Q$734,map_headernames!$O$1:$O$734)</f>
        <v>#NAME?</v>
      </c>
      <c r="I578" s="23" t="str">
        <f ca="1">IFERROR(_xlfn.XLOOKUP(G578,map_headernames!L:L,map_headernames!O:O),"")</f>
        <v/>
      </c>
      <c r="L578" t="str">
        <f ca="1">IFERROR(_xlfn.XLOOKUP(G578,map_headernames!L:L,map_headernames!Q:Q),"")</f>
        <v/>
      </c>
      <c r="M578" t="str">
        <f ca="1">IFERROR(_xlfn.XLOOKUP(H578,map_headernames!O:O,map_headernames!Q:Q),"")</f>
        <v/>
      </c>
      <c r="O578" s="383" t="s">
        <v>6481</v>
      </c>
    </row>
    <row r="579" spans="1:15">
      <c r="A579">
        <v>559</v>
      </c>
      <c r="B579" t="s">
        <v>4431</v>
      </c>
      <c r="C579">
        <v>0</v>
      </c>
      <c r="D579" t="s">
        <v>6343</v>
      </c>
      <c r="E579" s="28" t="str">
        <f ca="1">IFERROR(_xlfn.XLOOKUP(B579,map_headernames!M:M,map_headernames!M:M),"")</f>
        <v/>
      </c>
      <c r="F579" s="28" t="str">
        <f ca="1">IFERROR(_xlfn.XLOOKUP(B579,map_headernames!N:N,map_headernames!N:N),"")</f>
        <v/>
      </c>
      <c r="G579" s="28" t="str">
        <f ca="1">IFERROR(_xlfn.XLOOKUP($B579,map_headernames!L:L,map_headernames!L:L),"")</f>
        <v/>
      </c>
      <c r="H579" t="e">
        <f ca="1">_xlfn.XLOOKUP(K579,map_headernames!$Q$1:$Q$734,map_headernames!$O$1:$O$734)</f>
        <v>#NAME?</v>
      </c>
      <c r="I579" s="23" t="str">
        <f ca="1">IFERROR(_xlfn.XLOOKUP(G579,map_headernames!L:L,map_headernames!O:O),"")</f>
        <v/>
      </c>
      <c r="L579" t="str">
        <f ca="1">IFERROR(_xlfn.XLOOKUP(G579,map_headernames!L:L,map_headernames!Q:Q),"")</f>
        <v/>
      </c>
      <c r="M579" t="str">
        <f ca="1">IFERROR(_xlfn.XLOOKUP(H579,map_headernames!O:O,map_headernames!Q:Q),"")</f>
        <v/>
      </c>
      <c r="O579" s="383" t="s">
        <v>6481</v>
      </c>
    </row>
    <row r="580" spans="1:15">
      <c r="A580">
        <v>560</v>
      </c>
      <c r="B580" t="s">
        <v>4433</v>
      </c>
      <c r="C580">
        <v>0</v>
      </c>
      <c r="D580" t="s">
        <v>6344</v>
      </c>
      <c r="E580" s="28" t="str">
        <f ca="1">IFERROR(_xlfn.XLOOKUP(B580,map_headernames!M:M,map_headernames!M:M),"")</f>
        <v/>
      </c>
      <c r="F580" s="28" t="str">
        <f ca="1">IFERROR(_xlfn.XLOOKUP(B580,map_headernames!N:N,map_headernames!N:N),"")</f>
        <v/>
      </c>
      <c r="G580" s="28" t="str">
        <f ca="1">IFERROR(_xlfn.XLOOKUP($B580,map_headernames!L:L,map_headernames!L:L),"")</f>
        <v/>
      </c>
      <c r="H580" t="e">
        <f ca="1">_xlfn.XLOOKUP(K580,map_headernames!$Q$1:$Q$734,map_headernames!$O$1:$O$734)</f>
        <v>#NAME?</v>
      </c>
      <c r="I580" s="23" t="str">
        <f ca="1">IFERROR(_xlfn.XLOOKUP(G580,map_headernames!L:L,map_headernames!O:O),"")</f>
        <v/>
      </c>
      <c r="L580" t="str">
        <f ca="1">IFERROR(_xlfn.XLOOKUP(G580,map_headernames!L:L,map_headernames!Q:Q),"")</f>
        <v/>
      </c>
      <c r="M580" t="str">
        <f ca="1">IFERROR(_xlfn.XLOOKUP(H580,map_headernames!O:O,map_headernames!Q:Q),"")</f>
        <v/>
      </c>
      <c r="O580" s="383" t="s">
        <v>6481</v>
      </c>
    </row>
    <row r="581" spans="1:15">
      <c r="A581">
        <v>561</v>
      </c>
      <c r="B581" t="s">
        <v>4436</v>
      </c>
      <c r="C581">
        <v>62</v>
      </c>
      <c r="D581" t="s">
        <v>6345</v>
      </c>
      <c r="E581" s="28" t="str">
        <f ca="1">IFERROR(_xlfn.XLOOKUP(B581,map_headernames!M:M,map_headernames!M:M),"")</f>
        <v/>
      </c>
      <c r="F581" s="28" t="str">
        <f ca="1">IFERROR(_xlfn.XLOOKUP(B581,map_headernames!N:N,map_headernames!N:N),"")</f>
        <v/>
      </c>
      <c r="G581" s="28" t="str">
        <f ca="1">IFERROR(_xlfn.XLOOKUP($B581,map_headernames!L:L,map_headernames!L:L),"")</f>
        <v/>
      </c>
      <c r="H581" t="e">
        <f ca="1">_xlfn.XLOOKUP(K581,map_headernames!$Q$1:$Q$734,map_headernames!$O$1:$O$734)</f>
        <v>#NAME?</v>
      </c>
      <c r="I581" s="23" t="str">
        <f ca="1">IFERROR(_xlfn.XLOOKUP(G581,map_headernames!L:L,map_headernames!O:O),"")</f>
        <v/>
      </c>
      <c r="L581" t="str">
        <f ca="1">IFERROR(_xlfn.XLOOKUP(G581,map_headernames!L:L,map_headernames!Q:Q),"")</f>
        <v/>
      </c>
      <c r="M581" t="str">
        <f ca="1">IFERROR(_xlfn.XLOOKUP(H581,map_headernames!O:O,map_headernames!Q:Q),"")</f>
        <v/>
      </c>
      <c r="O581" s="383" t="s">
        <v>6481</v>
      </c>
    </row>
    <row r="582" spans="1:15">
      <c r="A582">
        <v>562</v>
      </c>
      <c r="B582" t="s">
        <v>4438</v>
      </c>
      <c r="C582">
        <v>23.754789272030699</v>
      </c>
      <c r="D582" t="s">
        <v>6346</v>
      </c>
      <c r="E582" s="28" t="str">
        <f ca="1">IFERROR(_xlfn.XLOOKUP(B582,map_headernames!M:M,map_headernames!M:M),"")</f>
        <v/>
      </c>
      <c r="F582" s="28" t="str">
        <f ca="1">IFERROR(_xlfn.XLOOKUP(B582,map_headernames!N:N,map_headernames!N:N),"")</f>
        <v/>
      </c>
      <c r="G582" s="28" t="str">
        <f ca="1">IFERROR(_xlfn.XLOOKUP($B582,map_headernames!L:L,map_headernames!L:L),"")</f>
        <v/>
      </c>
      <c r="H582" t="e">
        <f ca="1">_xlfn.XLOOKUP(K582,map_headernames!$Q$1:$Q$734,map_headernames!$O$1:$O$734)</f>
        <v>#NAME?</v>
      </c>
      <c r="I582" s="23" t="str">
        <f ca="1">IFERROR(_xlfn.XLOOKUP(G582,map_headernames!L:L,map_headernames!O:O),"")</f>
        <v/>
      </c>
      <c r="L582" t="str">
        <f ca="1">IFERROR(_xlfn.XLOOKUP(G582,map_headernames!L:L,map_headernames!Q:Q),"")</f>
        <v/>
      </c>
      <c r="M582" t="str">
        <f ca="1">IFERROR(_xlfn.XLOOKUP(H582,map_headernames!O:O,map_headernames!Q:Q),"")</f>
        <v/>
      </c>
      <c r="O582" s="383" t="s">
        <v>6481</v>
      </c>
    </row>
    <row r="583" spans="1:15">
      <c r="A583">
        <v>563</v>
      </c>
      <c r="B583" t="s">
        <v>4441</v>
      </c>
      <c r="C583">
        <v>0</v>
      </c>
      <c r="D583" t="s">
        <v>6347</v>
      </c>
      <c r="E583" s="28" t="str">
        <f ca="1">IFERROR(_xlfn.XLOOKUP(B583,map_headernames!M:M,map_headernames!M:M),"")</f>
        <v/>
      </c>
      <c r="F583" s="28" t="str">
        <f ca="1">IFERROR(_xlfn.XLOOKUP(B583,map_headernames!N:N,map_headernames!N:N),"")</f>
        <v/>
      </c>
      <c r="G583" s="28" t="str">
        <f ca="1">IFERROR(_xlfn.XLOOKUP($B583,map_headernames!L:L,map_headernames!L:L),"")</f>
        <v/>
      </c>
      <c r="H583" t="e">
        <f ca="1">_xlfn.XLOOKUP(K583,map_headernames!$Q$1:$Q$734,map_headernames!$O$1:$O$734)</f>
        <v>#NAME?</v>
      </c>
      <c r="I583" s="23" t="str">
        <f ca="1">IFERROR(_xlfn.XLOOKUP(G583,map_headernames!L:L,map_headernames!O:O),"")</f>
        <v/>
      </c>
      <c r="L583" t="str">
        <f ca="1">IFERROR(_xlfn.XLOOKUP(G583,map_headernames!L:L,map_headernames!Q:Q),"")</f>
        <v/>
      </c>
      <c r="M583" t="str">
        <f ca="1">IFERROR(_xlfn.XLOOKUP(H583,map_headernames!O:O,map_headernames!Q:Q),"")</f>
        <v/>
      </c>
      <c r="O583" s="383" t="s">
        <v>6481</v>
      </c>
    </row>
    <row r="584" spans="1:15">
      <c r="A584">
        <v>564</v>
      </c>
      <c r="B584" t="s">
        <v>4443</v>
      </c>
      <c r="C584">
        <v>0</v>
      </c>
      <c r="D584" t="s">
        <v>6348</v>
      </c>
      <c r="E584" s="28" t="str">
        <f ca="1">IFERROR(_xlfn.XLOOKUP(B584,map_headernames!M:M,map_headernames!M:M),"")</f>
        <v/>
      </c>
      <c r="F584" s="28" t="str">
        <f ca="1">IFERROR(_xlfn.XLOOKUP(B584,map_headernames!N:N,map_headernames!N:N),"")</f>
        <v/>
      </c>
      <c r="G584" s="28" t="str">
        <f ca="1">IFERROR(_xlfn.XLOOKUP($B584,map_headernames!L:L,map_headernames!L:L),"")</f>
        <v/>
      </c>
      <c r="H584" t="e">
        <f ca="1">_xlfn.XLOOKUP(K584,map_headernames!$Q$1:$Q$734,map_headernames!$O$1:$O$734)</f>
        <v>#NAME?</v>
      </c>
      <c r="I584" s="23" t="str">
        <f ca="1">IFERROR(_xlfn.XLOOKUP(G584,map_headernames!L:L,map_headernames!O:O),"")</f>
        <v/>
      </c>
      <c r="L584" t="str">
        <f ca="1">IFERROR(_xlfn.XLOOKUP(G584,map_headernames!L:L,map_headernames!Q:Q),"")</f>
        <v/>
      </c>
      <c r="M584" t="str">
        <f ca="1">IFERROR(_xlfn.XLOOKUP(H584,map_headernames!O:O,map_headernames!Q:Q),"")</f>
        <v/>
      </c>
      <c r="O584" s="383" t="s">
        <v>6481</v>
      </c>
    </row>
    <row r="585" spans="1:15">
      <c r="A585">
        <v>565</v>
      </c>
      <c r="B585" t="s">
        <v>4446</v>
      </c>
      <c r="C585">
        <v>19</v>
      </c>
      <c r="D585" t="s">
        <v>6349</v>
      </c>
      <c r="E585" s="28" t="str">
        <f ca="1">IFERROR(_xlfn.XLOOKUP(B585,map_headernames!M:M,map_headernames!M:M),"")</f>
        <v/>
      </c>
      <c r="F585" s="28" t="str">
        <f ca="1">IFERROR(_xlfn.XLOOKUP(B585,map_headernames!N:N,map_headernames!N:N),"")</f>
        <v/>
      </c>
      <c r="G585" s="28" t="str">
        <f ca="1">IFERROR(_xlfn.XLOOKUP($B585,map_headernames!L:L,map_headernames!L:L),"")</f>
        <v/>
      </c>
      <c r="H585" t="e">
        <f ca="1">_xlfn.XLOOKUP(K585,map_headernames!$Q$1:$Q$734,map_headernames!$O$1:$O$734)</f>
        <v>#NAME?</v>
      </c>
      <c r="I585" s="23" t="str">
        <f ca="1">IFERROR(_xlfn.XLOOKUP(G585,map_headernames!L:L,map_headernames!O:O),"")</f>
        <v/>
      </c>
      <c r="L585" t="str">
        <f ca="1">IFERROR(_xlfn.XLOOKUP(G585,map_headernames!L:L,map_headernames!Q:Q),"")</f>
        <v/>
      </c>
      <c r="M585" t="str">
        <f ca="1">IFERROR(_xlfn.XLOOKUP(H585,map_headernames!O:O,map_headernames!Q:Q),"")</f>
        <v/>
      </c>
      <c r="O585" s="383" t="s">
        <v>6481</v>
      </c>
    </row>
    <row r="586" spans="1:15">
      <c r="A586">
        <v>566</v>
      </c>
      <c r="B586" t="s">
        <v>4448</v>
      </c>
      <c r="C586">
        <v>7.2796934865900402</v>
      </c>
      <c r="D586" t="s">
        <v>6350</v>
      </c>
      <c r="E586" s="28" t="str">
        <f ca="1">IFERROR(_xlfn.XLOOKUP(B586,map_headernames!M:M,map_headernames!M:M),"")</f>
        <v/>
      </c>
      <c r="F586" s="28" t="str">
        <f ca="1">IFERROR(_xlfn.XLOOKUP(B586,map_headernames!N:N,map_headernames!N:N),"")</f>
        <v/>
      </c>
      <c r="G586" s="28" t="str">
        <f ca="1">IFERROR(_xlfn.XLOOKUP($B586,map_headernames!L:L,map_headernames!L:L),"")</f>
        <v/>
      </c>
      <c r="H586" t="e">
        <f ca="1">_xlfn.XLOOKUP(K586,map_headernames!$Q$1:$Q$734,map_headernames!$O$1:$O$734)</f>
        <v>#NAME?</v>
      </c>
      <c r="I586" s="23" t="str">
        <f ca="1">IFERROR(_xlfn.XLOOKUP(G586,map_headernames!L:L,map_headernames!O:O),"")</f>
        <v/>
      </c>
      <c r="L586" t="str">
        <f ca="1">IFERROR(_xlfn.XLOOKUP(G586,map_headernames!L:L,map_headernames!Q:Q),"")</f>
        <v/>
      </c>
      <c r="M586" t="str">
        <f ca="1">IFERROR(_xlfn.XLOOKUP(H586,map_headernames!O:O,map_headernames!Q:Q),"")</f>
        <v/>
      </c>
      <c r="O586" s="383" t="s">
        <v>6481</v>
      </c>
    </row>
    <row r="587" spans="1:15">
      <c r="A587">
        <v>567</v>
      </c>
      <c r="B587" t="s">
        <v>4451</v>
      </c>
      <c r="C587">
        <v>0</v>
      </c>
      <c r="D587" t="s">
        <v>6351</v>
      </c>
      <c r="E587" s="28" t="str">
        <f ca="1">IFERROR(_xlfn.XLOOKUP(B587,map_headernames!M:M,map_headernames!M:M),"")</f>
        <v/>
      </c>
      <c r="F587" s="28" t="str">
        <f ca="1">IFERROR(_xlfn.XLOOKUP(B587,map_headernames!N:N,map_headernames!N:N),"")</f>
        <v/>
      </c>
      <c r="G587" s="28" t="str">
        <f ca="1">IFERROR(_xlfn.XLOOKUP($B587,map_headernames!L:L,map_headernames!L:L),"")</f>
        <v/>
      </c>
      <c r="H587" t="e">
        <f ca="1">_xlfn.XLOOKUP(K587,map_headernames!$Q$1:$Q$734,map_headernames!$O$1:$O$734)</f>
        <v>#NAME?</v>
      </c>
      <c r="I587" s="23" t="str">
        <f ca="1">IFERROR(_xlfn.XLOOKUP(G587,map_headernames!L:L,map_headernames!O:O),"")</f>
        <v/>
      </c>
      <c r="L587" t="str">
        <f ca="1">IFERROR(_xlfn.XLOOKUP(G587,map_headernames!L:L,map_headernames!Q:Q),"")</f>
        <v/>
      </c>
      <c r="M587" t="str">
        <f ca="1">IFERROR(_xlfn.XLOOKUP(H587,map_headernames!O:O,map_headernames!Q:Q),"")</f>
        <v/>
      </c>
      <c r="O587" s="383" t="s">
        <v>6481</v>
      </c>
    </row>
    <row r="588" spans="1:15">
      <c r="A588">
        <v>568</v>
      </c>
      <c r="B588" t="s">
        <v>4453</v>
      </c>
      <c r="C588">
        <v>0</v>
      </c>
      <c r="D588" t="s">
        <v>6352</v>
      </c>
      <c r="E588" s="28" t="str">
        <f ca="1">IFERROR(_xlfn.XLOOKUP(B588,map_headernames!M:M,map_headernames!M:M),"")</f>
        <v/>
      </c>
      <c r="F588" s="28" t="str">
        <f ca="1">IFERROR(_xlfn.XLOOKUP(B588,map_headernames!N:N,map_headernames!N:N),"")</f>
        <v/>
      </c>
      <c r="G588" s="28" t="str">
        <f ca="1">IFERROR(_xlfn.XLOOKUP($B588,map_headernames!L:L,map_headernames!L:L),"")</f>
        <v/>
      </c>
      <c r="H588" t="e">
        <f ca="1">_xlfn.XLOOKUP(K588,map_headernames!$Q$1:$Q$734,map_headernames!$O$1:$O$734)</f>
        <v>#NAME?</v>
      </c>
      <c r="I588" s="23" t="str">
        <f ca="1">IFERROR(_xlfn.XLOOKUP(G588,map_headernames!L:L,map_headernames!O:O),"")</f>
        <v/>
      </c>
      <c r="L588" t="str">
        <f ca="1">IFERROR(_xlfn.XLOOKUP(G588,map_headernames!L:L,map_headernames!Q:Q),"")</f>
        <v/>
      </c>
      <c r="M588" t="str">
        <f ca="1">IFERROR(_xlfn.XLOOKUP(H588,map_headernames!O:O,map_headernames!Q:Q),"")</f>
        <v/>
      </c>
      <c r="O588" s="383" t="s">
        <v>6481</v>
      </c>
    </row>
    <row r="589" spans="1:15">
      <c r="A589">
        <v>569</v>
      </c>
      <c r="B589" t="s">
        <v>4456</v>
      </c>
      <c r="C589">
        <v>0</v>
      </c>
      <c r="D589" t="s">
        <v>6353</v>
      </c>
      <c r="E589" s="28" t="str">
        <f ca="1">IFERROR(_xlfn.XLOOKUP(B589,map_headernames!M:M,map_headernames!M:M),"")</f>
        <v/>
      </c>
      <c r="F589" s="28" t="str">
        <f ca="1">IFERROR(_xlfn.XLOOKUP(B589,map_headernames!N:N,map_headernames!N:N),"")</f>
        <v/>
      </c>
      <c r="G589" s="28" t="str">
        <f ca="1">IFERROR(_xlfn.XLOOKUP($B589,map_headernames!L:L,map_headernames!L:L),"")</f>
        <v/>
      </c>
      <c r="H589" t="e">
        <f ca="1">_xlfn.XLOOKUP(K589,map_headernames!$Q$1:$Q$734,map_headernames!$O$1:$O$734)</f>
        <v>#NAME?</v>
      </c>
      <c r="I589" s="23" t="str">
        <f ca="1">IFERROR(_xlfn.XLOOKUP(G589,map_headernames!L:L,map_headernames!O:O),"")</f>
        <v/>
      </c>
      <c r="L589" t="str">
        <f ca="1">IFERROR(_xlfn.XLOOKUP(G589,map_headernames!L:L,map_headernames!Q:Q),"")</f>
        <v/>
      </c>
      <c r="M589" t="str">
        <f ca="1">IFERROR(_xlfn.XLOOKUP(H589,map_headernames!O:O,map_headernames!Q:Q),"")</f>
        <v/>
      </c>
      <c r="O589" s="383" t="s">
        <v>6481</v>
      </c>
    </row>
    <row r="590" spans="1:15">
      <c r="A590">
        <v>570</v>
      </c>
      <c r="B590" t="s">
        <v>4458</v>
      </c>
      <c r="C590">
        <v>0</v>
      </c>
      <c r="D590" t="s">
        <v>6354</v>
      </c>
      <c r="E590" s="28" t="str">
        <f ca="1">IFERROR(_xlfn.XLOOKUP(B590,map_headernames!M:M,map_headernames!M:M),"")</f>
        <v/>
      </c>
      <c r="F590" s="28" t="str">
        <f ca="1">IFERROR(_xlfn.XLOOKUP(B590,map_headernames!N:N,map_headernames!N:N),"")</f>
        <v/>
      </c>
      <c r="G590" s="28" t="str">
        <f ca="1">IFERROR(_xlfn.XLOOKUP($B590,map_headernames!L:L,map_headernames!L:L),"")</f>
        <v/>
      </c>
      <c r="H590" t="e">
        <f ca="1">_xlfn.XLOOKUP(K590,map_headernames!$Q$1:$Q$734,map_headernames!$O$1:$O$734)</f>
        <v>#NAME?</v>
      </c>
      <c r="I590" s="23" t="str">
        <f ca="1">IFERROR(_xlfn.XLOOKUP(G590,map_headernames!L:L,map_headernames!O:O),"")</f>
        <v/>
      </c>
      <c r="L590" t="str">
        <f ca="1">IFERROR(_xlfn.XLOOKUP(G590,map_headernames!L:L,map_headernames!Q:Q),"")</f>
        <v/>
      </c>
      <c r="M590" t="str">
        <f ca="1">IFERROR(_xlfn.XLOOKUP(H590,map_headernames!O:O,map_headernames!Q:Q),"")</f>
        <v/>
      </c>
      <c r="O590" s="383" t="s">
        <v>6481</v>
      </c>
    </row>
    <row r="591" spans="1:15">
      <c r="A591">
        <v>572</v>
      </c>
      <c r="B591" t="s">
        <v>4464</v>
      </c>
      <c r="C591">
        <v>161</v>
      </c>
      <c r="D591" t="s">
        <v>6356</v>
      </c>
      <c r="E591" s="28" t="str">
        <f ca="1">IFERROR(_xlfn.XLOOKUP(B591,map_headernames!M:M,map_headernames!M:M),"")</f>
        <v/>
      </c>
      <c r="F591" s="28" t="str">
        <f ca="1">IFERROR(_xlfn.XLOOKUP(B591,map_headernames!N:N,map_headernames!N:N),"")</f>
        <v/>
      </c>
      <c r="G591" s="28" t="str">
        <f ca="1">IFERROR(_xlfn.XLOOKUP($B591,map_headernames!L:L,map_headernames!L:L),"")</f>
        <v/>
      </c>
      <c r="H591" t="e">
        <f ca="1">_xlfn.XLOOKUP(K591,map_headernames!$Q$1:$Q$734,map_headernames!$O$1:$O$734)</f>
        <v>#NAME?</v>
      </c>
      <c r="I591" s="23" t="str">
        <f ca="1">IFERROR(_xlfn.XLOOKUP(G591,map_headernames!L:L,map_headernames!O:O),"")</f>
        <v/>
      </c>
      <c r="L591" t="str">
        <f ca="1">IFERROR(_xlfn.XLOOKUP(G591,map_headernames!L:L,map_headernames!Q:Q),"")</f>
        <v/>
      </c>
      <c r="M591" t="str">
        <f ca="1">IFERROR(_xlfn.XLOOKUP(H591,map_headernames!O:O,map_headernames!Q:Q),"")</f>
        <v/>
      </c>
      <c r="O591" s="383" t="s">
        <v>6481</v>
      </c>
    </row>
    <row r="592" spans="1:15">
      <c r="A592">
        <v>573</v>
      </c>
      <c r="B592" t="s">
        <v>4466</v>
      </c>
      <c r="C592">
        <v>64.658634538152597</v>
      </c>
      <c r="D592" t="s">
        <v>6357</v>
      </c>
      <c r="E592" s="28" t="str">
        <f ca="1">IFERROR(_xlfn.XLOOKUP(B592,map_headernames!M:M,map_headernames!M:M),"")</f>
        <v/>
      </c>
      <c r="F592" s="28" t="str">
        <f ca="1">IFERROR(_xlfn.XLOOKUP(B592,map_headernames!N:N,map_headernames!N:N),"")</f>
        <v/>
      </c>
      <c r="G592" s="28" t="str">
        <f ca="1">IFERROR(_xlfn.XLOOKUP($B592,map_headernames!L:L,map_headernames!L:L),"")</f>
        <v/>
      </c>
      <c r="H592" t="e">
        <f ca="1">_xlfn.XLOOKUP(K592,map_headernames!$Q$1:$Q$734,map_headernames!$O$1:$O$734)</f>
        <v>#NAME?</v>
      </c>
      <c r="I592" s="23" t="str">
        <f ca="1">IFERROR(_xlfn.XLOOKUP(G592,map_headernames!L:L,map_headernames!O:O),"")</f>
        <v/>
      </c>
      <c r="L592" t="str">
        <f ca="1">IFERROR(_xlfn.XLOOKUP(G592,map_headernames!L:L,map_headernames!Q:Q),"")</f>
        <v/>
      </c>
      <c r="M592" t="str">
        <f ca="1">IFERROR(_xlfn.XLOOKUP(H592,map_headernames!O:O,map_headernames!Q:Q),"")</f>
        <v/>
      </c>
      <c r="O592" s="383" t="s">
        <v>6481</v>
      </c>
    </row>
    <row r="593" spans="1:15">
      <c r="A593">
        <v>574</v>
      </c>
      <c r="B593" t="s">
        <v>4469</v>
      </c>
      <c r="C593">
        <v>88</v>
      </c>
      <c r="D593" t="s">
        <v>6358</v>
      </c>
      <c r="E593" s="28" t="str">
        <f ca="1">IFERROR(_xlfn.XLOOKUP(B593,map_headernames!M:M,map_headernames!M:M),"")</f>
        <v/>
      </c>
      <c r="F593" s="28" t="str">
        <f ca="1">IFERROR(_xlfn.XLOOKUP(B593,map_headernames!N:N,map_headernames!N:N),"")</f>
        <v/>
      </c>
      <c r="G593" s="28" t="str">
        <f ca="1">IFERROR(_xlfn.XLOOKUP($B593,map_headernames!L:L,map_headernames!L:L),"")</f>
        <v/>
      </c>
      <c r="H593" t="e">
        <f ca="1">_xlfn.XLOOKUP(K593,map_headernames!$Q$1:$Q$734,map_headernames!$O$1:$O$734)</f>
        <v>#NAME?</v>
      </c>
      <c r="I593" s="23" t="str">
        <f ca="1">IFERROR(_xlfn.XLOOKUP(G593,map_headernames!L:L,map_headernames!O:O),"")</f>
        <v/>
      </c>
      <c r="L593" t="str">
        <f ca="1">IFERROR(_xlfn.XLOOKUP(G593,map_headernames!L:L,map_headernames!Q:Q),"")</f>
        <v/>
      </c>
      <c r="M593" t="str">
        <f ca="1">IFERROR(_xlfn.XLOOKUP(H593,map_headernames!O:O,map_headernames!Q:Q),"")</f>
        <v/>
      </c>
      <c r="O593" s="383" t="s">
        <v>6481</v>
      </c>
    </row>
    <row r="594" spans="1:15">
      <c r="A594">
        <v>575</v>
      </c>
      <c r="B594" t="s">
        <v>4471</v>
      </c>
      <c r="C594">
        <v>35.341365461847403</v>
      </c>
      <c r="D594" t="s">
        <v>6359</v>
      </c>
      <c r="E594" s="28" t="str">
        <f ca="1">IFERROR(_xlfn.XLOOKUP(B594,map_headernames!M:M,map_headernames!M:M),"")</f>
        <v/>
      </c>
      <c r="F594" s="28" t="str">
        <f ca="1">IFERROR(_xlfn.XLOOKUP(B594,map_headernames!N:N,map_headernames!N:N),"")</f>
        <v/>
      </c>
      <c r="G594" s="28" t="str">
        <f ca="1">IFERROR(_xlfn.XLOOKUP($B594,map_headernames!L:L,map_headernames!L:L),"")</f>
        <v/>
      </c>
      <c r="H594" t="e">
        <f ca="1">_xlfn.XLOOKUP(K594,map_headernames!$Q$1:$Q$734,map_headernames!$O$1:$O$734)</f>
        <v>#NAME?</v>
      </c>
      <c r="I594" s="23" t="str">
        <f ca="1">IFERROR(_xlfn.XLOOKUP(G594,map_headernames!L:L,map_headernames!O:O),"")</f>
        <v/>
      </c>
      <c r="L594" t="str">
        <f ca="1">IFERROR(_xlfn.XLOOKUP(G594,map_headernames!L:L,map_headernames!Q:Q),"")</f>
        <v/>
      </c>
      <c r="M594" t="str">
        <f ca="1">IFERROR(_xlfn.XLOOKUP(H594,map_headernames!O:O,map_headernames!Q:Q),"")</f>
        <v/>
      </c>
      <c r="O594" s="383" t="s">
        <v>6481</v>
      </c>
    </row>
    <row r="595" spans="1:15">
      <c r="A595">
        <v>576</v>
      </c>
      <c r="B595" t="s">
        <v>4474</v>
      </c>
      <c r="C595">
        <v>0</v>
      </c>
      <c r="D595" t="s">
        <v>6360</v>
      </c>
      <c r="E595" s="28" t="str">
        <f ca="1">IFERROR(_xlfn.XLOOKUP(B595,map_headernames!M:M,map_headernames!M:M),"")</f>
        <v/>
      </c>
      <c r="F595" s="28" t="str">
        <f ca="1">IFERROR(_xlfn.XLOOKUP(B595,map_headernames!N:N,map_headernames!N:N),"")</f>
        <v/>
      </c>
      <c r="G595" s="28" t="str">
        <f ca="1">IFERROR(_xlfn.XLOOKUP($B595,map_headernames!L:L,map_headernames!L:L),"")</f>
        <v/>
      </c>
      <c r="H595" t="e">
        <f ca="1">_xlfn.XLOOKUP(K595,map_headernames!$Q$1:$Q$734,map_headernames!$O$1:$O$734)</f>
        <v>#NAME?</v>
      </c>
      <c r="I595" s="23" t="str">
        <f ca="1">IFERROR(_xlfn.XLOOKUP(G595,map_headernames!L:L,map_headernames!O:O),"")</f>
        <v/>
      </c>
      <c r="L595" t="str">
        <f ca="1">IFERROR(_xlfn.XLOOKUP(G595,map_headernames!L:L,map_headernames!Q:Q),"")</f>
        <v/>
      </c>
      <c r="M595" t="str">
        <f ca="1">IFERROR(_xlfn.XLOOKUP(H595,map_headernames!O:O,map_headernames!Q:Q),"")</f>
        <v/>
      </c>
      <c r="O595" s="383" t="s">
        <v>6481</v>
      </c>
    </row>
    <row r="596" spans="1:15">
      <c r="A596">
        <v>577</v>
      </c>
      <c r="B596" t="s">
        <v>4476</v>
      </c>
      <c r="C596">
        <v>0</v>
      </c>
      <c r="D596" t="s">
        <v>6361</v>
      </c>
      <c r="E596" s="28" t="str">
        <f ca="1">IFERROR(_xlfn.XLOOKUP(B596,map_headernames!M:M,map_headernames!M:M),"")</f>
        <v/>
      </c>
      <c r="F596" s="28" t="str">
        <f ca="1">IFERROR(_xlfn.XLOOKUP(B596,map_headernames!N:N,map_headernames!N:N),"")</f>
        <v/>
      </c>
      <c r="G596" s="28" t="str">
        <f ca="1">IFERROR(_xlfn.XLOOKUP($B596,map_headernames!L:L,map_headernames!L:L),"")</f>
        <v/>
      </c>
      <c r="H596" t="e">
        <f ca="1">_xlfn.XLOOKUP(K596,map_headernames!$Q$1:$Q$734,map_headernames!$O$1:$O$734)</f>
        <v>#NAME?</v>
      </c>
      <c r="I596" s="23" t="str">
        <f ca="1">IFERROR(_xlfn.XLOOKUP(G596,map_headernames!L:L,map_headernames!O:O),"")</f>
        <v/>
      </c>
      <c r="L596" t="str">
        <f ca="1">IFERROR(_xlfn.XLOOKUP(G596,map_headernames!L:L,map_headernames!Q:Q),"")</f>
        <v/>
      </c>
      <c r="M596" t="str">
        <f ca="1">IFERROR(_xlfn.XLOOKUP(H596,map_headernames!O:O,map_headernames!Q:Q),"")</f>
        <v/>
      </c>
      <c r="O596" s="383" t="s">
        <v>6481</v>
      </c>
    </row>
    <row r="597" spans="1:15">
      <c r="A597">
        <v>578</v>
      </c>
      <c r="B597" t="s">
        <v>4479</v>
      </c>
      <c r="C597">
        <v>153</v>
      </c>
      <c r="D597" t="s">
        <v>6362</v>
      </c>
      <c r="E597" s="28" t="str">
        <f ca="1">IFERROR(_xlfn.XLOOKUP(B597,map_headernames!M:M,map_headernames!M:M),"")</f>
        <v/>
      </c>
      <c r="F597" s="28" t="str">
        <f ca="1">IFERROR(_xlfn.XLOOKUP(B597,map_headernames!N:N,map_headernames!N:N),"")</f>
        <v/>
      </c>
      <c r="G597" s="28" t="str">
        <f ca="1">IFERROR(_xlfn.XLOOKUP($B597,map_headernames!L:L,map_headernames!L:L),"")</f>
        <v/>
      </c>
      <c r="H597" t="e">
        <f ca="1">_xlfn.XLOOKUP(K597,map_headernames!$Q$1:$Q$734,map_headernames!$O$1:$O$734)</f>
        <v>#NAME?</v>
      </c>
      <c r="I597" s="23" t="str">
        <f ca="1">IFERROR(_xlfn.XLOOKUP(G597,map_headernames!L:L,map_headernames!O:O),"")</f>
        <v/>
      </c>
      <c r="L597" t="str">
        <f ca="1">IFERROR(_xlfn.XLOOKUP(G597,map_headernames!L:L,map_headernames!Q:Q),"")</f>
        <v/>
      </c>
      <c r="M597" t="str">
        <f ca="1">IFERROR(_xlfn.XLOOKUP(H597,map_headernames!O:O,map_headernames!Q:Q),"")</f>
        <v/>
      </c>
      <c r="O597" s="383" t="s">
        <v>6481</v>
      </c>
    </row>
    <row r="598" spans="1:15">
      <c r="A598">
        <v>579</v>
      </c>
      <c r="B598" t="s">
        <v>4481</v>
      </c>
      <c r="C598">
        <v>8</v>
      </c>
      <c r="D598" t="s">
        <v>6363</v>
      </c>
      <c r="E598" s="28" t="str">
        <f ca="1">IFERROR(_xlfn.XLOOKUP(B598,map_headernames!M:M,map_headernames!M:M),"")</f>
        <v/>
      </c>
      <c r="F598" s="28" t="str">
        <f ca="1">IFERROR(_xlfn.XLOOKUP(B598,map_headernames!N:N,map_headernames!N:N),"")</f>
        <v/>
      </c>
      <c r="G598" s="28" t="str">
        <f ca="1">IFERROR(_xlfn.XLOOKUP($B598,map_headernames!L:L,map_headernames!L:L),"")</f>
        <v/>
      </c>
      <c r="H598" t="e">
        <f ca="1">_xlfn.XLOOKUP(K598,map_headernames!$Q$1:$Q$734,map_headernames!$O$1:$O$734)</f>
        <v>#NAME?</v>
      </c>
      <c r="I598" s="23" t="str">
        <f ca="1">IFERROR(_xlfn.XLOOKUP(G598,map_headernames!L:L,map_headernames!O:O),"")</f>
        <v/>
      </c>
      <c r="L598" t="str">
        <f ca="1">IFERROR(_xlfn.XLOOKUP(G598,map_headernames!L:L,map_headernames!Q:Q),"")</f>
        <v/>
      </c>
      <c r="M598" t="str">
        <f ca="1">IFERROR(_xlfn.XLOOKUP(H598,map_headernames!O:O,map_headernames!Q:Q),"")</f>
        <v/>
      </c>
      <c r="O598" s="383" t="s">
        <v>6481</v>
      </c>
    </row>
    <row r="599" spans="1:15">
      <c r="A599">
        <v>580</v>
      </c>
      <c r="B599" t="s">
        <v>4483</v>
      </c>
      <c r="C599">
        <v>5.2287581699346397</v>
      </c>
      <c r="D599" t="s">
        <v>6364</v>
      </c>
      <c r="E599" s="28" t="str">
        <f ca="1">IFERROR(_xlfn.XLOOKUP(B599,map_headernames!M:M,map_headernames!M:M),"")</f>
        <v/>
      </c>
      <c r="F599" s="28" t="str">
        <f ca="1">IFERROR(_xlfn.XLOOKUP(B599,map_headernames!N:N,map_headernames!N:N),"")</f>
        <v/>
      </c>
      <c r="G599" s="28" t="str">
        <f ca="1">IFERROR(_xlfn.XLOOKUP($B599,map_headernames!L:L,map_headernames!L:L),"")</f>
        <v/>
      </c>
      <c r="H599" t="e">
        <f ca="1">_xlfn.XLOOKUP(K599,map_headernames!$Q$1:$Q$734,map_headernames!$O$1:$O$734)</f>
        <v>#NAME?</v>
      </c>
      <c r="I599" s="23" t="str">
        <f ca="1">IFERROR(_xlfn.XLOOKUP(G599,map_headernames!L:L,map_headernames!O:O),"")</f>
        <v/>
      </c>
      <c r="L599" t="str">
        <f ca="1">IFERROR(_xlfn.XLOOKUP(G599,map_headernames!L:L,map_headernames!Q:Q),"")</f>
        <v/>
      </c>
      <c r="M599" t="str">
        <f ca="1">IFERROR(_xlfn.XLOOKUP(H599,map_headernames!O:O,map_headernames!Q:Q),"")</f>
        <v/>
      </c>
      <c r="O599" s="383" t="s">
        <v>6481</v>
      </c>
    </row>
    <row r="600" spans="1:15">
      <c r="A600">
        <v>581</v>
      </c>
      <c r="B600" t="s">
        <v>4486</v>
      </c>
      <c r="C600">
        <v>8</v>
      </c>
      <c r="D600" t="s">
        <v>6365</v>
      </c>
      <c r="E600" s="28" t="str">
        <f ca="1">IFERROR(_xlfn.XLOOKUP(B600,map_headernames!M:M,map_headernames!M:M),"")</f>
        <v/>
      </c>
      <c r="F600" s="28" t="str">
        <f ca="1">IFERROR(_xlfn.XLOOKUP(B600,map_headernames!N:N,map_headernames!N:N),"")</f>
        <v/>
      </c>
      <c r="G600" s="28" t="str">
        <f ca="1">IFERROR(_xlfn.XLOOKUP($B600,map_headernames!L:L,map_headernames!L:L),"")</f>
        <v/>
      </c>
      <c r="H600" t="e">
        <f ca="1">_xlfn.XLOOKUP(K600,map_headernames!$Q$1:$Q$734,map_headernames!$O$1:$O$734)</f>
        <v>#NAME?</v>
      </c>
      <c r="I600" s="23" t="str">
        <f ca="1">IFERROR(_xlfn.XLOOKUP(G600,map_headernames!L:L,map_headernames!O:O),"")</f>
        <v/>
      </c>
      <c r="L600" t="str">
        <f ca="1">IFERROR(_xlfn.XLOOKUP(G600,map_headernames!L:L,map_headernames!Q:Q),"")</f>
        <v/>
      </c>
      <c r="M600" t="str">
        <f ca="1">IFERROR(_xlfn.XLOOKUP(H600,map_headernames!O:O,map_headernames!Q:Q),"")</f>
        <v/>
      </c>
      <c r="O600" s="383" t="s">
        <v>6481</v>
      </c>
    </row>
    <row r="601" spans="1:15">
      <c r="A601">
        <v>582</v>
      </c>
      <c r="B601" t="s">
        <v>4488</v>
      </c>
      <c r="C601">
        <v>5.2287581699346397</v>
      </c>
      <c r="D601" t="s">
        <v>6366</v>
      </c>
      <c r="E601" s="28" t="str">
        <f ca="1">IFERROR(_xlfn.XLOOKUP(B601,map_headernames!M:M,map_headernames!M:M),"")</f>
        <v/>
      </c>
      <c r="F601" s="28" t="str">
        <f ca="1">IFERROR(_xlfn.XLOOKUP(B601,map_headernames!N:N,map_headernames!N:N),"")</f>
        <v/>
      </c>
      <c r="G601" s="28" t="str">
        <f ca="1">IFERROR(_xlfn.XLOOKUP($B601,map_headernames!L:L,map_headernames!L:L),"")</f>
        <v/>
      </c>
      <c r="H601" t="e">
        <f ca="1">_xlfn.XLOOKUP(K601,map_headernames!$Q$1:$Q$734,map_headernames!$O$1:$O$734)</f>
        <v>#NAME?</v>
      </c>
      <c r="I601" s="23" t="str">
        <f ca="1">IFERROR(_xlfn.XLOOKUP(G601,map_headernames!L:L,map_headernames!O:O),"")</f>
        <v/>
      </c>
      <c r="L601" t="str">
        <f ca="1">IFERROR(_xlfn.XLOOKUP(G601,map_headernames!L:L,map_headernames!Q:Q),"")</f>
        <v/>
      </c>
      <c r="M601" t="str">
        <f ca="1">IFERROR(_xlfn.XLOOKUP(H601,map_headernames!O:O,map_headernames!Q:Q),"")</f>
        <v/>
      </c>
      <c r="O601" s="383" t="s">
        <v>6481</v>
      </c>
    </row>
    <row r="602" spans="1:15">
      <c r="A602">
        <v>583</v>
      </c>
      <c r="B602" t="s">
        <v>4491</v>
      </c>
      <c r="C602">
        <v>0</v>
      </c>
      <c r="D602" t="s">
        <v>6367</v>
      </c>
      <c r="E602" s="28" t="str">
        <f ca="1">IFERROR(_xlfn.XLOOKUP(B602,map_headernames!M:M,map_headernames!M:M),"")</f>
        <v/>
      </c>
      <c r="F602" s="28" t="str">
        <f ca="1">IFERROR(_xlfn.XLOOKUP(B602,map_headernames!N:N,map_headernames!N:N),"")</f>
        <v/>
      </c>
      <c r="G602" s="28" t="str">
        <f ca="1">IFERROR(_xlfn.XLOOKUP($B602,map_headernames!L:L,map_headernames!L:L),"")</f>
        <v/>
      </c>
      <c r="H602" t="e">
        <f ca="1">_xlfn.XLOOKUP(K602,map_headernames!$Q$1:$Q$734,map_headernames!$O$1:$O$734)</f>
        <v>#NAME?</v>
      </c>
      <c r="I602" s="23" t="str">
        <f ca="1">IFERROR(_xlfn.XLOOKUP(G602,map_headernames!L:L,map_headernames!O:O),"")</f>
        <v/>
      </c>
      <c r="L602" t="str">
        <f ca="1">IFERROR(_xlfn.XLOOKUP(G602,map_headernames!L:L,map_headernames!Q:Q),"")</f>
        <v/>
      </c>
      <c r="M602" t="str">
        <f ca="1">IFERROR(_xlfn.XLOOKUP(H602,map_headernames!O:O,map_headernames!Q:Q),"")</f>
        <v/>
      </c>
      <c r="O602" s="383" t="s">
        <v>6481</v>
      </c>
    </row>
    <row r="603" spans="1:15">
      <c r="A603">
        <v>584</v>
      </c>
      <c r="B603" t="s">
        <v>4493</v>
      </c>
      <c r="C603">
        <v>0</v>
      </c>
      <c r="D603" t="s">
        <v>6368</v>
      </c>
      <c r="E603" s="28" t="str">
        <f ca="1">IFERROR(_xlfn.XLOOKUP(B603,map_headernames!M:M,map_headernames!M:M),"")</f>
        <v/>
      </c>
      <c r="F603" s="28" t="str">
        <f ca="1">IFERROR(_xlfn.XLOOKUP(B603,map_headernames!N:N,map_headernames!N:N),"")</f>
        <v/>
      </c>
      <c r="G603" s="28" t="str">
        <f ca="1">IFERROR(_xlfn.XLOOKUP($B603,map_headernames!L:L,map_headernames!L:L),"")</f>
        <v/>
      </c>
      <c r="H603" t="e">
        <f ca="1">_xlfn.XLOOKUP(K603,map_headernames!$Q$1:$Q$734,map_headernames!$O$1:$O$734)</f>
        <v>#NAME?</v>
      </c>
      <c r="I603" s="23" t="str">
        <f ca="1">IFERROR(_xlfn.XLOOKUP(G603,map_headernames!L:L,map_headernames!O:O),"")</f>
        <v/>
      </c>
      <c r="L603" t="str">
        <f ca="1">IFERROR(_xlfn.XLOOKUP(G603,map_headernames!L:L,map_headernames!Q:Q),"")</f>
        <v/>
      </c>
      <c r="M603" t="str">
        <f ca="1">IFERROR(_xlfn.XLOOKUP(H603,map_headernames!O:O,map_headernames!Q:Q),"")</f>
        <v/>
      </c>
      <c r="O603" s="383" t="s">
        <v>6481</v>
      </c>
    </row>
    <row r="604" spans="1:15">
      <c r="A604">
        <v>585</v>
      </c>
      <c r="B604" t="s">
        <v>4496</v>
      </c>
      <c r="C604">
        <v>9</v>
      </c>
      <c r="D604" t="s">
        <v>6369</v>
      </c>
      <c r="E604" s="28" t="str">
        <f ca="1">IFERROR(_xlfn.XLOOKUP(B604,map_headernames!M:M,map_headernames!M:M),"")</f>
        <v/>
      </c>
      <c r="F604" s="28" t="str">
        <f ca="1">IFERROR(_xlfn.XLOOKUP(B604,map_headernames!N:N,map_headernames!N:N),"")</f>
        <v/>
      </c>
      <c r="G604" s="28" t="str">
        <f ca="1">IFERROR(_xlfn.XLOOKUP($B604,map_headernames!L:L,map_headernames!L:L),"")</f>
        <v/>
      </c>
      <c r="H604" t="e">
        <f ca="1">_xlfn.XLOOKUP(K604,map_headernames!$Q$1:$Q$734,map_headernames!$O$1:$O$734)</f>
        <v>#NAME?</v>
      </c>
      <c r="I604" s="23" t="str">
        <f ca="1">IFERROR(_xlfn.XLOOKUP(G604,map_headernames!L:L,map_headernames!O:O),"")</f>
        <v/>
      </c>
      <c r="L604" t="str">
        <f ca="1">IFERROR(_xlfn.XLOOKUP(G604,map_headernames!L:L,map_headernames!Q:Q),"")</f>
        <v/>
      </c>
      <c r="M604" t="str">
        <f ca="1">IFERROR(_xlfn.XLOOKUP(H604,map_headernames!O:O,map_headernames!Q:Q),"")</f>
        <v/>
      </c>
      <c r="O604" s="383" t="s">
        <v>6481</v>
      </c>
    </row>
    <row r="605" spans="1:15" s="39" customFormat="1">
      <c r="A605">
        <v>586</v>
      </c>
      <c r="B605" t="s">
        <v>4498</v>
      </c>
      <c r="C605">
        <v>5.8823529411764701</v>
      </c>
      <c r="D605" t="s">
        <v>6370</v>
      </c>
      <c r="E605" s="28" t="str">
        <f ca="1">IFERROR(_xlfn.XLOOKUP(B605,map_headernames!M:M,map_headernames!M:M),"")</f>
        <v/>
      </c>
      <c r="F605" s="28" t="str">
        <f ca="1">IFERROR(_xlfn.XLOOKUP(B605,map_headernames!N:N,map_headernames!N:N),"")</f>
        <v/>
      </c>
      <c r="G605" s="28" t="str">
        <f ca="1">IFERROR(_xlfn.XLOOKUP($B605,map_headernames!L:L,map_headernames!L:L),"")</f>
        <v/>
      </c>
      <c r="H605" t="e">
        <f ca="1">_xlfn.XLOOKUP(K605,map_headernames!$Q$1:$Q$734,map_headernames!$O$1:$O$734)</f>
        <v>#NAME?</v>
      </c>
      <c r="I605" s="23" t="str">
        <f ca="1">IFERROR(_xlfn.XLOOKUP(G605,map_headernames!L:L,map_headernames!O:O),"")</f>
        <v/>
      </c>
      <c r="J605" s="23"/>
      <c r="K605"/>
      <c r="L605" t="str">
        <f ca="1">IFERROR(_xlfn.XLOOKUP(G605,map_headernames!L:L,map_headernames!Q:Q),"")</f>
        <v/>
      </c>
      <c r="M605" t="str">
        <f ca="1">IFERROR(_xlfn.XLOOKUP(H605,map_headernames!O:O,map_headernames!Q:Q),"")</f>
        <v/>
      </c>
      <c r="N605" s="484"/>
      <c r="O605" s="383" t="s">
        <v>6481</v>
      </c>
    </row>
    <row r="606" spans="1:15" s="39" customFormat="1">
      <c r="A606">
        <v>587</v>
      </c>
      <c r="B606" t="s">
        <v>4501</v>
      </c>
      <c r="C606">
        <v>9</v>
      </c>
      <c r="D606" t="s">
        <v>6371</v>
      </c>
      <c r="E606" s="28" t="str">
        <f ca="1">IFERROR(_xlfn.XLOOKUP(B606,map_headernames!M:M,map_headernames!M:M),"")</f>
        <v/>
      </c>
      <c r="F606" s="28" t="str">
        <f ca="1">IFERROR(_xlfn.XLOOKUP(B606,map_headernames!N:N,map_headernames!N:N),"")</f>
        <v/>
      </c>
      <c r="G606" s="28" t="str">
        <f ca="1">IFERROR(_xlfn.XLOOKUP($B606,map_headernames!L:L,map_headernames!L:L),"")</f>
        <v/>
      </c>
      <c r="H606" t="e">
        <f ca="1">_xlfn.XLOOKUP(K606,map_headernames!$Q$1:$Q$734,map_headernames!$O$1:$O$734)</f>
        <v>#NAME?</v>
      </c>
      <c r="I606" s="23" t="str">
        <f ca="1">IFERROR(_xlfn.XLOOKUP(G606,map_headernames!L:L,map_headernames!O:O),"")</f>
        <v/>
      </c>
      <c r="J606" s="23"/>
      <c r="K606"/>
      <c r="L606" t="str">
        <f ca="1">IFERROR(_xlfn.XLOOKUP(G606,map_headernames!L:L,map_headernames!Q:Q),"")</f>
        <v/>
      </c>
      <c r="M606" t="str">
        <f ca="1">IFERROR(_xlfn.XLOOKUP(H606,map_headernames!O:O,map_headernames!Q:Q),"")</f>
        <v/>
      </c>
      <c r="N606" s="484"/>
      <c r="O606" s="383" t="s">
        <v>6481</v>
      </c>
    </row>
    <row r="607" spans="1:15">
      <c r="A607">
        <v>588</v>
      </c>
      <c r="B607" t="s">
        <v>4503</v>
      </c>
      <c r="C607">
        <v>5.8823529411764701</v>
      </c>
      <c r="D607" t="s">
        <v>6372</v>
      </c>
      <c r="E607" s="28" t="str">
        <f ca="1">IFERROR(_xlfn.XLOOKUP(B607,map_headernames!M:M,map_headernames!M:M),"")</f>
        <v/>
      </c>
      <c r="F607" s="28" t="str">
        <f ca="1">IFERROR(_xlfn.XLOOKUP(B607,map_headernames!N:N,map_headernames!N:N),"")</f>
        <v/>
      </c>
      <c r="G607" s="28" t="str">
        <f ca="1">IFERROR(_xlfn.XLOOKUP($B607,map_headernames!L:L,map_headernames!L:L),"")</f>
        <v/>
      </c>
      <c r="H607" t="e">
        <f ca="1">_xlfn.XLOOKUP(K607,map_headernames!$Q$1:$Q$734,map_headernames!$O$1:$O$734)</f>
        <v>#NAME?</v>
      </c>
      <c r="I607" s="23" t="str">
        <f ca="1">IFERROR(_xlfn.XLOOKUP(G607,map_headernames!L:L,map_headernames!O:O),"")</f>
        <v/>
      </c>
      <c r="L607" t="str">
        <f ca="1">IFERROR(_xlfn.XLOOKUP(G607,map_headernames!L:L,map_headernames!Q:Q),"")</f>
        <v/>
      </c>
      <c r="M607" t="str">
        <f ca="1">IFERROR(_xlfn.XLOOKUP(H607,map_headernames!O:O,map_headernames!Q:Q),"")</f>
        <v/>
      </c>
      <c r="O607" s="383" t="s">
        <v>6481</v>
      </c>
    </row>
    <row r="608" spans="1:15">
      <c r="A608">
        <v>589</v>
      </c>
      <c r="B608" t="s">
        <v>4506</v>
      </c>
      <c r="C608">
        <v>0</v>
      </c>
      <c r="D608" t="s">
        <v>6373</v>
      </c>
      <c r="E608" s="28" t="str">
        <f ca="1">IFERROR(_xlfn.XLOOKUP(B608,map_headernames!M:M,map_headernames!M:M),"")</f>
        <v/>
      </c>
      <c r="F608" s="28" t="str">
        <f ca="1">IFERROR(_xlfn.XLOOKUP(B608,map_headernames!N:N,map_headernames!N:N),"")</f>
        <v/>
      </c>
      <c r="G608" s="28" t="str">
        <f ca="1">IFERROR(_xlfn.XLOOKUP($B608,map_headernames!L:L,map_headernames!L:L),"")</f>
        <v/>
      </c>
      <c r="H608" t="e">
        <f ca="1">_xlfn.XLOOKUP(K608,map_headernames!$Q$1:$Q$734,map_headernames!$O$1:$O$734)</f>
        <v>#NAME?</v>
      </c>
      <c r="I608" s="23" t="str">
        <f ca="1">IFERROR(_xlfn.XLOOKUP(G608,map_headernames!L:L,map_headernames!O:O),"")</f>
        <v/>
      </c>
      <c r="L608" t="str">
        <f ca="1">IFERROR(_xlfn.XLOOKUP(G608,map_headernames!L:L,map_headernames!Q:Q),"")</f>
        <v/>
      </c>
      <c r="M608" t="str">
        <f ca="1">IFERROR(_xlfn.XLOOKUP(H608,map_headernames!O:O,map_headernames!Q:Q),"")</f>
        <v/>
      </c>
      <c r="O608" s="383" t="s">
        <v>6481</v>
      </c>
    </row>
    <row r="609" spans="1:15">
      <c r="A609">
        <v>590</v>
      </c>
      <c r="B609" t="s">
        <v>4508</v>
      </c>
      <c r="C609">
        <v>0</v>
      </c>
      <c r="D609" t="s">
        <v>6374</v>
      </c>
      <c r="E609" s="28" t="str">
        <f ca="1">IFERROR(_xlfn.XLOOKUP(B609,map_headernames!M:M,map_headernames!M:M),"")</f>
        <v/>
      </c>
      <c r="F609" s="28" t="str">
        <f ca="1">IFERROR(_xlfn.XLOOKUP(B609,map_headernames!N:N,map_headernames!N:N),"")</f>
        <v/>
      </c>
      <c r="G609" s="28" t="str">
        <f ca="1">IFERROR(_xlfn.XLOOKUP($B609,map_headernames!L:L,map_headernames!L:L),"")</f>
        <v/>
      </c>
      <c r="H609" t="e">
        <f ca="1">_xlfn.XLOOKUP(K609,map_headernames!$Q$1:$Q$734,map_headernames!$O$1:$O$734)</f>
        <v>#NAME?</v>
      </c>
      <c r="I609" s="23" t="str">
        <f ca="1">IFERROR(_xlfn.XLOOKUP(G609,map_headernames!L:L,map_headernames!O:O),"")</f>
        <v/>
      </c>
      <c r="L609" t="str">
        <f ca="1">IFERROR(_xlfn.XLOOKUP(G609,map_headernames!L:L,map_headernames!Q:Q),"")</f>
        <v/>
      </c>
      <c r="M609" t="str">
        <f ca="1">IFERROR(_xlfn.XLOOKUP(H609,map_headernames!O:O,map_headernames!Q:Q),"")</f>
        <v/>
      </c>
      <c r="O609" s="383" t="s">
        <v>6481</v>
      </c>
    </row>
    <row r="610" spans="1:15">
      <c r="A610">
        <v>591</v>
      </c>
      <c r="B610" t="s">
        <v>4511</v>
      </c>
      <c r="C610">
        <v>39</v>
      </c>
      <c r="D610" t="s">
        <v>6375</v>
      </c>
      <c r="E610" s="28" t="str">
        <f ca="1">IFERROR(_xlfn.XLOOKUP(B610,map_headernames!M:M,map_headernames!M:M),"")</f>
        <v/>
      </c>
      <c r="F610" s="28" t="str">
        <f ca="1">IFERROR(_xlfn.XLOOKUP(B610,map_headernames!N:N,map_headernames!N:N),"")</f>
        <v/>
      </c>
      <c r="G610" s="28" t="str">
        <f ca="1">IFERROR(_xlfn.XLOOKUP($B610,map_headernames!L:L,map_headernames!L:L),"")</f>
        <v/>
      </c>
      <c r="H610" t="e">
        <f ca="1">_xlfn.XLOOKUP(K610,map_headernames!$Q$1:$Q$734,map_headernames!$O$1:$O$734)</f>
        <v>#NAME?</v>
      </c>
      <c r="I610" s="23" t="str">
        <f ca="1">IFERROR(_xlfn.XLOOKUP(G610,map_headernames!L:L,map_headernames!O:O),"")</f>
        <v/>
      </c>
      <c r="L610" t="str">
        <f ca="1">IFERROR(_xlfn.XLOOKUP(G610,map_headernames!L:L,map_headernames!Q:Q),"")</f>
        <v/>
      </c>
      <c r="M610" t="str">
        <f ca="1">IFERROR(_xlfn.XLOOKUP(H610,map_headernames!O:O,map_headernames!Q:Q),"")</f>
        <v/>
      </c>
      <c r="O610" s="383" t="s">
        <v>6481</v>
      </c>
    </row>
    <row r="611" spans="1:15">
      <c r="A611">
        <v>592</v>
      </c>
      <c r="B611" t="s">
        <v>4513</v>
      </c>
      <c r="C611">
        <v>25.490196078431399</v>
      </c>
      <c r="D611" t="s">
        <v>6376</v>
      </c>
      <c r="E611" s="28" t="str">
        <f ca="1">IFERROR(_xlfn.XLOOKUP(B611,map_headernames!M:M,map_headernames!M:M),"")</f>
        <v/>
      </c>
      <c r="F611" s="28" t="str">
        <f ca="1">IFERROR(_xlfn.XLOOKUP(B611,map_headernames!N:N,map_headernames!N:N),"")</f>
        <v/>
      </c>
      <c r="G611" s="28" t="str">
        <f ca="1">IFERROR(_xlfn.XLOOKUP($B611,map_headernames!L:L,map_headernames!L:L),"")</f>
        <v/>
      </c>
      <c r="H611" t="e">
        <f ca="1">_xlfn.XLOOKUP(K611,map_headernames!$Q$1:$Q$734,map_headernames!$O$1:$O$734)</f>
        <v>#NAME?</v>
      </c>
      <c r="I611" s="23" t="str">
        <f ca="1">IFERROR(_xlfn.XLOOKUP(G611,map_headernames!L:L,map_headernames!O:O),"")</f>
        <v/>
      </c>
      <c r="L611" t="str">
        <f ca="1">IFERROR(_xlfn.XLOOKUP(G611,map_headernames!L:L,map_headernames!Q:Q),"")</f>
        <v/>
      </c>
      <c r="M611" t="str">
        <f ca="1">IFERROR(_xlfn.XLOOKUP(H611,map_headernames!O:O,map_headernames!Q:Q),"")</f>
        <v/>
      </c>
      <c r="O611" s="383" t="s">
        <v>6481</v>
      </c>
    </row>
    <row r="612" spans="1:15">
      <c r="A612">
        <v>593</v>
      </c>
      <c r="B612" t="s">
        <v>4516</v>
      </c>
      <c r="C612">
        <v>4</v>
      </c>
      <c r="D612" t="s">
        <v>6377</v>
      </c>
      <c r="E612" s="28" t="str">
        <f ca="1">IFERROR(_xlfn.XLOOKUP(B612,map_headernames!M:M,map_headernames!M:M),"")</f>
        <v/>
      </c>
      <c r="F612" s="28" t="str">
        <f ca="1">IFERROR(_xlfn.XLOOKUP(B612,map_headernames!N:N,map_headernames!N:N),"")</f>
        <v/>
      </c>
      <c r="G612" s="28" t="str">
        <f ca="1">IFERROR(_xlfn.XLOOKUP($B612,map_headernames!L:L,map_headernames!L:L),"")</f>
        <v/>
      </c>
      <c r="H612" t="e">
        <f ca="1">_xlfn.XLOOKUP(K612,map_headernames!$Q$1:$Q$734,map_headernames!$O$1:$O$734)</f>
        <v>#NAME?</v>
      </c>
      <c r="I612" s="23" t="str">
        <f ca="1">IFERROR(_xlfn.XLOOKUP(G612,map_headernames!L:L,map_headernames!O:O),"")</f>
        <v/>
      </c>
      <c r="L612" t="str">
        <f ca="1">IFERROR(_xlfn.XLOOKUP(G612,map_headernames!L:L,map_headernames!Q:Q),"")</f>
        <v/>
      </c>
      <c r="M612" t="str">
        <f ca="1">IFERROR(_xlfn.XLOOKUP(H612,map_headernames!O:O,map_headernames!Q:Q),"")</f>
        <v/>
      </c>
      <c r="O612" s="383" t="s">
        <v>6481</v>
      </c>
    </row>
    <row r="613" spans="1:15">
      <c r="A613">
        <v>594</v>
      </c>
      <c r="B613" t="s">
        <v>4518</v>
      </c>
      <c r="C613">
        <v>2.6143790849673199</v>
      </c>
      <c r="D613" t="s">
        <v>6378</v>
      </c>
      <c r="E613" s="28" t="str">
        <f ca="1">IFERROR(_xlfn.XLOOKUP(B613,map_headernames!M:M,map_headernames!M:M),"")</f>
        <v/>
      </c>
      <c r="F613" s="28" t="str">
        <f ca="1">IFERROR(_xlfn.XLOOKUP(B613,map_headernames!N:N,map_headernames!N:N),"")</f>
        <v/>
      </c>
      <c r="G613" s="28" t="str">
        <f ca="1">IFERROR(_xlfn.XLOOKUP($B613,map_headernames!L:L,map_headernames!L:L),"")</f>
        <v/>
      </c>
      <c r="H613" t="e">
        <f ca="1">_xlfn.XLOOKUP(K613,map_headernames!$Q$1:$Q$734,map_headernames!$O$1:$O$734)</f>
        <v>#NAME?</v>
      </c>
      <c r="I613" s="23" t="str">
        <f ca="1">IFERROR(_xlfn.XLOOKUP(G613,map_headernames!L:L,map_headernames!O:O),"")</f>
        <v/>
      </c>
      <c r="L613" t="str">
        <f ca="1">IFERROR(_xlfn.XLOOKUP(G613,map_headernames!L:L,map_headernames!Q:Q),"")</f>
        <v/>
      </c>
      <c r="M613" t="str">
        <f ca="1">IFERROR(_xlfn.XLOOKUP(H613,map_headernames!O:O,map_headernames!Q:Q),"")</f>
        <v/>
      </c>
      <c r="O613" s="383" t="s">
        <v>6481</v>
      </c>
    </row>
    <row r="614" spans="1:15">
      <c r="A614">
        <v>595</v>
      </c>
      <c r="B614" t="s">
        <v>4521</v>
      </c>
      <c r="C614">
        <v>35</v>
      </c>
      <c r="D614" t="s">
        <v>6379</v>
      </c>
      <c r="E614" s="28" t="str">
        <f ca="1">IFERROR(_xlfn.XLOOKUP(B614,map_headernames!M:M,map_headernames!M:M),"")</f>
        <v/>
      </c>
      <c r="F614" s="28" t="str">
        <f ca="1">IFERROR(_xlfn.XLOOKUP(B614,map_headernames!N:N,map_headernames!N:N),"")</f>
        <v/>
      </c>
      <c r="G614" s="28" t="str">
        <f ca="1">IFERROR(_xlfn.XLOOKUP($B614,map_headernames!L:L,map_headernames!L:L),"")</f>
        <v/>
      </c>
      <c r="H614" t="e">
        <f ca="1">_xlfn.XLOOKUP(K614,map_headernames!$Q$1:$Q$734,map_headernames!$O$1:$O$734)</f>
        <v>#NAME?</v>
      </c>
      <c r="I614" s="23" t="str">
        <f ca="1">IFERROR(_xlfn.XLOOKUP(G614,map_headernames!L:L,map_headernames!O:O),"")</f>
        <v/>
      </c>
      <c r="L614" t="str">
        <f ca="1">IFERROR(_xlfn.XLOOKUP(G614,map_headernames!L:L,map_headernames!Q:Q),"")</f>
        <v/>
      </c>
      <c r="M614" t="str">
        <f ca="1">IFERROR(_xlfn.XLOOKUP(H614,map_headernames!O:O,map_headernames!Q:Q),"")</f>
        <v/>
      </c>
      <c r="O614" s="383" t="s">
        <v>6481</v>
      </c>
    </row>
    <row r="615" spans="1:15">
      <c r="A615">
        <v>596</v>
      </c>
      <c r="B615" t="s">
        <v>4523</v>
      </c>
      <c r="C615">
        <v>22.875816993464099</v>
      </c>
      <c r="D615" t="s">
        <v>6380</v>
      </c>
      <c r="E615" s="28" t="str">
        <f ca="1">IFERROR(_xlfn.XLOOKUP(B615,map_headernames!M:M,map_headernames!M:M),"")</f>
        <v/>
      </c>
      <c r="F615" s="28" t="str">
        <f ca="1">IFERROR(_xlfn.XLOOKUP(B615,map_headernames!N:N,map_headernames!N:N),"")</f>
        <v/>
      </c>
      <c r="G615" s="28" t="str">
        <f ca="1">IFERROR(_xlfn.XLOOKUP($B615,map_headernames!L:L,map_headernames!L:L),"")</f>
        <v/>
      </c>
      <c r="H615" t="e">
        <f ca="1">_xlfn.XLOOKUP(K615,map_headernames!$Q$1:$Q$734,map_headernames!$O$1:$O$734)</f>
        <v>#NAME?</v>
      </c>
      <c r="I615" s="23" t="str">
        <f ca="1">IFERROR(_xlfn.XLOOKUP(G615,map_headernames!L:L,map_headernames!O:O),"")</f>
        <v/>
      </c>
      <c r="L615" t="str">
        <f ca="1">IFERROR(_xlfn.XLOOKUP(G615,map_headernames!L:L,map_headernames!Q:Q),"")</f>
        <v/>
      </c>
      <c r="M615" t="str">
        <f ca="1">IFERROR(_xlfn.XLOOKUP(H615,map_headernames!O:O,map_headernames!Q:Q),"")</f>
        <v/>
      </c>
      <c r="O615" s="383" t="s">
        <v>6481</v>
      </c>
    </row>
    <row r="616" spans="1:15">
      <c r="A616">
        <v>597</v>
      </c>
      <c r="B616" t="s">
        <v>4526</v>
      </c>
      <c r="C616">
        <v>97</v>
      </c>
      <c r="D616" t="s">
        <v>6381</v>
      </c>
      <c r="E616" s="28" t="str">
        <f ca="1">IFERROR(_xlfn.XLOOKUP(B616,map_headernames!M:M,map_headernames!M:M),"")</f>
        <v/>
      </c>
      <c r="F616" s="28" t="str">
        <f ca="1">IFERROR(_xlfn.XLOOKUP(B616,map_headernames!N:N,map_headernames!N:N),"")</f>
        <v/>
      </c>
      <c r="G616" s="28" t="str">
        <f ca="1">IFERROR(_xlfn.XLOOKUP($B616,map_headernames!L:L,map_headernames!L:L),"")</f>
        <v/>
      </c>
      <c r="H616" t="e">
        <f ca="1">_xlfn.XLOOKUP(K616,map_headernames!$Q$1:$Q$734,map_headernames!$O$1:$O$734)</f>
        <v>#NAME?</v>
      </c>
      <c r="I616" s="23" t="str">
        <f ca="1">IFERROR(_xlfn.XLOOKUP(G616,map_headernames!L:L,map_headernames!O:O),"")</f>
        <v/>
      </c>
      <c r="L616" t="str">
        <f ca="1">IFERROR(_xlfn.XLOOKUP(G616,map_headernames!L:L,map_headernames!Q:Q),"")</f>
        <v/>
      </c>
      <c r="M616" t="str">
        <f ca="1">IFERROR(_xlfn.XLOOKUP(H616,map_headernames!O:O,map_headernames!Q:Q),"")</f>
        <v/>
      </c>
      <c r="O616" s="383" t="s">
        <v>6481</v>
      </c>
    </row>
    <row r="617" spans="1:15">
      <c r="A617">
        <v>598</v>
      </c>
      <c r="B617" t="s">
        <v>4528</v>
      </c>
      <c r="C617">
        <v>63.398692810457497</v>
      </c>
      <c r="D617" t="s">
        <v>6382</v>
      </c>
      <c r="E617" s="28" t="str">
        <f ca="1">IFERROR(_xlfn.XLOOKUP(B617,map_headernames!M:M,map_headernames!M:M),"")</f>
        <v/>
      </c>
      <c r="F617" s="28" t="str">
        <f ca="1">IFERROR(_xlfn.XLOOKUP(B617,map_headernames!N:N,map_headernames!N:N),"")</f>
        <v/>
      </c>
      <c r="G617" s="28" t="str">
        <f ca="1">IFERROR(_xlfn.XLOOKUP($B617,map_headernames!L:L,map_headernames!L:L),"")</f>
        <v/>
      </c>
      <c r="H617" t="e">
        <f ca="1">_xlfn.XLOOKUP(K617,map_headernames!$Q$1:$Q$734,map_headernames!$O$1:$O$734)</f>
        <v>#NAME?</v>
      </c>
      <c r="I617" s="23" t="str">
        <f ca="1">IFERROR(_xlfn.XLOOKUP(G617,map_headernames!L:L,map_headernames!O:O),"")</f>
        <v/>
      </c>
      <c r="L617" t="str">
        <f ca="1">IFERROR(_xlfn.XLOOKUP(G617,map_headernames!L:L,map_headernames!Q:Q),"")</f>
        <v/>
      </c>
      <c r="M617" t="str">
        <f ca="1">IFERROR(_xlfn.XLOOKUP(H617,map_headernames!O:O,map_headernames!Q:Q),"")</f>
        <v/>
      </c>
      <c r="O617" s="383" t="s">
        <v>6481</v>
      </c>
    </row>
    <row r="618" spans="1:15" s="39" customFormat="1">
      <c r="A618">
        <v>599</v>
      </c>
      <c r="B618" t="s">
        <v>4531</v>
      </c>
      <c r="C618">
        <v>60</v>
      </c>
      <c r="D618" t="s">
        <v>6383</v>
      </c>
      <c r="E618" s="28" t="str">
        <f ca="1">IFERROR(_xlfn.XLOOKUP(B618,map_headernames!M:M,map_headernames!M:M),"")</f>
        <v/>
      </c>
      <c r="F618" s="28" t="str">
        <f ca="1">IFERROR(_xlfn.XLOOKUP(B618,map_headernames!N:N,map_headernames!N:N),"")</f>
        <v/>
      </c>
      <c r="G618" s="28" t="str">
        <f ca="1">IFERROR(_xlfn.XLOOKUP($B618,map_headernames!L:L,map_headernames!L:L),"")</f>
        <v/>
      </c>
      <c r="H618" t="e">
        <f ca="1">_xlfn.XLOOKUP(K618,map_headernames!$Q$1:$Q$734,map_headernames!$O$1:$O$734)</f>
        <v>#NAME?</v>
      </c>
      <c r="I618" s="23" t="str">
        <f ca="1">IFERROR(_xlfn.XLOOKUP(G618,map_headernames!L:L,map_headernames!O:O),"")</f>
        <v/>
      </c>
      <c r="J618" s="23"/>
      <c r="K618"/>
      <c r="L618" t="str">
        <f ca="1">IFERROR(_xlfn.XLOOKUP(G618,map_headernames!L:L,map_headernames!Q:Q),"")</f>
        <v/>
      </c>
      <c r="M618" t="str">
        <f ca="1">IFERROR(_xlfn.XLOOKUP(H618,map_headernames!O:O,map_headernames!Q:Q),"")</f>
        <v/>
      </c>
      <c r="N618" s="484"/>
      <c r="O618" s="383" t="s">
        <v>6481</v>
      </c>
    </row>
    <row r="619" spans="1:15" s="39" customFormat="1">
      <c r="A619">
        <v>600</v>
      </c>
      <c r="B619" t="s">
        <v>4533</v>
      </c>
      <c r="C619">
        <v>39.2156862745098</v>
      </c>
      <c r="D619" t="s">
        <v>6384</v>
      </c>
      <c r="E619" s="28" t="str">
        <f ca="1">IFERROR(_xlfn.XLOOKUP(B619,map_headernames!M:M,map_headernames!M:M),"")</f>
        <v/>
      </c>
      <c r="F619" s="28" t="str">
        <f ca="1">IFERROR(_xlfn.XLOOKUP(B619,map_headernames!N:N,map_headernames!N:N),"")</f>
        <v/>
      </c>
      <c r="G619" s="28" t="str">
        <f ca="1">IFERROR(_xlfn.XLOOKUP($B619,map_headernames!L:L,map_headernames!L:L),"")</f>
        <v/>
      </c>
      <c r="H619" t="e">
        <f ca="1">_xlfn.XLOOKUP(K619,map_headernames!$Q$1:$Q$734,map_headernames!$O$1:$O$734)</f>
        <v>#NAME?</v>
      </c>
      <c r="I619" s="23" t="str">
        <f ca="1">IFERROR(_xlfn.XLOOKUP(G619,map_headernames!L:L,map_headernames!O:O),"")</f>
        <v/>
      </c>
      <c r="J619" s="23"/>
      <c r="K619"/>
      <c r="L619" t="str">
        <f ca="1">IFERROR(_xlfn.XLOOKUP(G619,map_headernames!L:L,map_headernames!Q:Q),"")</f>
        <v/>
      </c>
      <c r="M619" t="str">
        <f ca="1">IFERROR(_xlfn.XLOOKUP(H619,map_headernames!O:O,map_headernames!Q:Q),"")</f>
        <v/>
      </c>
      <c r="N619" s="484"/>
      <c r="O619" s="383" t="s">
        <v>6481</v>
      </c>
    </row>
    <row r="620" spans="1:15">
      <c r="A620">
        <v>601</v>
      </c>
      <c r="B620" t="s">
        <v>4536</v>
      </c>
      <c r="C620">
        <v>37</v>
      </c>
      <c r="D620" t="s">
        <v>6385</v>
      </c>
      <c r="E620" s="28" t="str">
        <f ca="1">IFERROR(_xlfn.XLOOKUP(B620,map_headernames!M:M,map_headernames!M:M),"")</f>
        <v/>
      </c>
      <c r="F620" s="28" t="str">
        <f ca="1">IFERROR(_xlfn.XLOOKUP(B620,map_headernames!N:N,map_headernames!N:N),"")</f>
        <v/>
      </c>
      <c r="G620" s="28" t="str">
        <f ca="1">IFERROR(_xlfn.XLOOKUP($B620,map_headernames!L:L,map_headernames!L:L),"")</f>
        <v/>
      </c>
      <c r="H620" t="e">
        <f ca="1">_xlfn.XLOOKUP(K620,map_headernames!$Q$1:$Q$734,map_headernames!$O$1:$O$734)</f>
        <v>#NAME?</v>
      </c>
      <c r="I620" s="23" t="str">
        <f ca="1">IFERROR(_xlfn.XLOOKUP(G620,map_headernames!L:L,map_headernames!O:O),"")</f>
        <v/>
      </c>
      <c r="L620" t="str">
        <f ca="1">IFERROR(_xlfn.XLOOKUP(G620,map_headernames!L:L,map_headernames!Q:Q),"")</f>
        <v/>
      </c>
      <c r="M620" t="str">
        <f ca="1">IFERROR(_xlfn.XLOOKUP(H620,map_headernames!O:O,map_headernames!Q:Q),"")</f>
        <v/>
      </c>
      <c r="O620" s="383" t="s">
        <v>6481</v>
      </c>
    </row>
    <row r="621" spans="1:15">
      <c r="A621">
        <v>602</v>
      </c>
      <c r="B621" t="s">
        <v>4538</v>
      </c>
      <c r="C621">
        <v>24.183006535947701</v>
      </c>
      <c r="D621" t="s">
        <v>6386</v>
      </c>
      <c r="E621" s="28" t="str">
        <f ca="1">IFERROR(_xlfn.XLOOKUP(B621,map_headernames!M:M,map_headernames!M:M),"")</f>
        <v/>
      </c>
      <c r="F621" s="28" t="str">
        <f ca="1">IFERROR(_xlfn.XLOOKUP(B621,map_headernames!N:N,map_headernames!N:N),"")</f>
        <v/>
      </c>
      <c r="G621" s="28" t="str">
        <f ca="1">IFERROR(_xlfn.XLOOKUP($B621,map_headernames!L:L,map_headernames!L:L),"")</f>
        <v/>
      </c>
      <c r="H621" t="e">
        <f ca="1">_xlfn.XLOOKUP(K621,map_headernames!$Q$1:$Q$734,map_headernames!$O$1:$O$734)</f>
        <v>#NAME?</v>
      </c>
      <c r="I621" s="23" t="str">
        <f ca="1">IFERROR(_xlfn.XLOOKUP(G621,map_headernames!L:L,map_headernames!O:O),"")</f>
        <v/>
      </c>
      <c r="L621" t="str">
        <f ca="1">IFERROR(_xlfn.XLOOKUP(G621,map_headernames!L:L,map_headernames!Q:Q),"")</f>
        <v/>
      </c>
      <c r="M621" t="str">
        <f ca="1">IFERROR(_xlfn.XLOOKUP(H621,map_headernames!O:O,map_headernames!Q:Q),"")</f>
        <v/>
      </c>
      <c r="O621" s="383" t="s">
        <v>6481</v>
      </c>
    </row>
    <row r="622" spans="1:15">
      <c r="A622">
        <v>606</v>
      </c>
      <c r="B622" t="s">
        <v>4548</v>
      </c>
      <c r="C622">
        <v>256</v>
      </c>
      <c r="D622" t="s">
        <v>6390</v>
      </c>
      <c r="E622" s="28" t="str">
        <f ca="1">IFERROR(_xlfn.XLOOKUP(B622,map_headernames!M:M,map_headernames!M:M),"")</f>
        <v/>
      </c>
      <c r="F622" s="28" t="str">
        <f ca="1">IFERROR(_xlfn.XLOOKUP(B622,map_headernames!N:N,map_headernames!N:N),"")</f>
        <v/>
      </c>
      <c r="G622" s="28" t="str">
        <f ca="1">IFERROR(_xlfn.XLOOKUP($B622,map_headernames!L:L,map_headernames!L:L),"")</f>
        <v/>
      </c>
      <c r="H622" t="e">
        <f ca="1">_xlfn.XLOOKUP(K622,map_headernames!$Q$1:$Q$734,map_headernames!$O$1:$O$734)</f>
        <v>#NAME?</v>
      </c>
      <c r="I622" s="23" t="str">
        <f ca="1">IFERROR(_xlfn.XLOOKUP(G622,map_headernames!L:L,map_headernames!O:O),"")</f>
        <v/>
      </c>
      <c r="L622" t="str">
        <f ca="1">IFERROR(_xlfn.XLOOKUP(G622,map_headernames!L:L,map_headernames!Q:Q),"")</f>
        <v/>
      </c>
      <c r="M622" t="str">
        <f ca="1">IFERROR(_xlfn.XLOOKUP(H622,map_headernames!O:O,map_headernames!Q:Q),"")</f>
        <v/>
      </c>
      <c r="O622" s="383" t="s">
        <v>6481</v>
      </c>
    </row>
    <row r="623" spans="1:15">
      <c r="A623">
        <v>607</v>
      </c>
      <c r="B623" t="s">
        <v>4550</v>
      </c>
      <c r="C623">
        <v>100</v>
      </c>
      <c r="D623" t="s">
        <v>6391</v>
      </c>
      <c r="E623" s="28" t="str">
        <f ca="1">IFERROR(_xlfn.XLOOKUP(B623,map_headernames!M:M,map_headernames!M:M),"")</f>
        <v/>
      </c>
      <c r="F623" s="28" t="str">
        <f ca="1">IFERROR(_xlfn.XLOOKUP(B623,map_headernames!N:N,map_headernames!N:N),"")</f>
        <v/>
      </c>
      <c r="G623" s="28" t="str">
        <f ca="1">IFERROR(_xlfn.XLOOKUP($B623,map_headernames!L:L,map_headernames!L:L),"")</f>
        <v/>
      </c>
      <c r="H623" t="e">
        <f ca="1">_xlfn.XLOOKUP(K623,map_headernames!$Q$1:$Q$734,map_headernames!$O$1:$O$734)</f>
        <v>#NAME?</v>
      </c>
      <c r="I623" s="23" t="str">
        <f ca="1">IFERROR(_xlfn.XLOOKUP(G623,map_headernames!L:L,map_headernames!O:O),"")</f>
        <v/>
      </c>
      <c r="L623" t="str">
        <f ca="1">IFERROR(_xlfn.XLOOKUP(G623,map_headernames!L:L,map_headernames!Q:Q),"")</f>
        <v/>
      </c>
      <c r="M623" t="str">
        <f ca="1">IFERROR(_xlfn.XLOOKUP(H623,map_headernames!O:O,map_headernames!Q:Q),"")</f>
        <v/>
      </c>
      <c r="O623" s="383" t="s">
        <v>6481</v>
      </c>
    </row>
    <row r="624" spans="1:15">
      <c r="A624">
        <v>608</v>
      </c>
      <c r="B624" t="s">
        <v>4553</v>
      </c>
      <c r="C624">
        <v>249</v>
      </c>
      <c r="D624" t="s">
        <v>6392</v>
      </c>
      <c r="E624" s="28" t="str">
        <f ca="1">IFERROR(_xlfn.XLOOKUP(B624,map_headernames!M:M,map_headernames!M:M),"")</f>
        <v/>
      </c>
      <c r="F624" s="28" t="str">
        <f ca="1">IFERROR(_xlfn.XLOOKUP(B624,map_headernames!N:N,map_headernames!N:N),"")</f>
        <v/>
      </c>
      <c r="G624" s="28" t="str">
        <f ca="1">IFERROR(_xlfn.XLOOKUP($B624,map_headernames!L:L,map_headernames!L:L),"")</f>
        <v/>
      </c>
      <c r="H624" t="e">
        <f ca="1">_xlfn.XLOOKUP(K624,map_headernames!$Q$1:$Q$734,map_headernames!$O$1:$O$734)</f>
        <v>#NAME?</v>
      </c>
      <c r="I624" s="23" t="str">
        <f ca="1">IFERROR(_xlfn.XLOOKUP(G624,map_headernames!L:L,map_headernames!O:O),"")</f>
        <v/>
      </c>
      <c r="L624" t="str">
        <f ca="1">IFERROR(_xlfn.XLOOKUP(G624,map_headernames!L:L,map_headernames!Q:Q),"")</f>
        <v/>
      </c>
      <c r="M624" t="str">
        <f ca="1">IFERROR(_xlfn.XLOOKUP(H624,map_headernames!O:O,map_headernames!Q:Q),"")</f>
        <v/>
      </c>
      <c r="O624" s="383" t="s">
        <v>6481</v>
      </c>
    </row>
    <row r="625" spans="1:15">
      <c r="A625">
        <v>609</v>
      </c>
      <c r="B625" t="s">
        <v>4555</v>
      </c>
      <c r="C625">
        <v>97.265625</v>
      </c>
      <c r="D625" t="s">
        <v>6393</v>
      </c>
      <c r="E625" s="28" t="str">
        <f ca="1">IFERROR(_xlfn.XLOOKUP(B625,map_headernames!M:M,map_headernames!M:M),"")</f>
        <v/>
      </c>
      <c r="F625" s="28" t="str">
        <f ca="1">IFERROR(_xlfn.XLOOKUP(B625,map_headernames!N:N,map_headernames!N:N),"")</f>
        <v/>
      </c>
      <c r="G625" s="28" t="str">
        <f ca="1">IFERROR(_xlfn.XLOOKUP($B625,map_headernames!L:L,map_headernames!L:L),"")</f>
        <v/>
      </c>
      <c r="H625" t="e">
        <f ca="1">_xlfn.XLOOKUP(K625,map_headernames!$Q$1:$Q$734,map_headernames!$O$1:$O$734)</f>
        <v>#NAME?</v>
      </c>
      <c r="I625" s="23" t="str">
        <f ca="1">IFERROR(_xlfn.XLOOKUP(G625,map_headernames!L:L,map_headernames!O:O),"")</f>
        <v/>
      </c>
      <c r="L625" t="str">
        <f ca="1">IFERROR(_xlfn.XLOOKUP(G625,map_headernames!L:L,map_headernames!Q:Q),"")</f>
        <v/>
      </c>
      <c r="M625" t="str">
        <f ca="1">IFERROR(_xlfn.XLOOKUP(H625,map_headernames!O:O,map_headernames!Q:Q),"")</f>
        <v/>
      </c>
      <c r="O625" s="383" t="s">
        <v>6481</v>
      </c>
    </row>
    <row r="626" spans="1:15">
      <c r="A626">
        <v>610</v>
      </c>
      <c r="B626" t="s">
        <v>4557</v>
      </c>
      <c r="C626">
        <v>7</v>
      </c>
      <c r="D626" t="s">
        <v>6394</v>
      </c>
      <c r="E626" s="28" t="str">
        <f ca="1">IFERROR(_xlfn.XLOOKUP(B626,map_headernames!M:M,map_headernames!M:M),"")</f>
        <v/>
      </c>
      <c r="F626" s="28" t="str">
        <f ca="1">IFERROR(_xlfn.XLOOKUP(B626,map_headernames!N:N,map_headernames!N:N),"")</f>
        <v/>
      </c>
      <c r="G626" s="28" t="str">
        <f ca="1">IFERROR(_xlfn.XLOOKUP($B626,map_headernames!L:L,map_headernames!L:L),"")</f>
        <v/>
      </c>
      <c r="H626" t="e">
        <f ca="1">_xlfn.XLOOKUP(K626,map_headernames!$Q$1:$Q$734,map_headernames!$O$1:$O$734)</f>
        <v>#NAME?</v>
      </c>
      <c r="I626" s="23" t="str">
        <f ca="1">IFERROR(_xlfn.XLOOKUP(G626,map_headernames!L:L,map_headernames!O:O),"")</f>
        <v/>
      </c>
      <c r="L626" t="str">
        <f ca="1">IFERROR(_xlfn.XLOOKUP(G626,map_headernames!L:L,map_headernames!Q:Q),"")</f>
        <v/>
      </c>
      <c r="M626" t="str">
        <f ca="1">IFERROR(_xlfn.XLOOKUP(H626,map_headernames!O:O,map_headernames!Q:Q),"")</f>
        <v/>
      </c>
      <c r="O626" s="383" t="s">
        <v>6481</v>
      </c>
    </row>
    <row r="627" spans="1:15">
      <c r="A627">
        <v>611</v>
      </c>
      <c r="B627" t="s">
        <v>4559</v>
      </c>
      <c r="C627">
        <v>2.734375</v>
      </c>
      <c r="D627" t="s">
        <v>6395</v>
      </c>
      <c r="E627" s="28" t="str">
        <f ca="1">IFERROR(_xlfn.XLOOKUP(B627,map_headernames!M:M,map_headernames!M:M),"")</f>
        <v/>
      </c>
      <c r="F627" s="28" t="str">
        <f ca="1">IFERROR(_xlfn.XLOOKUP(B627,map_headernames!N:N,map_headernames!N:N),"")</f>
        <v/>
      </c>
      <c r="G627" s="28" t="str">
        <f ca="1">IFERROR(_xlfn.XLOOKUP($B627,map_headernames!L:L,map_headernames!L:L),"")</f>
        <v/>
      </c>
      <c r="H627" t="e">
        <f ca="1">_xlfn.XLOOKUP(K627,map_headernames!$Q$1:$Q$734,map_headernames!$O$1:$O$734)</f>
        <v>#NAME?</v>
      </c>
      <c r="I627" s="23" t="str">
        <f ca="1">IFERROR(_xlfn.XLOOKUP(G627,map_headernames!L:L,map_headernames!O:O),"")</f>
        <v/>
      </c>
      <c r="L627" t="str">
        <f ca="1">IFERROR(_xlfn.XLOOKUP(G627,map_headernames!L:L,map_headernames!Q:Q),"")</f>
        <v/>
      </c>
      <c r="M627" t="str">
        <f ca="1">IFERROR(_xlfn.XLOOKUP(H627,map_headernames!O:O,map_headernames!Q:Q),"")</f>
        <v/>
      </c>
      <c r="O627" s="383" t="s">
        <v>6481</v>
      </c>
    </row>
    <row r="628" spans="1:15">
      <c r="A628">
        <v>612</v>
      </c>
      <c r="B628" t="s">
        <v>4561</v>
      </c>
      <c r="C628">
        <v>0</v>
      </c>
      <c r="D628" t="s">
        <v>6396</v>
      </c>
      <c r="E628" s="28" t="str">
        <f ca="1">IFERROR(_xlfn.XLOOKUP(B628,map_headernames!M:M,map_headernames!M:M),"")</f>
        <v/>
      </c>
      <c r="F628" s="28" t="str">
        <f ca="1">IFERROR(_xlfn.XLOOKUP(B628,map_headernames!N:N,map_headernames!N:N),"")</f>
        <v/>
      </c>
      <c r="G628" s="28" t="str">
        <f ca="1">IFERROR(_xlfn.XLOOKUP($B628,map_headernames!L:L,map_headernames!L:L),"")</f>
        <v/>
      </c>
      <c r="H628" t="e">
        <f ca="1">_xlfn.XLOOKUP(K628,map_headernames!$Q$1:$Q$734,map_headernames!$O$1:$O$734)</f>
        <v>#NAME?</v>
      </c>
      <c r="I628" s="23" t="str">
        <f ca="1">IFERROR(_xlfn.XLOOKUP(G628,map_headernames!L:L,map_headernames!O:O),"")</f>
        <v/>
      </c>
      <c r="L628" t="str">
        <f ca="1">IFERROR(_xlfn.XLOOKUP(G628,map_headernames!L:L,map_headernames!Q:Q),"")</f>
        <v/>
      </c>
      <c r="M628" t="str">
        <f ca="1">IFERROR(_xlfn.XLOOKUP(H628,map_headernames!O:O,map_headernames!Q:Q),"")</f>
        <v/>
      </c>
      <c r="O628" s="383" t="s">
        <v>6481</v>
      </c>
    </row>
    <row r="629" spans="1:15">
      <c r="A629">
        <v>613</v>
      </c>
      <c r="B629" t="s">
        <v>4563</v>
      </c>
      <c r="C629">
        <v>0</v>
      </c>
      <c r="D629" t="s">
        <v>6397</v>
      </c>
      <c r="E629" s="28" t="str">
        <f ca="1">IFERROR(_xlfn.XLOOKUP(B629,map_headernames!M:M,map_headernames!M:M),"")</f>
        <v/>
      </c>
      <c r="F629" s="28" t="str">
        <f ca="1">IFERROR(_xlfn.XLOOKUP(B629,map_headernames!N:N,map_headernames!N:N),"")</f>
        <v/>
      </c>
      <c r="G629" s="28" t="str">
        <f ca="1">IFERROR(_xlfn.XLOOKUP($B629,map_headernames!L:L,map_headernames!L:L),"")</f>
        <v/>
      </c>
      <c r="H629" t="e">
        <f ca="1">_xlfn.XLOOKUP(K629,map_headernames!$Q$1:$Q$734,map_headernames!$O$1:$O$734)</f>
        <v>#NAME?</v>
      </c>
      <c r="I629" s="23" t="str">
        <f ca="1">IFERROR(_xlfn.XLOOKUP(G629,map_headernames!L:L,map_headernames!O:O),"")</f>
        <v/>
      </c>
      <c r="L629" t="str">
        <f ca="1">IFERROR(_xlfn.XLOOKUP(G629,map_headernames!L:L,map_headernames!Q:Q),"")</f>
        <v/>
      </c>
      <c r="M629" t="str">
        <f ca="1">IFERROR(_xlfn.XLOOKUP(H629,map_headernames!O:O,map_headernames!Q:Q),"")</f>
        <v/>
      </c>
      <c r="O629" s="383" t="s">
        <v>6481</v>
      </c>
    </row>
    <row r="630" spans="1:15">
      <c r="A630">
        <v>614</v>
      </c>
      <c r="B630" t="s">
        <v>4565</v>
      </c>
      <c r="C630">
        <v>212</v>
      </c>
      <c r="D630" t="s">
        <v>6398</v>
      </c>
      <c r="E630" s="28" t="str">
        <f ca="1">IFERROR(_xlfn.XLOOKUP(B630,map_headernames!M:M,map_headernames!M:M),"")</f>
        <v/>
      </c>
      <c r="F630" s="28" t="str">
        <f ca="1">IFERROR(_xlfn.XLOOKUP(B630,map_headernames!N:N,map_headernames!N:N),"")</f>
        <v/>
      </c>
      <c r="G630" s="28" t="str">
        <f ca="1">IFERROR(_xlfn.XLOOKUP($B630,map_headernames!L:L,map_headernames!L:L),"")</f>
        <v/>
      </c>
      <c r="H630" t="e">
        <f ca="1">_xlfn.XLOOKUP(K630,map_headernames!$Q$1:$Q$734,map_headernames!$O$1:$O$734)</f>
        <v>#NAME?</v>
      </c>
      <c r="I630" s="23" t="str">
        <f ca="1">IFERROR(_xlfn.XLOOKUP(G630,map_headernames!L:L,map_headernames!O:O),"")</f>
        <v/>
      </c>
      <c r="L630" t="str">
        <f ca="1">IFERROR(_xlfn.XLOOKUP(G630,map_headernames!L:L,map_headernames!Q:Q),"")</f>
        <v/>
      </c>
      <c r="M630" t="str">
        <f ca="1">IFERROR(_xlfn.XLOOKUP(H630,map_headernames!O:O,map_headernames!Q:Q),"")</f>
        <v/>
      </c>
      <c r="O630" s="383" t="s">
        <v>6481</v>
      </c>
    </row>
    <row r="631" spans="1:15">
      <c r="A631">
        <v>615</v>
      </c>
      <c r="B631" t="s">
        <v>4567</v>
      </c>
      <c r="C631">
        <v>45.299145299145302</v>
      </c>
      <c r="D631" t="s">
        <v>6399</v>
      </c>
      <c r="E631" s="28" t="str">
        <f ca="1">IFERROR(_xlfn.XLOOKUP(B631,map_headernames!M:M,map_headernames!M:M),"")</f>
        <v/>
      </c>
      <c r="F631" s="28" t="str">
        <f ca="1">IFERROR(_xlfn.XLOOKUP(B631,map_headernames!N:N,map_headernames!N:N),"")</f>
        <v/>
      </c>
      <c r="G631" s="28" t="str">
        <f ca="1">IFERROR(_xlfn.XLOOKUP($B631,map_headernames!L:L,map_headernames!L:L),"")</f>
        <v/>
      </c>
      <c r="H631" t="e">
        <f ca="1">_xlfn.XLOOKUP(K631,map_headernames!$Q$1:$Q$734,map_headernames!$O$1:$O$734)</f>
        <v>#NAME?</v>
      </c>
      <c r="I631" s="23" t="str">
        <f ca="1">IFERROR(_xlfn.XLOOKUP(G631,map_headernames!L:L,map_headernames!O:O),"")</f>
        <v/>
      </c>
      <c r="L631" t="str">
        <f ca="1">IFERROR(_xlfn.XLOOKUP(G631,map_headernames!L:L,map_headernames!Q:Q),"")</f>
        <v/>
      </c>
      <c r="M631" t="str">
        <f ca="1">IFERROR(_xlfn.XLOOKUP(H631,map_headernames!O:O,map_headernames!Q:Q),"")</f>
        <v/>
      </c>
      <c r="O631" s="383" t="s">
        <v>6481</v>
      </c>
    </row>
    <row r="632" spans="1:15">
      <c r="A632">
        <v>616</v>
      </c>
      <c r="B632" t="s">
        <v>4569</v>
      </c>
      <c r="C632">
        <v>261</v>
      </c>
      <c r="D632" t="s">
        <v>6400</v>
      </c>
      <c r="E632" s="28" t="str">
        <f ca="1">IFERROR(_xlfn.XLOOKUP(B632,map_headernames!M:M,map_headernames!M:M),"")</f>
        <v/>
      </c>
      <c r="F632" s="28" t="str">
        <f ca="1">IFERROR(_xlfn.XLOOKUP(B632,map_headernames!N:N,map_headernames!N:N),"")</f>
        <v/>
      </c>
      <c r="G632" s="28" t="str">
        <f ca="1">IFERROR(_xlfn.XLOOKUP($B632,map_headernames!L:L,map_headernames!L:L),"")</f>
        <v/>
      </c>
      <c r="H632" t="e">
        <f ca="1">_xlfn.XLOOKUP(K632,map_headernames!$Q$1:$Q$734,map_headernames!$O$1:$O$734)</f>
        <v>#NAME?</v>
      </c>
      <c r="I632" s="23" t="str">
        <f ca="1">IFERROR(_xlfn.XLOOKUP(G632,map_headernames!L:L,map_headernames!O:O),"")</f>
        <v/>
      </c>
      <c r="L632" t="str">
        <f ca="1">IFERROR(_xlfn.XLOOKUP(G632,map_headernames!L:L,map_headernames!Q:Q),"")</f>
        <v/>
      </c>
      <c r="M632" t="str">
        <f ca="1">IFERROR(_xlfn.XLOOKUP(H632,map_headernames!O:O,map_headernames!Q:Q),"")</f>
        <v/>
      </c>
      <c r="O632" s="383" t="s">
        <v>6481</v>
      </c>
    </row>
    <row r="633" spans="1:15">
      <c r="A633">
        <v>619</v>
      </c>
      <c r="B633" t="s">
        <v>4577</v>
      </c>
      <c r="C633">
        <v>248</v>
      </c>
      <c r="D633" t="s">
        <v>6403</v>
      </c>
      <c r="E633" s="28" t="str">
        <f ca="1">IFERROR(_xlfn.XLOOKUP(B633,map_headernames!M:M,map_headernames!M:M),"")</f>
        <v/>
      </c>
      <c r="F633" s="28" t="str">
        <f ca="1">IFERROR(_xlfn.XLOOKUP(B633,map_headernames!N:N,map_headernames!N:N),"")</f>
        <v/>
      </c>
      <c r="G633" s="28" t="str">
        <f ca="1">IFERROR(_xlfn.XLOOKUP($B633,map_headernames!L:L,map_headernames!L:L),"")</f>
        <v/>
      </c>
      <c r="H633" t="e">
        <f ca="1">_xlfn.XLOOKUP(K633,map_headernames!$Q$1:$Q$734,map_headernames!$O$1:$O$734)</f>
        <v>#NAME?</v>
      </c>
      <c r="I633" s="23" t="str">
        <f ca="1">IFERROR(_xlfn.XLOOKUP(G633,map_headernames!L:L,map_headernames!O:O),"")</f>
        <v/>
      </c>
      <c r="L633" t="str">
        <f ca="1">IFERROR(_xlfn.XLOOKUP(G633,map_headernames!L:L,map_headernames!Q:Q),"")</f>
        <v/>
      </c>
      <c r="M633" t="str">
        <f ca="1">IFERROR(_xlfn.XLOOKUP(H633,map_headernames!O:O,map_headernames!Q:Q),"")</f>
        <v/>
      </c>
      <c r="O633" s="383" t="s">
        <v>6481</v>
      </c>
    </row>
    <row r="634" spans="1:15">
      <c r="A634">
        <v>620</v>
      </c>
      <c r="B634" t="s">
        <v>4579</v>
      </c>
      <c r="C634">
        <v>95.019157088122597</v>
      </c>
      <c r="D634" t="s">
        <v>6404</v>
      </c>
      <c r="E634" s="28" t="str">
        <f ca="1">IFERROR(_xlfn.XLOOKUP(B634,map_headernames!M:M,map_headernames!M:M),"")</f>
        <v/>
      </c>
      <c r="F634" s="28" t="str">
        <f ca="1">IFERROR(_xlfn.XLOOKUP(B634,map_headernames!N:N,map_headernames!N:N),"")</f>
        <v/>
      </c>
      <c r="G634" s="28" t="str">
        <f ca="1">IFERROR(_xlfn.XLOOKUP($B634,map_headernames!L:L,map_headernames!L:L),"")</f>
        <v/>
      </c>
      <c r="H634" t="e">
        <f ca="1">_xlfn.XLOOKUP(K634,map_headernames!$Q$1:$Q$734,map_headernames!$O$1:$O$734)</f>
        <v>#NAME?</v>
      </c>
      <c r="I634" s="23" t="str">
        <f ca="1">IFERROR(_xlfn.XLOOKUP(G634,map_headernames!L:L,map_headernames!O:O),"")</f>
        <v/>
      </c>
      <c r="L634" t="str">
        <f ca="1">IFERROR(_xlfn.XLOOKUP(G634,map_headernames!L:L,map_headernames!Q:Q),"")</f>
        <v/>
      </c>
      <c r="M634" t="str">
        <f ca="1">IFERROR(_xlfn.XLOOKUP(H634,map_headernames!O:O,map_headernames!Q:Q),"")</f>
        <v/>
      </c>
      <c r="O634" s="383" t="s">
        <v>6481</v>
      </c>
    </row>
    <row r="635" spans="1:15">
      <c r="A635">
        <v>621</v>
      </c>
      <c r="B635" t="s">
        <v>4582</v>
      </c>
      <c r="C635">
        <v>0</v>
      </c>
      <c r="D635" t="s">
        <v>6405</v>
      </c>
      <c r="E635" s="28" t="str">
        <f ca="1">IFERROR(_xlfn.XLOOKUP(B635,map_headernames!M:M,map_headernames!M:M),"")</f>
        <v/>
      </c>
      <c r="F635" s="28" t="str">
        <f ca="1">IFERROR(_xlfn.XLOOKUP(B635,map_headernames!N:N,map_headernames!N:N),"")</f>
        <v/>
      </c>
      <c r="G635" s="28" t="str">
        <f ca="1">IFERROR(_xlfn.XLOOKUP($B635,map_headernames!L:L,map_headernames!L:L),"")</f>
        <v/>
      </c>
      <c r="H635" t="e">
        <f ca="1">_xlfn.XLOOKUP(K635,map_headernames!$Q$1:$Q$734,map_headernames!$O$1:$O$734)</f>
        <v>#NAME?</v>
      </c>
      <c r="I635" s="23" t="str">
        <f ca="1">IFERROR(_xlfn.XLOOKUP(G635,map_headernames!L:L,map_headernames!O:O),"")</f>
        <v/>
      </c>
      <c r="L635" t="str">
        <f ca="1">IFERROR(_xlfn.XLOOKUP(G635,map_headernames!L:L,map_headernames!Q:Q),"")</f>
        <v/>
      </c>
      <c r="M635" t="str">
        <f ca="1">IFERROR(_xlfn.XLOOKUP(H635,map_headernames!O:O,map_headernames!Q:Q),"")</f>
        <v/>
      </c>
      <c r="O635" s="383" t="s">
        <v>6481</v>
      </c>
    </row>
    <row r="636" spans="1:15">
      <c r="A636">
        <v>622</v>
      </c>
      <c r="B636" t="s">
        <v>4584</v>
      </c>
      <c r="C636">
        <v>0</v>
      </c>
      <c r="D636" t="s">
        <v>6406</v>
      </c>
      <c r="E636" s="28" t="str">
        <f ca="1">IFERROR(_xlfn.XLOOKUP(B636,map_headernames!M:M,map_headernames!M:M),"")</f>
        <v/>
      </c>
      <c r="F636" s="28" t="str">
        <f ca="1">IFERROR(_xlfn.XLOOKUP(B636,map_headernames!N:N,map_headernames!N:N),"")</f>
        <v/>
      </c>
      <c r="G636" s="28" t="str">
        <f ca="1">IFERROR(_xlfn.XLOOKUP($B636,map_headernames!L:L,map_headernames!L:L),"")</f>
        <v/>
      </c>
      <c r="H636" t="e">
        <f ca="1">_xlfn.XLOOKUP(K636,map_headernames!$Q$1:$Q$734,map_headernames!$O$1:$O$734)</f>
        <v>#NAME?</v>
      </c>
      <c r="I636" s="23" t="str">
        <f ca="1">IFERROR(_xlfn.XLOOKUP(G636,map_headernames!L:L,map_headernames!O:O),"")</f>
        <v/>
      </c>
      <c r="L636" t="str">
        <f ca="1">IFERROR(_xlfn.XLOOKUP(G636,map_headernames!L:L,map_headernames!Q:Q),"")</f>
        <v/>
      </c>
      <c r="M636" t="str">
        <f ca="1">IFERROR(_xlfn.XLOOKUP(H636,map_headernames!O:O,map_headernames!Q:Q),"")</f>
        <v/>
      </c>
      <c r="O636" s="383" t="s">
        <v>6481</v>
      </c>
    </row>
    <row r="637" spans="1:15">
      <c r="A637">
        <v>623</v>
      </c>
      <c r="B637" t="s">
        <v>4587</v>
      </c>
      <c r="C637">
        <v>248</v>
      </c>
      <c r="D637" t="s">
        <v>6407</v>
      </c>
      <c r="E637" s="28" t="str">
        <f ca="1">IFERROR(_xlfn.XLOOKUP(B637,map_headernames!M:M,map_headernames!M:M),"")</f>
        <v/>
      </c>
      <c r="F637" s="28" t="str">
        <f ca="1">IFERROR(_xlfn.XLOOKUP(B637,map_headernames!N:N,map_headernames!N:N),"")</f>
        <v/>
      </c>
      <c r="G637" s="28" t="str">
        <f ca="1">IFERROR(_xlfn.XLOOKUP($B637,map_headernames!L:L,map_headernames!L:L),"")</f>
        <v/>
      </c>
      <c r="H637" t="e">
        <f ca="1">_xlfn.XLOOKUP(K637,map_headernames!$Q$1:$Q$734,map_headernames!$O$1:$O$734)</f>
        <v>#NAME?</v>
      </c>
      <c r="I637" s="23" t="str">
        <f ca="1">IFERROR(_xlfn.XLOOKUP(G637,map_headernames!L:L,map_headernames!O:O),"")</f>
        <v/>
      </c>
      <c r="L637" t="str">
        <f ca="1">IFERROR(_xlfn.XLOOKUP(G637,map_headernames!L:L,map_headernames!Q:Q),"")</f>
        <v/>
      </c>
      <c r="M637" t="str">
        <f ca="1">IFERROR(_xlfn.XLOOKUP(H637,map_headernames!O:O,map_headernames!Q:Q),"")</f>
        <v/>
      </c>
      <c r="O637" s="383" t="s">
        <v>6481</v>
      </c>
    </row>
    <row r="638" spans="1:15">
      <c r="A638">
        <v>624</v>
      </c>
      <c r="B638" t="s">
        <v>4589</v>
      </c>
      <c r="C638">
        <v>95.019157088122597</v>
      </c>
      <c r="D638" t="s">
        <v>6408</v>
      </c>
      <c r="E638" s="28" t="str">
        <f ca="1">IFERROR(_xlfn.XLOOKUP(B638,map_headernames!M:M,map_headernames!M:M),"")</f>
        <v/>
      </c>
      <c r="F638" s="28" t="str">
        <f ca="1">IFERROR(_xlfn.XLOOKUP(B638,map_headernames!N:N,map_headernames!N:N),"")</f>
        <v/>
      </c>
      <c r="G638" s="28" t="str">
        <f ca="1">IFERROR(_xlfn.XLOOKUP($B638,map_headernames!L:L,map_headernames!L:L),"")</f>
        <v/>
      </c>
      <c r="H638" t="e">
        <f ca="1">_xlfn.XLOOKUP(K638,map_headernames!$Q$1:$Q$734,map_headernames!$O$1:$O$734)</f>
        <v>#NAME?</v>
      </c>
      <c r="I638" s="23" t="str">
        <f ca="1">IFERROR(_xlfn.XLOOKUP(G638,map_headernames!L:L,map_headernames!O:O),"")</f>
        <v/>
      </c>
      <c r="L638" t="str">
        <f ca="1">IFERROR(_xlfn.XLOOKUP(G638,map_headernames!L:L,map_headernames!Q:Q),"")</f>
        <v/>
      </c>
      <c r="M638" t="str">
        <f ca="1">IFERROR(_xlfn.XLOOKUP(H638,map_headernames!O:O,map_headernames!Q:Q),"")</f>
        <v/>
      </c>
      <c r="O638" s="383" t="s">
        <v>6481</v>
      </c>
    </row>
    <row r="639" spans="1:15">
      <c r="A639">
        <v>625</v>
      </c>
      <c r="B639" t="s">
        <v>4592</v>
      </c>
      <c r="C639">
        <v>220</v>
      </c>
      <c r="D639" t="s">
        <v>6409</v>
      </c>
      <c r="E639" s="28" t="str">
        <f ca="1">IFERROR(_xlfn.XLOOKUP(B639,map_headernames!M:M,map_headernames!M:M),"")</f>
        <v/>
      </c>
      <c r="F639" s="28" t="str">
        <f ca="1">IFERROR(_xlfn.XLOOKUP(B639,map_headernames!N:N,map_headernames!N:N),"")</f>
        <v/>
      </c>
      <c r="G639" s="28" t="str">
        <f ca="1">IFERROR(_xlfn.XLOOKUP($B639,map_headernames!L:L,map_headernames!L:L),"")</f>
        <v/>
      </c>
      <c r="H639" t="e">
        <f ca="1">_xlfn.XLOOKUP(K639,map_headernames!$Q$1:$Q$734,map_headernames!$O$1:$O$734)</f>
        <v>#NAME?</v>
      </c>
      <c r="I639" s="23" t="str">
        <f ca="1">IFERROR(_xlfn.XLOOKUP(G639,map_headernames!L:L,map_headernames!O:O),"")</f>
        <v/>
      </c>
      <c r="L639" t="str">
        <f ca="1">IFERROR(_xlfn.XLOOKUP(G639,map_headernames!L:L,map_headernames!Q:Q),"")</f>
        <v/>
      </c>
      <c r="M639" t="str">
        <f ca="1">IFERROR(_xlfn.XLOOKUP(H639,map_headernames!O:O,map_headernames!Q:Q),"")</f>
        <v/>
      </c>
      <c r="O639" s="383" t="s">
        <v>6481</v>
      </c>
    </row>
    <row r="640" spans="1:15">
      <c r="A640">
        <v>626</v>
      </c>
      <c r="B640" t="s">
        <v>4594</v>
      </c>
      <c r="C640">
        <v>84.291187739463595</v>
      </c>
      <c r="D640" t="s">
        <v>6410</v>
      </c>
      <c r="E640" s="28" t="str">
        <f ca="1">IFERROR(_xlfn.XLOOKUP(B640,map_headernames!M:M,map_headernames!M:M),"")</f>
        <v/>
      </c>
      <c r="F640" s="28" t="str">
        <f ca="1">IFERROR(_xlfn.XLOOKUP(B640,map_headernames!N:N,map_headernames!N:N),"")</f>
        <v/>
      </c>
      <c r="G640" s="28" t="str">
        <f ca="1">IFERROR(_xlfn.XLOOKUP($B640,map_headernames!L:L,map_headernames!L:L),"")</f>
        <v/>
      </c>
      <c r="H640" t="e">
        <f ca="1">_xlfn.XLOOKUP(K640,map_headernames!$Q$1:$Q$734,map_headernames!$O$1:$O$734)</f>
        <v>#NAME?</v>
      </c>
      <c r="I640" s="23" t="str">
        <f ca="1">IFERROR(_xlfn.XLOOKUP(G640,map_headernames!L:L,map_headernames!O:O),"")</f>
        <v/>
      </c>
      <c r="L640" t="str">
        <f ca="1">IFERROR(_xlfn.XLOOKUP(G640,map_headernames!L:L,map_headernames!Q:Q),"")</f>
        <v/>
      </c>
      <c r="M640" t="str">
        <f ca="1">IFERROR(_xlfn.XLOOKUP(H640,map_headernames!O:O,map_headernames!Q:Q),"")</f>
        <v/>
      </c>
      <c r="O640" s="383" t="s">
        <v>6481</v>
      </c>
    </row>
    <row r="641" spans="1:15">
      <c r="A641">
        <v>627</v>
      </c>
      <c r="B641" t="s">
        <v>4597</v>
      </c>
      <c r="C641">
        <v>34</v>
      </c>
      <c r="D641" t="s">
        <v>6411</v>
      </c>
      <c r="E641" s="28" t="str">
        <f ca="1">IFERROR(_xlfn.XLOOKUP(B641,map_headernames!M:M,map_headernames!M:M),"")</f>
        <v/>
      </c>
      <c r="F641" s="28" t="str">
        <f ca="1">IFERROR(_xlfn.XLOOKUP(B641,map_headernames!N:N,map_headernames!N:N),"")</f>
        <v/>
      </c>
      <c r="G641" s="28" t="str">
        <f ca="1">IFERROR(_xlfn.XLOOKUP($B641,map_headernames!L:L,map_headernames!L:L),"")</f>
        <v/>
      </c>
      <c r="H641" t="e">
        <f ca="1">_xlfn.XLOOKUP(K641,map_headernames!$Q$1:$Q$734,map_headernames!$O$1:$O$734)</f>
        <v>#NAME?</v>
      </c>
      <c r="I641" s="23" t="str">
        <f ca="1">IFERROR(_xlfn.XLOOKUP(G641,map_headernames!L:L,map_headernames!O:O),"")</f>
        <v/>
      </c>
      <c r="L641" t="str">
        <f ca="1">IFERROR(_xlfn.XLOOKUP(G641,map_headernames!L:L,map_headernames!Q:Q),"")</f>
        <v/>
      </c>
      <c r="M641" t="str">
        <f ca="1">IFERROR(_xlfn.XLOOKUP(H641,map_headernames!O:O,map_headernames!Q:Q),"")</f>
        <v/>
      </c>
      <c r="O641" s="383" t="s">
        <v>6481</v>
      </c>
    </row>
    <row r="642" spans="1:15">
      <c r="A642">
        <v>628</v>
      </c>
      <c r="B642" t="s">
        <v>4599</v>
      </c>
      <c r="C642">
        <v>13.026819923371599</v>
      </c>
      <c r="D642" t="s">
        <v>6412</v>
      </c>
      <c r="E642" s="28" t="str">
        <f ca="1">IFERROR(_xlfn.XLOOKUP(B642,map_headernames!M:M,map_headernames!M:M),"")</f>
        <v/>
      </c>
      <c r="F642" s="28" t="str">
        <f ca="1">IFERROR(_xlfn.XLOOKUP(B642,map_headernames!N:N,map_headernames!N:N),"")</f>
        <v/>
      </c>
      <c r="G642" s="28" t="str">
        <f ca="1">IFERROR(_xlfn.XLOOKUP($B642,map_headernames!L:L,map_headernames!L:L),"")</f>
        <v/>
      </c>
      <c r="H642" t="e">
        <f ca="1">_xlfn.XLOOKUP(K642,map_headernames!$Q$1:$Q$734,map_headernames!$O$1:$O$734)</f>
        <v>#NAME?</v>
      </c>
      <c r="I642" s="23" t="str">
        <f ca="1">IFERROR(_xlfn.XLOOKUP(G642,map_headernames!L:L,map_headernames!O:O),"")</f>
        <v/>
      </c>
      <c r="L642" t="str">
        <f ca="1">IFERROR(_xlfn.XLOOKUP(G642,map_headernames!L:L,map_headernames!Q:Q),"")</f>
        <v/>
      </c>
      <c r="M642" t="str">
        <f ca="1">IFERROR(_xlfn.XLOOKUP(H642,map_headernames!O:O,map_headernames!Q:Q),"")</f>
        <v/>
      </c>
      <c r="O642" s="383" t="s">
        <v>6481</v>
      </c>
    </row>
    <row r="643" spans="1:15">
      <c r="A643">
        <v>629</v>
      </c>
      <c r="B643" t="s">
        <v>4602</v>
      </c>
      <c r="C643">
        <v>192</v>
      </c>
      <c r="D643" t="s">
        <v>6413</v>
      </c>
      <c r="E643" s="28" t="str">
        <f ca="1">IFERROR(_xlfn.XLOOKUP(B643,map_headernames!M:M,map_headernames!M:M),"")</f>
        <v/>
      </c>
      <c r="F643" s="28" t="str">
        <f ca="1">IFERROR(_xlfn.XLOOKUP(B643,map_headernames!N:N,map_headernames!N:N),"")</f>
        <v/>
      </c>
      <c r="G643" s="28" t="str">
        <f ca="1">IFERROR(_xlfn.XLOOKUP($B643,map_headernames!L:L,map_headernames!L:L),"")</f>
        <v/>
      </c>
      <c r="H643" t="e">
        <f ca="1">_xlfn.XLOOKUP(K643,map_headernames!$Q$1:$Q$734,map_headernames!$O$1:$O$734)</f>
        <v>#NAME?</v>
      </c>
      <c r="I643" s="23" t="str">
        <f ca="1">IFERROR(_xlfn.XLOOKUP(G643,map_headernames!L:L,map_headernames!O:O),"")</f>
        <v/>
      </c>
      <c r="L643" t="str">
        <f ca="1">IFERROR(_xlfn.XLOOKUP(G643,map_headernames!L:L,map_headernames!Q:Q),"")</f>
        <v/>
      </c>
      <c r="M643" t="str">
        <f ca="1">IFERROR(_xlfn.XLOOKUP(H643,map_headernames!O:O,map_headernames!Q:Q),"")</f>
        <v/>
      </c>
      <c r="O643" s="383" t="s">
        <v>6481</v>
      </c>
    </row>
    <row r="644" spans="1:15">
      <c r="A644">
        <v>630</v>
      </c>
      <c r="B644" t="s">
        <v>4604</v>
      </c>
      <c r="C644">
        <v>73.563218390804593</v>
      </c>
      <c r="D644" t="s">
        <v>6414</v>
      </c>
      <c r="E644" s="28" t="str">
        <f ca="1">IFERROR(_xlfn.XLOOKUP(B644,map_headernames!M:M,map_headernames!M:M),"")</f>
        <v/>
      </c>
      <c r="F644" s="28" t="str">
        <f ca="1">IFERROR(_xlfn.XLOOKUP(B644,map_headernames!N:N,map_headernames!N:N),"")</f>
        <v/>
      </c>
      <c r="G644" s="28" t="str">
        <f ca="1">IFERROR(_xlfn.XLOOKUP($B644,map_headernames!L:L,map_headernames!L:L),"")</f>
        <v/>
      </c>
      <c r="H644" t="e">
        <f ca="1">_xlfn.XLOOKUP(K644,map_headernames!$Q$1:$Q$734,map_headernames!$O$1:$O$734)</f>
        <v>#NAME?</v>
      </c>
      <c r="I644" s="23" t="str">
        <f ca="1">IFERROR(_xlfn.XLOOKUP(G644,map_headernames!L:L,map_headernames!O:O),"")</f>
        <v/>
      </c>
      <c r="L644" t="str">
        <f ca="1">IFERROR(_xlfn.XLOOKUP(G644,map_headernames!L:L,map_headernames!Q:Q),"")</f>
        <v/>
      </c>
      <c r="M644" t="str">
        <f ca="1">IFERROR(_xlfn.XLOOKUP(H644,map_headernames!O:O,map_headernames!Q:Q),"")</f>
        <v/>
      </c>
      <c r="O644" s="383" t="s">
        <v>6481</v>
      </c>
    </row>
    <row r="645" spans="1:15">
      <c r="A645">
        <v>631</v>
      </c>
      <c r="B645" t="s">
        <v>4607</v>
      </c>
      <c r="C645">
        <v>28</v>
      </c>
      <c r="D645" t="s">
        <v>6415</v>
      </c>
      <c r="E645" s="28" t="str">
        <f ca="1">IFERROR(_xlfn.XLOOKUP(B645,map_headernames!M:M,map_headernames!M:M),"")</f>
        <v/>
      </c>
      <c r="F645" s="28" t="str">
        <f ca="1">IFERROR(_xlfn.XLOOKUP(B645,map_headernames!N:N,map_headernames!N:N),"")</f>
        <v/>
      </c>
      <c r="G645" s="28" t="str">
        <f ca="1">IFERROR(_xlfn.XLOOKUP($B645,map_headernames!L:L,map_headernames!L:L),"")</f>
        <v/>
      </c>
      <c r="H645" t="e">
        <f ca="1">_xlfn.XLOOKUP(K645,map_headernames!$Q$1:$Q$734,map_headernames!$O$1:$O$734)</f>
        <v>#NAME?</v>
      </c>
      <c r="I645" s="23" t="str">
        <f ca="1">IFERROR(_xlfn.XLOOKUP(G645,map_headernames!L:L,map_headernames!O:O),"")</f>
        <v/>
      </c>
      <c r="L645" t="str">
        <f ca="1">IFERROR(_xlfn.XLOOKUP(G645,map_headernames!L:L,map_headernames!Q:Q),"")</f>
        <v/>
      </c>
      <c r="M645" t="str">
        <f ca="1">IFERROR(_xlfn.XLOOKUP(H645,map_headernames!O:O,map_headernames!Q:Q),"")</f>
        <v/>
      </c>
      <c r="O645" s="383" t="s">
        <v>6481</v>
      </c>
    </row>
    <row r="646" spans="1:15">
      <c r="A646">
        <v>632</v>
      </c>
      <c r="B646" t="s">
        <v>4609</v>
      </c>
      <c r="C646">
        <v>10.727969348659</v>
      </c>
      <c r="D646" t="s">
        <v>6416</v>
      </c>
      <c r="E646" s="28" t="str">
        <f ca="1">IFERROR(_xlfn.XLOOKUP(B646,map_headernames!M:M,map_headernames!M:M),"")</f>
        <v/>
      </c>
      <c r="F646" s="28" t="str">
        <f ca="1">IFERROR(_xlfn.XLOOKUP(B646,map_headernames!N:N,map_headernames!N:N),"")</f>
        <v/>
      </c>
      <c r="G646" s="28" t="str">
        <f ca="1">IFERROR(_xlfn.XLOOKUP($B646,map_headernames!L:L,map_headernames!L:L),"")</f>
        <v/>
      </c>
      <c r="H646" t="e">
        <f ca="1">_xlfn.XLOOKUP(K646,map_headernames!$Q$1:$Q$734,map_headernames!$O$1:$O$734)</f>
        <v>#NAME?</v>
      </c>
      <c r="I646" s="23" t="str">
        <f ca="1">IFERROR(_xlfn.XLOOKUP(G646,map_headernames!L:L,map_headernames!O:O),"")</f>
        <v/>
      </c>
      <c r="L646" t="str">
        <f ca="1">IFERROR(_xlfn.XLOOKUP(G646,map_headernames!L:L,map_headernames!Q:Q),"")</f>
        <v/>
      </c>
      <c r="M646" t="str">
        <f ca="1">IFERROR(_xlfn.XLOOKUP(H646,map_headernames!O:O,map_headernames!Q:Q),"")</f>
        <v/>
      </c>
      <c r="O646" s="383" t="s">
        <v>6481</v>
      </c>
    </row>
    <row r="647" spans="1:15">
      <c r="A647">
        <v>633</v>
      </c>
      <c r="B647" t="s">
        <v>4612</v>
      </c>
      <c r="C647">
        <v>7</v>
      </c>
      <c r="D647" t="s">
        <v>6417</v>
      </c>
      <c r="E647" s="28" t="str">
        <f ca="1">IFERROR(_xlfn.XLOOKUP(B647,map_headernames!M:M,map_headernames!M:M),"")</f>
        <v/>
      </c>
      <c r="F647" s="28" t="str">
        <f ca="1">IFERROR(_xlfn.XLOOKUP(B647,map_headernames!N:N,map_headernames!N:N),"")</f>
        <v/>
      </c>
      <c r="G647" s="28" t="str">
        <f ca="1">IFERROR(_xlfn.XLOOKUP($B647,map_headernames!L:L,map_headernames!L:L),"")</f>
        <v/>
      </c>
      <c r="H647" t="e">
        <f ca="1">_xlfn.XLOOKUP(K647,map_headernames!$Q$1:$Q$734,map_headernames!$O$1:$O$734)</f>
        <v>#NAME?</v>
      </c>
      <c r="I647" s="23" t="str">
        <f ca="1">IFERROR(_xlfn.XLOOKUP(G647,map_headernames!L:L,map_headernames!O:O),"")</f>
        <v/>
      </c>
      <c r="L647" t="str">
        <f ca="1">IFERROR(_xlfn.XLOOKUP(G647,map_headernames!L:L,map_headernames!Q:Q),"")</f>
        <v/>
      </c>
      <c r="M647" t="str">
        <f ca="1">IFERROR(_xlfn.XLOOKUP(H647,map_headernames!O:O,map_headernames!Q:Q),"")</f>
        <v/>
      </c>
      <c r="O647" s="383" t="s">
        <v>6481</v>
      </c>
    </row>
    <row r="648" spans="1:15">
      <c r="A648">
        <v>634</v>
      </c>
      <c r="B648" t="s">
        <v>4614</v>
      </c>
      <c r="C648">
        <v>2.6819923371647501</v>
      </c>
      <c r="D648" t="s">
        <v>6418</v>
      </c>
      <c r="E648" s="28" t="str">
        <f ca="1">IFERROR(_xlfn.XLOOKUP(B648,map_headernames!M:M,map_headernames!M:M),"")</f>
        <v/>
      </c>
      <c r="F648" s="28" t="str">
        <f ca="1">IFERROR(_xlfn.XLOOKUP(B648,map_headernames!N:N,map_headernames!N:N),"")</f>
        <v/>
      </c>
      <c r="G648" s="28" t="str">
        <f ca="1">IFERROR(_xlfn.XLOOKUP($B648,map_headernames!L:L,map_headernames!L:L),"")</f>
        <v/>
      </c>
      <c r="H648" t="e">
        <f ca="1">_xlfn.XLOOKUP(K648,map_headernames!$Q$1:$Q$734,map_headernames!$O$1:$O$734)</f>
        <v>#NAME?</v>
      </c>
      <c r="I648" s="23" t="str">
        <f ca="1">IFERROR(_xlfn.XLOOKUP(G648,map_headernames!L:L,map_headernames!O:O),"")</f>
        <v/>
      </c>
      <c r="L648" t="str">
        <f ca="1">IFERROR(_xlfn.XLOOKUP(G648,map_headernames!L:L,map_headernames!Q:Q),"")</f>
        <v/>
      </c>
      <c r="M648" t="str">
        <f ca="1">IFERROR(_xlfn.XLOOKUP(H648,map_headernames!O:O,map_headernames!Q:Q),"")</f>
        <v/>
      </c>
      <c r="O648" s="383" t="s">
        <v>6481</v>
      </c>
    </row>
    <row r="649" spans="1:15">
      <c r="A649">
        <v>635</v>
      </c>
      <c r="B649" t="s">
        <v>4617</v>
      </c>
      <c r="C649">
        <v>261</v>
      </c>
      <c r="D649" t="s">
        <v>6419</v>
      </c>
      <c r="E649" s="28" t="str">
        <f ca="1">IFERROR(_xlfn.XLOOKUP(B649,map_headernames!M:M,map_headernames!M:M),"")</f>
        <v/>
      </c>
      <c r="F649" s="28" t="str">
        <f ca="1">IFERROR(_xlfn.XLOOKUP(B649,map_headernames!N:N,map_headernames!N:N),"")</f>
        <v/>
      </c>
      <c r="G649" s="28" t="str">
        <f ca="1">IFERROR(_xlfn.XLOOKUP($B649,map_headernames!L:L,map_headernames!L:L),"")</f>
        <v/>
      </c>
      <c r="H649" t="e">
        <f ca="1">_xlfn.XLOOKUP(K649,map_headernames!$Q$1:$Q$734,map_headernames!$O$1:$O$734)</f>
        <v>#NAME?</v>
      </c>
      <c r="I649" s="23" t="str">
        <f ca="1">IFERROR(_xlfn.XLOOKUP(G649,map_headernames!L:L,map_headernames!O:O),"")</f>
        <v/>
      </c>
      <c r="L649" t="str">
        <f ca="1">IFERROR(_xlfn.XLOOKUP(G649,map_headernames!L:L,map_headernames!Q:Q),"")</f>
        <v/>
      </c>
      <c r="M649" t="str">
        <f ca="1">IFERROR(_xlfn.XLOOKUP(H649,map_headernames!O:O,map_headernames!Q:Q),"")</f>
        <v/>
      </c>
      <c r="O649" s="383" t="s">
        <v>6481</v>
      </c>
    </row>
    <row r="650" spans="1:15">
      <c r="A650">
        <v>636</v>
      </c>
      <c r="B650" t="s">
        <v>4619</v>
      </c>
      <c r="C650">
        <v>255</v>
      </c>
      <c r="D650" t="s">
        <v>6420</v>
      </c>
      <c r="E650" s="28" t="str">
        <f ca="1">IFERROR(_xlfn.XLOOKUP(B650,map_headernames!M:M,map_headernames!M:M),"")</f>
        <v/>
      </c>
      <c r="F650" s="28" t="str">
        <f ca="1">IFERROR(_xlfn.XLOOKUP(B650,map_headernames!N:N,map_headernames!N:N),"")</f>
        <v/>
      </c>
      <c r="G650" s="28" t="str">
        <f ca="1">IFERROR(_xlfn.XLOOKUP($B650,map_headernames!L:L,map_headernames!L:L),"")</f>
        <v/>
      </c>
      <c r="H650" t="e">
        <f ca="1">_xlfn.XLOOKUP(K650,map_headernames!$Q$1:$Q$734,map_headernames!$O$1:$O$734)</f>
        <v>#NAME?</v>
      </c>
      <c r="I650" s="23" t="str">
        <f ca="1">IFERROR(_xlfn.XLOOKUP(G650,map_headernames!L:L,map_headernames!O:O),"")</f>
        <v/>
      </c>
      <c r="L650" t="str">
        <f ca="1">IFERROR(_xlfn.XLOOKUP(G650,map_headernames!L:L,map_headernames!Q:Q),"")</f>
        <v/>
      </c>
      <c r="M650" t="str">
        <f ca="1">IFERROR(_xlfn.XLOOKUP(H650,map_headernames!O:O,map_headernames!Q:Q),"")</f>
        <v/>
      </c>
      <c r="O650" s="383" t="s">
        <v>6481</v>
      </c>
    </row>
    <row r="651" spans="1:15">
      <c r="A651">
        <v>637</v>
      </c>
      <c r="B651" t="s">
        <v>4621</v>
      </c>
      <c r="C651">
        <v>97.701149425287397</v>
      </c>
      <c r="D651" t="s">
        <v>6421</v>
      </c>
      <c r="E651" s="28" t="str">
        <f ca="1">IFERROR(_xlfn.XLOOKUP(B651,map_headernames!M:M,map_headernames!M:M),"")</f>
        <v/>
      </c>
      <c r="F651" s="28" t="str">
        <f ca="1">IFERROR(_xlfn.XLOOKUP(B651,map_headernames!N:N,map_headernames!N:N),"")</f>
        <v/>
      </c>
      <c r="G651" s="28" t="str">
        <f ca="1">IFERROR(_xlfn.XLOOKUP($B651,map_headernames!L:L,map_headernames!L:L),"")</f>
        <v/>
      </c>
      <c r="H651" t="e">
        <f ca="1">_xlfn.XLOOKUP(K651,map_headernames!$Q$1:$Q$734,map_headernames!$O$1:$O$734)</f>
        <v>#NAME?</v>
      </c>
      <c r="I651" s="23" t="str">
        <f ca="1">IFERROR(_xlfn.XLOOKUP(G651,map_headernames!L:L,map_headernames!O:O),"")</f>
        <v/>
      </c>
      <c r="L651" t="str">
        <f ca="1">IFERROR(_xlfn.XLOOKUP(G651,map_headernames!L:L,map_headernames!Q:Q),"")</f>
        <v/>
      </c>
      <c r="M651" t="str">
        <f ca="1">IFERROR(_xlfn.XLOOKUP(H651,map_headernames!O:O,map_headernames!Q:Q),"")</f>
        <v/>
      </c>
      <c r="O651" s="383" t="s">
        <v>6481</v>
      </c>
    </row>
    <row r="652" spans="1:15">
      <c r="A652">
        <v>638</v>
      </c>
      <c r="B652" t="s">
        <v>4624</v>
      </c>
      <c r="C652">
        <v>188</v>
      </c>
      <c r="D652" t="s">
        <v>6422</v>
      </c>
      <c r="E652" s="28" t="str">
        <f ca="1">IFERROR(_xlfn.XLOOKUP(B652,map_headernames!M:M,map_headernames!M:M),"")</f>
        <v/>
      </c>
      <c r="F652" s="28" t="str">
        <f ca="1">IFERROR(_xlfn.XLOOKUP(B652,map_headernames!N:N,map_headernames!N:N),"")</f>
        <v/>
      </c>
      <c r="G652" s="28" t="str">
        <f ca="1">IFERROR(_xlfn.XLOOKUP($B652,map_headernames!L:L,map_headernames!L:L),"")</f>
        <v/>
      </c>
      <c r="H652" t="e">
        <f ca="1">_xlfn.XLOOKUP(K652,map_headernames!$Q$1:$Q$734,map_headernames!$O$1:$O$734)</f>
        <v>#NAME?</v>
      </c>
      <c r="I652" s="23" t="str">
        <f ca="1">IFERROR(_xlfn.XLOOKUP(G652,map_headernames!L:L,map_headernames!O:O),"")</f>
        <v/>
      </c>
      <c r="L652" t="str">
        <f ca="1">IFERROR(_xlfn.XLOOKUP(G652,map_headernames!L:L,map_headernames!Q:Q),"")</f>
        <v/>
      </c>
      <c r="M652" t="str">
        <f ca="1">IFERROR(_xlfn.XLOOKUP(H652,map_headernames!O:O,map_headernames!Q:Q),"")</f>
        <v/>
      </c>
      <c r="O652" s="383" t="s">
        <v>6481</v>
      </c>
    </row>
    <row r="653" spans="1:15">
      <c r="A653">
        <v>639</v>
      </c>
      <c r="B653" t="s">
        <v>4626</v>
      </c>
      <c r="C653">
        <v>72.030651340996201</v>
      </c>
      <c r="D653" t="s">
        <v>6423</v>
      </c>
      <c r="E653" s="28" t="str">
        <f ca="1">IFERROR(_xlfn.XLOOKUP(B653,map_headernames!M:M,map_headernames!M:M),"")</f>
        <v/>
      </c>
      <c r="F653" s="28" t="str">
        <f ca="1">IFERROR(_xlfn.XLOOKUP(B653,map_headernames!N:N,map_headernames!N:N),"")</f>
        <v/>
      </c>
      <c r="G653" s="28" t="str">
        <f ca="1">IFERROR(_xlfn.XLOOKUP($B653,map_headernames!L:L,map_headernames!L:L),"")</f>
        <v/>
      </c>
      <c r="H653" t="e">
        <f ca="1">_xlfn.XLOOKUP(K653,map_headernames!$Q$1:$Q$734,map_headernames!$O$1:$O$734)</f>
        <v>#NAME?</v>
      </c>
      <c r="I653" s="23" t="str">
        <f ca="1">IFERROR(_xlfn.XLOOKUP(G653,map_headernames!L:L,map_headernames!O:O),"")</f>
        <v/>
      </c>
      <c r="L653" t="str">
        <f ca="1">IFERROR(_xlfn.XLOOKUP(G653,map_headernames!L:L,map_headernames!Q:Q),"")</f>
        <v/>
      </c>
      <c r="M653" t="str">
        <f ca="1">IFERROR(_xlfn.XLOOKUP(H653,map_headernames!O:O,map_headernames!Q:Q),"")</f>
        <v/>
      </c>
      <c r="O653" s="383" t="s">
        <v>6481</v>
      </c>
    </row>
    <row r="654" spans="1:15">
      <c r="A654">
        <v>640</v>
      </c>
      <c r="B654" t="s">
        <v>4628</v>
      </c>
      <c r="C654">
        <v>8</v>
      </c>
      <c r="D654" t="s">
        <v>6424</v>
      </c>
      <c r="E654" s="28" t="str">
        <f ca="1">IFERROR(_xlfn.XLOOKUP(B654,map_headernames!M:M,map_headernames!M:M),"")</f>
        <v/>
      </c>
      <c r="F654" s="28" t="str">
        <f ca="1">IFERROR(_xlfn.XLOOKUP(B654,map_headernames!N:N,map_headernames!N:N),"")</f>
        <v/>
      </c>
      <c r="G654" s="28" t="str">
        <f ca="1">IFERROR(_xlfn.XLOOKUP($B654,map_headernames!L:L,map_headernames!L:L),"")</f>
        <v/>
      </c>
      <c r="H654" t="e">
        <f ca="1">_xlfn.XLOOKUP(K654,map_headernames!$Q$1:$Q$734,map_headernames!$O$1:$O$734)</f>
        <v>#NAME?</v>
      </c>
      <c r="I654" s="23" t="str">
        <f ca="1">IFERROR(_xlfn.XLOOKUP(G654,map_headernames!L:L,map_headernames!O:O),"")</f>
        <v/>
      </c>
      <c r="L654" t="str">
        <f ca="1">IFERROR(_xlfn.XLOOKUP(G654,map_headernames!L:L,map_headernames!Q:Q),"")</f>
        <v/>
      </c>
      <c r="M654" t="str">
        <f ca="1">IFERROR(_xlfn.XLOOKUP(H654,map_headernames!O:O,map_headernames!Q:Q),"")</f>
        <v/>
      </c>
      <c r="O654" s="383" t="s">
        <v>6481</v>
      </c>
    </row>
    <row r="655" spans="1:15">
      <c r="A655">
        <v>641</v>
      </c>
      <c r="B655" t="s">
        <v>4630</v>
      </c>
      <c r="C655">
        <v>3.0651340996168601</v>
      </c>
      <c r="D655" t="s">
        <v>6425</v>
      </c>
      <c r="E655" s="28" t="str">
        <f ca="1">IFERROR(_xlfn.XLOOKUP(B655,map_headernames!M:M,map_headernames!M:M),"")</f>
        <v/>
      </c>
      <c r="F655" s="28" t="str">
        <f ca="1">IFERROR(_xlfn.XLOOKUP(B655,map_headernames!N:N,map_headernames!N:N),"")</f>
        <v/>
      </c>
      <c r="G655" s="28" t="str">
        <f ca="1">IFERROR(_xlfn.XLOOKUP($B655,map_headernames!L:L,map_headernames!L:L),"")</f>
        <v/>
      </c>
      <c r="H655" t="e">
        <f ca="1">_xlfn.XLOOKUP(K655,map_headernames!$Q$1:$Q$734,map_headernames!$O$1:$O$734)</f>
        <v>#NAME?</v>
      </c>
      <c r="I655" s="23" t="str">
        <f ca="1">IFERROR(_xlfn.XLOOKUP(G655,map_headernames!L:L,map_headernames!O:O),"")</f>
        <v/>
      </c>
      <c r="L655" t="str">
        <f ca="1">IFERROR(_xlfn.XLOOKUP(G655,map_headernames!L:L,map_headernames!Q:Q),"")</f>
        <v/>
      </c>
      <c r="M655" t="str">
        <f ca="1">IFERROR(_xlfn.XLOOKUP(H655,map_headernames!O:O,map_headernames!Q:Q),"")</f>
        <v/>
      </c>
      <c r="O655" s="383" t="s">
        <v>6481</v>
      </c>
    </row>
    <row r="656" spans="1:15">
      <c r="A656">
        <v>642</v>
      </c>
      <c r="B656" t="s">
        <v>4633</v>
      </c>
      <c r="C656">
        <v>235</v>
      </c>
      <c r="D656" t="s">
        <v>4635</v>
      </c>
      <c r="E656" s="28" t="str">
        <f ca="1">IFERROR(_xlfn.XLOOKUP(B656,map_headernames!M:M,map_headernames!M:M),"")</f>
        <v/>
      </c>
      <c r="F656" s="28" t="str">
        <f ca="1">IFERROR(_xlfn.XLOOKUP(B656,map_headernames!N:N,map_headernames!N:N),"")</f>
        <v/>
      </c>
      <c r="G656" s="28" t="str">
        <f ca="1">IFERROR(_xlfn.XLOOKUP($B656,map_headernames!L:L,map_headernames!L:L),"")</f>
        <v/>
      </c>
      <c r="H656" t="e">
        <f ca="1">_xlfn.XLOOKUP(K656,map_headernames!$Q$1:$Q$734,map_headernames!$O$1:$O$734)</f>
        <v>#NAME?</v>
      </c>
      <c r="I656" s="23" t="str">
        <f ca="1">IFERROR(_xlfn.XLOOKUP(G656,map_headernames!L:L,map_headernames!O:O),"")</f>
        <v/>
      </c>
      <c r="L656" t="str">
        <f ca="1">IFERROR(_xlfn.XLOOKUP(G656,map_headernames!L:L,map_headernames!Q:Q),"")</f>
        <v/>
      </c>
      <c r="M656" t="str">
        <f ca="1">IFERROR(_xlfn.XLOOKUP(H656,map_headernames!O:O,map_headernames!Q:Q),"")</f>
        <v/>
      </c>
      <c r="O656" s="383" t="s">
        <v>6481</v>
      </c>
    </row>
    <row r="657" spans="1:15">
      <c r="A657">
        <v>643</v>
      </c>
      <c r="B657" t="s">
        <v>4636</v>
      </c>
      <c r="C657">
        <v>90.038314176245194</v>
      </c>
      <c r="D657" t="s">
        <v>6426</v>
      </c>
      <c r="E657" s="28" t="str">
        <f ca="1">IFERROR(_xlfn.XLOOKUP(B657,map_headernames!M:M,map_headernames!M:M),"")</f>
        <v/>
      </c>
      <c r="F657" s="28" t="str">
        <f ca="1">IFERROR(_xlfn.XLOOKUP(B657,map_headernames!N:N,map_headernames!N:N),"")</f>
        <v/>
      </c>
      <c r="G657" s="28" t="str">
        <f ca="1">IFERROR(_xlfn.XLOOKUP($B657,map_headernames!L:L,map_headernames!L:L),"")</f>
        <v/>
      </c>
      <c r="H657" t="e">
        <f ca="1">_xlfn.XLOOKUP(K657,map_headernames!$Q$1:$Q$734,map_headernames!$O$1:$O$734)</f>
        <v>#NAME?</v>
      </c>
      <c r="I657" s="23" t="str">
        <f ca="1">IFERROR(_xlfn.XLOOKUP(G657,map_headernames!L:L,map_headernames!O:O),"")</f>
        <v/>
      </c>
      <c r="L657" t="str">
        <f ca="1">IFERROR(_xlfn.XLOOKUP(G657,map_headernames!L:L,map_headernames!Q:Q),"")</f>
        <v/>
      </c>
      <c r="M657" t="str">
        <f ca="1">IFERROR(_xlfn.XLOOKUP(H657,map_headernames!O:O,map_headernames!Q:Q),"")</f>
        <v/>
      </c>
      <c r="O657" s="383" t="s">
        <v>6481</v>
      </c>
    </row>
    <row r="658" spans="1:15">
      <c r="A658">
        <v>644</v>
      </c>
      <c r="B658" t="s">
        <v>4639</v>
      </c>
      <c r="C658">
        <v>26</v>
      </c>
      <c r="D658" t="s">
        <v>6427</v>
      </c>
      <c r="E658" s="28" t="str">
        <f ca="1">IFERROR(_xlfn.XLOOKUP(B658,map_headernames!M:M,map_headernames!M:M),"")</f>
        <v/>
      </c>
      <c r="F658" s="28" t="str">
        <f ca="1">IFERROR(_xlfn.XLOOKUP(B658,map_headernames!N:N,map_headernames!N:N),"")</f>
        <v/>
      </c>
      <c r="G658" s="28" t="str">
        <f ca="1">IFERROR(_xlfn.XLOOKUP($B658,map_headernames!L:L,map_headernames!L:L),"")</f>
        <v/>
      </c>
      <c r="H658" t="e">
        <f ca="1">_xlfn.XLOOKUP(K658,map_headernames!$Q$1:$Q$734,map_headernames!$O$1:$O$734)</f>
        <v>#NAME?</v>
      </c>
      <c r="I658" s="23" t="str">
        <f ca="1">IFERROR(_xlfn.XLOOKUP(G658,map_headernames!L:L,map_headernames!O:O),"")</f>
        <v/>
      </c>
      <c r="L658" t="str">
        <f ca="1">IFERROR(_xlfn.XLOOKUP(G658,map_headernames!L:L,map_headernames!Q:Q),"")</f>
        <v/>
      </c>
      <c r="M658" t="str">
        <f ca="1">IFERROR(_xlfn.XLOOKUP(H658,map_headernames!O:O,map_headernames!Q:Q),"")</f>
        <v/>
      </c>
      <c r="O658" s="383" t="s">
        <v>6481</v>
      </c>
    </row>
    <row r="659" spans="1:15">
      <c r="A659">
        <v>645</v>
      </c>
      <c r="B659" t="s">
        <v>4641</v>
      </c>
      <c r="C659">
        <v>9.9616858237547898</v>
      </c>
      <c r="D659" t="s">
        <v>6428</v>
      </c>
      <c r="E659" s="28" t="str">
        <f ca="1">IFERROR(_xlfn.XLOOKUP(B659,map_headernames!M:M,map_headernames!M:M),"")</f>
        <v/>
      </c>
      <c r="F659" s="28" t="str">
        <f ca="1">IFERROR(_xlfn.XLOOKUP(B659,map_headernames!N:N,map_headernames!N:N),"")</f>
        <v/>
      </c>
      <c r="G659" s="28" t="str">
        <f ca="1">IFERROR(_xlfn.XLOOKUP($B659,map_headernames!L:L,map_headernames!L:L),"")</f>
        <v/>
      </c>
      <c r="H659" t="e">
        <f ca="1">_xlfn.XLOOKUP(K659,map_headernames!$Q$1:$Q$734,map_headernames!$O$1:$O$734)</f>
        <v>#NAME?</v>
      </c>
      <c r="I659" s="23" t="str">
        <f ca="1">IFERROR(_xlfn.XLOOKUP(G659,map_headernames!L:L,map_headernames!O:O),"")</f>
        <v/>
      </c>
      <c r="L659" t="str">
        <f ca="1">IFERROR(_xlfn.XLOOKUP(G659,map_headernames!L:L,map_headernames!Q:Q),"")</f>
        <v/>
      </c>
      <c r="M659" t="str">
        <f ca="1">IFERROR(_xlfn.XLOOKUP(H659,map_headernames!O:O,map_headernames!Q:Q),"")</f>
        <v/>
      </c>
      <c r="O659" s="383" t="s">
        <v>6481</v>
      </c>
    </row>
    <row r="660" spans="1:15">
      <c r="A660">
        <v>646</v>
      </c>
      <c r="B660" t="s">
        <v>4644</v>
      </c>
      <c r="C660">
        <v>36</v>
      </c>
      <c r="D660" t="s">
        <v>6429</v>
      </c>
      <c r="E660" s="28" t="str">
        <f ca="1">IFERROR(_xlfn.XLOOKUP(B660,map_headernames!M:M,map_headernames!M:M),"")</f>
        <v/>
      </c>
      <c r="F660" s="28" t="str">
        <f ca="1">IFERROR(_xlfn.XLOOKUP(B660,map_headernames!N:N,map_headernames!N:N),"")</f>
        <v/>
      </c>
      <c r="G660" s="28" t="str">
        <f ca="1">IFERROR(_xlfn.XLOOKUP($B660,map_headernames!L:L,map_headernames!L:L),"")</f>
        <v/>
      </c>
      <c r="H660" t="e">
        <f ca="1">_xlfn.XLOOKUP(K660,map_headernames!$Q$1:$Q$734,map_headernames!$O$1:$O$734)</f>
        <v>#NAME?</v>
      </c>
      <c r="I660" s="23" t="str">
        <f ca="1">IFERROR(_xlfn.XLOOKUP(G660,map_headernames!L:L,map_headernames!O:O),"")</f>
        <v/>
      </c>
      <c r="L660" t="str">
        <f ca="1">IFERROR(_xlfn.XLOOKUP(G660,map_headernames!L:L,map_headernames!Q:Q),"")</f>
        <v/>
      </c>
      <c r="M660" t="str">
        <f ca="1">IFERROR(_xlfn.XLOOKUP(H660,map_headernames!O:O,map_headernames!Q:Q),"")</f>
        <v/>
      </c>
      <c r="O660" s="383" t="s">
        <v>6481</v>
      </c>
    </row>
    <row r="661" spans="1:15">
      <c r="A661">
        <v>647</v>
      </c>
      <c r="B661" t="s">
        <v>4646</v>
      </c>
      <c r="C661">
        <v>13.7931034482759</v>
      </c>
      <c r="D661" t="s">
        <v>6430</v>
      </c>
      <c r="E661" s="28" t="str">
        <f ca="1">IFERROR(_xlfn.XLOOKUP(B661,map_headernames!M:M,map_headernames!M:M),"")</f>
        <v/>
      </c>
      <c r="F661" s="28" t="str">
        <f ca="1">IFERROR(_xlfn.XLOOKUP(B661,map_headernames!N:N,map_headernames!N:N),"")</f>
        <v/>
      </c>
      <c r="G661" s="28" t="str">
        <f ca="1">IFERROR(_xlfn.XLOOKUP($B661,map_headernames!L:L,map_headernames!L:L),"")</f>
        <v/>
      </c>
      <c r="H661" t="e">
        <f ca="1">_xlfn.XLOOKUP(K661,map_headernames!$Q$1:$Q$734,map_headernames!$O$1:$O$734)</f>
        <v>#NAME?</v>
      </c>
      <c r="I661" s="23" t="str">
        <f ca="1">IFERROR(_xlfn.XLOOKUP(G661,map_headernames!L:L,map_headernames!O:O),"")</f>
        <v/>
      </c>
      <c r="L661" t="str">
        <f ca="1">IFERROR(_xlfn.XLOOKUP(G661,map_headernames!L:L,map_headernames!Q:Q),"")</f>
        <v/>
      </c>
      <c r="M661" t="str">
        <f ca="1">IFERROR(_xlfn.XLOOKUP(H661,map_headernames!O:O,map_headernames!Q:Q),"")</f>
        <v/>
      </c>
      <c r="O661" s="383" t="s">
        <v>6481</v>
      </c>
    </row>
    <row r="662" spans="1:15">
      <c r="A662">
        <v>648</v>
      </c>
      <c r="B662" t="s">
        <v>4649</v>
      </c>
      <c r="C662">
        <v>183</v>
      </c>
      <c r="D662" t="s">
        <v>6431</v>
      </c>
      <c r="E662" s="28" t="str">
        <f ca="1">IFERROR(_xlfn.XLOOKUP(B662,map_headernames!M:M,map_headernames!M:M),"")</f>
        <v/>
      </c>
      <c r="F662" s="28" t="str">
        <f ca="1">IFERROR(_xlfn.XLOOKUP(B662,map_headernames!N:N,map_headernames!N:N),"")</f>
        <v/>
      </c>
      <c r="G662" s="28" t="str">
        <f ca="1">IFERROR(_xlfn.XLOOKUP($B662,map_headernames!L:L,map_headernames!L:L),"")</f>
        <v/>
      </c>
      <c r="H662" t="e">
        <f ca="1">_xlfn.XLOOKUP(K662,map_headernames!$Q$1:$Q$734,map_headernames!$O$1:$O$734)</f>
        <v>#NAME?</v>
      </c>
      <c r="I662" s="23" t="str">
        <f ca="1">IFERROR(_xlfn.XLOOKUP(G662,map_headernames!L:L,map_headernames!O:O),"")</f>
        <v/>
      </c>
      <c r="L662" t="str">
        <f ca="1">IFERROR(_xlfn.XLOOKUP(G662,map_headernames!L:L,map_headernames!Q:Q),"")</f>
        <v/>
      </c>
      <c r="M662" t="str">
        <f ca="1">IFERROR(_xlfn.XLOOKUP(H662,map_headernames!O:O,map_headernames!Q:Q),"")</f>
        <v/>
      </c>
      <c r="O662" s="383" t="s">
        <v>6481</v>
      </c>
    </row>
    <row r="663" spans="1:15">
      <c r="A663">
        <v>649</v>
      </c>
      <c r="B663" t="s">
        <v>4651</v>
      </c>
      <c r="C663">
        <v>70.114942528735597</v>
      </c>
      <c r="D663" t="s">
        <v>6432</v>
      </c>
      <c r="E663" s="28" t="str">
        <f ca="1">IFERROR(_xlfn.XLOOKUP(B663,map_headernames!M:M,map_headernames!M:M),"")</f>
        <v/>
      </c>
      <c r="F663" s="28" t="str">
        <f ca="1">IFERROR(_xlfn.XLOOKUP(B663,map_headernames!N:N,map_headernames!N:N),"")</f>
        <v/>
      </c>
      <c r="G663" s="28" t="str">
        <f ca="1">IFERROR(_xlfn.XLOOKUP($B663,map_headernames!L:L,map_headernames!L:L),"")</f>
        <v/>
      </c>
      <c r="H663" t="e">
        <f ca="1">_xlfn.XLOOKUP(K663,map_headernames!$Q$1:$Q$734,map_headernames!$O$1:$O$734)</f>
        <v>#NAME?</v>
      </c>
      <c r="I663" s="23" t="str">
        <f ca="1">IFERROR(_xlfn.XLOOKUP(G663,map_headernames!L:L,map_headernames!O:O),"")</f>
        <v/>
      </c>
      <c r="L663" t="str">
        <f ca="1">IFERROR(_xlfn.XLOOKUP(G663,map_headernames!L:L,map_headernames!Q:Q),"")</f>
        <v/>
      </c>
      <c r="M663" t="str">
        <f ca="1">IFERROR(_xlfn.XLOOKUP(H663,map_headernames!O:O,map_headernames!Q:Q),"")</f>
        <v/>
      </c>
      <c r="O663" s="383" t="s">
        <v>6481</v>
      </c>
    </row>
    <row r="664" spans="1:15">
      <c r="A664">
        <v>650</v>
      </c>
      <c r="B664" t="s">
        <v>4654</v>
      </c>
      <c r="C664">
        <v>4</v>
      </c>
      <c r="D664" t="s">
        <v>6433</v>
      </c>
      <c r="E664" s="28" t="str">
        <f ca="1">IFERROR(_xlfn.XLOOKUP(B664,map_headernames!M:M,map_headernames!M:M),"")</f>
        <v/>
      </c>
      <c r="F664" s="28" t="str">
        <f ca="1">IFERROR(_xlfn.XLOOKUP(B664,map_headernames!N:N,map_headernames!N:N),"")</f>
        <v/>
      </c>
      <c r="G664" s="28" t="str">
        <f ca="1">IFERROR(_xlfn.XLOOKUP($B664,map_headernames!L:L,map_headernames!L:L),"")</f>
        <v/>
      </c>
      <c r="H664" t="e">
        <f ca="1">_xlfn.XLOOKUP(K664,map_headernames!$Q$1:$Q$734,map_headernames!$O$1:$O$734)</f>
        <v>#NAME?</v>
      </c>
      <c r="I664" s="23" t="str">
        <f ca="1">IFERROR(_xlfn.XLOOKUP(G664,map_headernames!L:L,map_headernames!O:O),"")</f>
        <v/>
      </c>
      <c r="L664" t="str">
        <f ca="1">IFERROR(_xlfn.XLOOKUP(G664,map_headernames!L:L,map_headernames!Q:Q),"")</f>
        <v/>
      </c>
      <c r="M664" t="str">
        <f ca="1">IFERROR(_xlfn.XLOOKUP(H664,map_headernames!O:O,map_headernames!Q:Q),"")</f>
        <v/>
      </c>
      <c r="O664" s="383" t="s">
        <v>6481</v>
      </c>
    </row>
    <row r="665" spans="1:15">
      <c r="A665">
        <v>651</v>
      </c>
      <c r="B665" t="s">
        <v>4656</v>
      </c>
      <c r="C665">
        <v>1.5325670498084301</v>
      </c>
      <c r="D665" t="s">
        <v>6434</v>
      </c>
      <c r="E665" s="28" t="str">
        <f ca="1">IFERROR(_xlfn.XLOOKUP(B665,map_headernames!M:M,map_headernames!M:M),"")</f>
        <v/>
      </c>
      <c r="F665" s="28" t="str">
        <f ca="1">IFERROR(_xlfn.XLOOKUP(B665,map_headernames!N:N,map_headernames!N:N),"")</f>
        <v/>
      </c>
      <c r="G665" s="28" t="str">
        <f ca="1">IFERROR(_xlfn.XLOOKUP($B665,map_headernames!L:L,map_headernames!L:L),"")</f>
        <v/>
      </c>
      <c r="H665" t="e">
        <f ca="1">_xlfn.XLOOKUP(K665,map_headernames!$Q$1:$Q$734,map_headernames!$O$1:$O$734)</f>
        <v>#NAME?</v>
      </c>
      <c r="I665" s="23" t="str">
        <f ca="1">IFERROR(_xlfn.XLOOKUP(G665,map_headernames!L:L,map_headernames!O:O),"")</f>
        <v/>
      </c>
      <c r="L665" t="str">
        <f ca="1">IFERROR(_xlfn.XLOOKUP(G665,map_headernames!L:L,map_headernames!Q:Q),"")</f>
        <v/>
      </c>
      <c r="M665" t="str">
        <f ca="1">IFERROR(_xlfn.XLOOKUP(H665,map_headernames!O:O,map_headernames!Q:Q),"")</f>
        <v/>
      </c>
      <c r="O665" s="383" t="s">
        <v>6481</v>
      </c>
    </row>
    <row r="666" spans="1:15">
      <c r="A666">
        <v>652</v>
      </c>
      <c r="B666" t="s">
        <v>4659</v>
      </c>
      <c r="C666">
        <v>0</v>
      </c>
      <c r="D666" t="s">
        <v>6435</v>
      </c>
      <c r="E666" s="28" t="str">
        <f ca="1">IFERROR(_xlfn.XLOOKUP(B666,map_headernames!M:M,map_headernames!M:M),"")</f>
        <v/>
      </c>
      <c r="F666" s="28" t="str">
        <f ca="1">IFERROR(_xlfn.XLOOKUP(B666,map_headernames!N:N,map_headernames!N:N),"")</f>
        <v/>
      </c>
      <c r="G666" s="28" t="str">
        <f ca="1">IFERROR(_xlfn.XLOOKUP($B666,map_headernames!L:L,map_headernames!L:L),"")</f>
        <v/>
      </c>
      <c r="H666" t="e">
        <f ca="1">_xlfn.XLOOKUP(K666,map_headernames!$Q$1:$Q$734,map_headernames!$O$1:$O$734)</f>
        <v>#NAME?</v>
      </c>
      <c r="I666" s="23" t="str">
        <f ca="1">IFERROR(_xlfn.XLOOKUP(G666,map_headernames!L:L,map_headernames!O:O),"")</f>
        <v/>
      </c>
      <c r="L666" t="str">
        <f ca="1">IFERROR(_xlfn.XLOOKUP(G666,map_headernames!L:L,map_headernames!Q:Q),"")</f>
        <v/>
      </c>
      <c r="M666" t="str">
        <f ca="1">IFERROR(_xlfn.XLOOKUP(H666,map_headernames!O:O,map_headernames!Q:Q),"")</f>
        <v/>
      </c>
      <c r="O666" s="383" t="s">
        <v>6481</v>
      </c>
    </row>
    <row r="667" spans="1:15">
      <c r="A667">
        <v>653</v>
      </c>
      <c r="B667" t="s">
        <v>4661</v>
      </c>
      <c r="C667">
        <v>0</v>
      </c>
      <c r="D667" t="s">
        <v>6436</v>
      </c>
      <c r="E667" s="28" t="str">
        <f ca="1">IFERROR(_xlfn.XLOOKUP(B667,map_headernames!M:M,map_headernames!M:M),"")</f>
        <v/>
      </c>
      <c r="F667" s="28" t="str">
        <f ca="1">IFERROR(_xlfn.XLOOKUP(B667,map_headernames!N:N,map_headernames!N:N),"")</f>
        <v/>
      </c>
      <c r="G667" s="28" t="str">
        <f ca="1">IFERROR(_xlfn.XLOOKUP($B667,map_headernames!L:L,map_headernames!L:L),"")</f>
        <v/>
      </c>
      <c r="H667" t="e">
        <f ca="1">_xlfn.XLOOKUP(K667,map_headernames!$Q$1:$Q$734,map_headernames!$O$1:$O$734)</f>
        <v>#NAME?</v>
      </c>
      <c r="I667" s="23" t="str">
        <f ca="1">IFERROR(_xlfn.XLOOKUP(G667,map_headernames!L:L,map_headernames!O:O),"")</f>
        <v/>
      </c>
      <c r="L667" t="str">
        <f ca="1">IFERROR(_xlfn.XLOOKUP(G667,map_headernames!L:L,map_headernames!Q:Q),"")</f>
        <v/>
      </c>
      <c r="M667" t="str">
        <f ca="1">IFERROR(_xlfn.XLOOKUP(H667,map_headernames!O:O,map_headernames!Q:Q),"")</f>
        <v/>
      </c>
      <c r="O667" s="383" t="s">
        <v>6481</v>
      </c>
    </row>
    <row r="668" spans="1:15">
      <c r="A668">
        <v>654</v>
      </c>
      <c r="B668" t="s">
        <v>4664</v>
      </c>
      <c r="C668">
        <v>0</v>
      </c>
      <c r="D668" t="s">
        <v>6437</v>
      </c>
      <c r="E668" s="28" t="str">
        <f ca="1">IFERROR(_xlfn.XLOOKUP(B668,map_headernames!M:M,map_headernames!M:M),"")</f>
        <v/>
      </c>
      <c r="F668" s="28" t="str">
        <f ca="1">IFERROR(_xlfn.XLOOKUP(B668,map_headernames!N:N,map_headernames!N:N),"")</f>
        <v/>
      </c>
      <c r="G668" s="28" t="str">
        <f ca="1">IFERROR(_xlfn.XLOOKUP($B668,map_headernames!L:L,map_headernames!L:L),"")</f>
        <v/>
      </c>
      <c r="H668" t="e">
        <f ca="1">_xlfn.XLOOKUP(K668,map_headernames!$Q$1:$Q$734,map_headernames!$O$1:$O$734)</f>
        <v>#NAME?</v>
      </c>
      <c r="I668" s="23" t="str">
        <f ca="1">IFERROR(_xlfn.XLOOKUP(G668,map_headernames!L:L,map_headernames!O:O),"")</f>
        <v/>
      </c>
      <c r="L668" t="str">
        <f ca="1">IFERROR(_xlfn.XLOOKUP(G668,map_headernames!L:L,map_headernames!Q:Q),"")</f>
        <v/>
      </c>
      <c r="M668" t="str">
        <f ca="1">IFERROR(_xlfn.XLOOKUP(H668,map_headernames!O:O,map_headernames!Q:Q),"")</f>
        <v/>
      </c>
      <c r="O668" s="383" t="s">
        <v>6481</v>
      </c>
    </row>
    <row r="669" spans="1:15" s="39" customFormat="1">
      <c r="A669">
        <v>655</v>
      </c>
      <c r="B669" t="s">
        <v>4666</v>
      </c>
      <c r="C669">
        <v>0</v>
      </c>
      <c r="D669" t="s">
        <v>6438</v>
      </c>
      <c r="E669" s="28" t="str">
        <f ca="1">IFERROR(_xlfn.XLOOKUP(B669,map_headernames!M:M,map_headernames!M:M),"")</f>
        <v/>
      </c>
      <c r="F669" s="28" t="str">
        <f ca="1">IFERROR(_xlfn.XLOOKUP(B669,map_headernames!N:N,map_headernames!N:N),"")</f>
        <v/>
      </c>
      <c r="G669" s="28" t="str">
        <f ca="1">IFERROR(_xlfn.XLOOKUP($B669,map_headernames!L:L,map_headernames!L:L),"")</f>
        <v/>
      </c>
      <c r="H669" t="e">
        <f ca="1">_xlfn.XLOOKUP(K669,map_headernames!$Q$1:$Q$734,map_headernames!$O$1:$O$734)</f>
        <v>#NAME?</v>
      </c>
      <c r="I669" s="23" t="str">
        <f ca="1">IFERROR(_xlfn.XLOOKUP(G669,map_headernames!L:L,map_headernames!O:O),"")</f>
        <v/>
      </c>
      <c r="J669" s="23"/>
      <c r="K669"/>
      <c r="L669" t="str">
        <f ca="1">IFERROR(_xlfn.XLOOKUP(G669,map_headernames!L:L,map_headernames!Q:Q),"")</f>
        <v/>
      </c>
      <c r="M669" t="str">
        <f ca="1">IFERROR(_xlfn.XLOOKUP(H669,map_headernames!O:O,map_headernames!Q:Q),"")</f>
        <v/>
      </c>
      <c r="N669" s="484"/>
      <c r="O669" s="383" t="s">
        <v>6481</v>
      </c>
    </row>
    <row r="670" spans="1:15" s="39" customFormat="1">
      <c r="A670">
        <v>656</v>
      </c>
      <c r="B670" t="s">
        <v>4669</v>
      </c>
      <c r="C670">
        <v>6</v>
      </c>
      <c r="D670" t="s">
        <v>6439</v>
      </c>
      <c r="E670" s="28" t="str">
        <f ca="1">IFERROR(_xlfn.XLOOKUP(B670,map_headernames!M:M,map_headernames!M:M),"")</f>
        <v/>
      </c>
      <c r="F670" s="28" t="str">
        <f ca="1">IFERROR(_xlfn.XLOOKUP(B670,map_headernames!N:N,map_headernames!N:N),"")</f>
        <v/>
      </c>
      <c r="G670" s="28" t="str">
        <f ca="1">IFERROR(_xlfn.XLOOKUP($B670,map_headernames!L:L,map_headernames!L:L),"")</f>
        <v/>
      </c>
      <c r="H670" t="e">
        <f ca="1">_xlfn.XLOOKUP(K670,map_headernames!$Q$1:$Q$734,map_headernames!$O$1:$O$734)</f>
        <v>#NAME?</v>
      </c>
      <c r="I670" s="23" t="str">
        <f ca="1">IFERROR(_xlfn.XLOOKUP(G670,map_headernames!L:L,map_headernames!O:O),"")</f>
        <v/>
      </c>
      <c r="J670" s="23"/>
      <c r="K670"/>
      <c r="L670" t="str">
        <f ca="1">IFERROR(_xlfn.XLOOKUP(G670,map_headernames!L:L,map_headernames!Q:Q),"")</f>
        <v/>
      </c>
      <c r="M670" t="str">
        <f ca="1">IFERROR(_xlfn.XLOOKUP(H670,map_headernames!O:O,map_headernames!Q:Q),"")</f>
        <v/>
      </c>
      <c r="N670" s="484"/>
      <c r="O670" s="383" t="s">
        <v>6481</v>
      </c>
    </row>
    <row r="671" spans="1:15" s="39" customFormat="1">
      <c r="A671">
        <v>657</v>
      </c>
      <c r="B671" t="s">
        <v>4671</v>
      </c>
      <c r="C671">
        <v>2.29885057471264</v>
      </c>
      <c r="D671" t="s">
        <v>6440</v>
      </c>
      <c r="E671" s="28" t="str">
        <f ca="1">IFERROR(_xlfn.XLOOKUP(B671,map_headernames!M:M,map_headernames!M:M),"")</f>
        <v/>
      </c>
      <c r="F671" s="28" t="str">
        <f ca="1">IFERROR(_xlfn.XLOOKUP(B671,map_headernames!N:N,map_headernames!N:N),"")</f>
        <v/>
      </c>
      <c r="G671" s="28" t="str">
        <f ca="1">IFERROR(_xlfn.XLOOKUP($B671,map_headernames!L:L,map_headernames!L:L),"")</f>
        <v/>
      </c>
      <c r="H671" t="e">
        <f ca="1">_xlfn.XLOOKUP(K671,map_headernames!$Q$1:$Q$734,map_headernames!$O$1:$O$734)</f>
        <v>#NAME?</v>
      </c>
      <c r="I671" s="23" t="str">
        <f ca="1">IFERROR(_xlfn.XLOOKUP(G671,map_headernames!L:L,map_headernames!O:O),"")</f>
        <v/>
      </c>
      <c r="J671" s="23"/>
      <c r="K671"/>
      <c r="L671" t="str">
        <f ca="1">IFERROR(_xlfn.XLOOKUP(G671,map_headernames!L:L,map_headernames!Q:Q),"")</f>
        <v/>
      </c>
      <c r="M671" t="str">
        <f ca="1">IFERROR(_xlfn.XLOOKUP(H671,map_headernames!O:O,map_headernames!Q:Q),"")</f>
        <v/>
      </c>
      <c r="N671" s="484"/>
      <c r="O671" s="383" t="s">
        <v>6481</v>
      </c>
    </row>
    <row r="672" spans="1:15" s="39" customFormat="1">
      <c r="A672">
        <v>658</v>
      </c>
      <c r="B672" t="s">
        <v>4674</v>
      </c>
      <c r="C672">
        <v>261</v>
      </c>
      <c r="D672" t="s">
        <v>6441</v>
      </c>
      <c r="E672" s="28" t="str">
        <f ca="1">IFERROR(_xlfn.XLOOKUP(B672,map_headernames!M:M,map_headernames!M:M),"")</f>
        <v/>
      </c>
      <c r="F672" s="28" t="str">
        <f ca="1">IFERROR(_xlfn.XLOOKUP(B672,map_headernames!N:N,map_headernames!N:N),"")</f>
        <v/>
      </c>
      <c r="G672" s="28" t="str">
        <f ca="1">IFERROR(_xlfn.XLOOKUP($B672,map_headernames!L:L,map_headernames!L:L),"")</f>
        <v/>
      </c>
      <c r="H672" t="e">
        <f ca="1">_xlfn.XLOOKUP(K672,map_headernames!$Q$1:$Q$734,map_headernames!$O$1:$O$734)</f>
        <v>#NAME?</v>
      </c>
      <c r="I672" s="23" t="str">
        <f ca="1">IFERROR(_xlfn.XLOOKUP(G672,map_headernames!L:L,map_headernames!O:O),"")</f>
        <v/>
      </c>
      <c r="J672" s="23"/>
      <c r="K672"/>
      <c r="L672" t="str">
        <f ca="1">IFERROR(_xlfn.XLOOKUP(G672,map_headernames!L:L,map_headernames!Q:Q),"")</f>
        <v/>
      </c>
      <c r="M672" t="str">
        <f ca="1">IFERROR(_xlfn.XLOOKUP(H672,map_headernames!O:O,map_headernames!Q:Q),"")</f>
        <v/>
      </c>
      <c r="N672" s="484"/>
      <c r="O672" s="383" t="s">
        <v>6481</v>
      </c>
    </row>
    <row r="673" spans="1:15" s="39" customFormat="1">
      <c r="A673">
        <v>659</v>
      </c>
      <c r="B673" t="s">
        <v>4676</v>
      </c>
      <c r="C673">
        <v>25</v>
      </c>
      <c r="D673" t="s">
        <v>6442</v>
      </c>
      <c r="E673" s="28" t="str">
        <f ca="1">IFERROR(_xlfn.XLOOKUP(B673,map_headernames!M:M,map_headernames!M:M),"")</f>
        <v/>
      </c>
      <c r="F673" s="28" t="str">
        <f ca="1">IFERROR(_xlfn.XLOOKUP(B673,map_headernames!N:N,map_headernames!N:N),"")</f>
        <v/>
      </c>
      <c r="G673" s="28" t="str">
        <f ca="1">IFERROR(_xlfn.XLOOKUP($B673,map_headernames!L:L,map_headernames!L:L),"")</f>
        <v/>
      </c>
      <c r="H673" t="e">
        <f ca="1">_xlfn.XLOOKUP(K673,map_headernames!$Q$1:$Q$734,map_headernames!$O$1:$O$734)</f>
        <v>#NAME?</v>
      </c>
      <c r="I673" s="23" t="str">
        <f ca="1">IFERROR(_xlfn.XLOOKUP(G673,map_headernames!L:L,map_headernames!O:O),"")</f>
        <v/>
      </c>
      <c r="J673" s="23"/>
      <c r="K673"/>
      <c r="L673" t="str">
        <f ca="1">IFERROR(_xlfn.XLOOKUP(G673,map_headernames!L:L,map_headernames!Q:Q),"")</f>
        <v/>
      </c>
      <c r="M673" t="str">
        <f ca="1">IFERROR(_xlfn.XLOOKUP(H673,map_headernames!O:O,map_headernames!Q:Q),"")</f>
        <v/>
      </c>
      <c r="N673" s="484"/>
      <c r="O673" s="383" t="s">
        <v>6481</v>
      </c>
    </row>
    <row r="674" spans="1:15">
      <c r="A674">
        <v>660</v>
      </c>
      <c r="B674" t="s">
        <v>4678</v>
      </c>
      <c r="C674">
        <v>9.5785440613026793</v>
      </c>
      <c r="D674" t="s">
        <v>6443</v>
      </c>
      <c r="E674" s="28" t="str">
        <f ca="1">IFERROR(_xlfn.XLOOKUP(B674,map_headernames!M:M,map_headernames!M:M),"")</f>
        <v/>
      </c>
      <c r="F674" s="28" t="str">
        <f ca="1">IFERROR(_xlfn.XLOOKUP(B674,map_headernames!N:N,map_headernames!N:N),"")</f>
        <v/>
      </c>
      <c r="G674" s="28" t="str">
        <f ca="1">IFERROR(_xlfn.XLOOKUP($B674,map_headernames!L:L,map_headernames!L:L),"")</f>
        <v/>
      </c>
      <c r="H674" t="e">
        <f ca="1">_xlfn.XLOOKUP(K674,map_headernames!$Q$1:$Q$734,map_headernames!$O$1:$O$734)</f>
        <v>#NAME?</v>
      </c>
      <c r="I674" s="23" t="str">
        <f ca="1">IFERROR(_xlfn.XLOOKUP(G674,map_headernames!L:L,map_headernames!O:O),"")</f>
        <v/>
      </c>
      <c r="L674" t="str">
        <f ca="1">IFERROR(_xlfn.XLOOKUP(G674,map_headernames!L:L,map_headernames!Q:Q),"")</f>
        <v/>
      </c>
      <c r="M674" t="str">
        <f ca="1">IFERROR(_xlfn.XLOOKUP(H674,map_headernames!O:O,map_headernames!Q:Q),"")</f>
        <v/>
      </c>
      <c r="O674" s="383" t="s">
        <v>6481</v>
      </c>
    </row>
    <row r="675" spans="1:15">
      <c r="A675">
        <v>661</v>
      </c>
      <c r="B675" t="s">
        <v>4681</v>
      </c>
      <c r="C675">
        <v>236</v>
      </c>
      <c r="D675" t="s">
        <v>6444</v>
      </c>
      <c r="E675" s="28" t="str">
        <f ca="1">IFERROR(_xlfn.XLOOKUP(B675,map_headernames!M:M,map_headernames!M:M),"")</f>
        <v/>
      </c>
      <c r="F675" s="28" t="str">
        <f ca="1">IFERROR(_xlfn.XLOOKUP(B675,map_headernames!N:N,map_headernames!N:N),"")</f>
        <v/>
      </c>
      <c r="G675" s="28" t="str">
        <f ca="1">IFERROR(_xlfn.XLOOKUP($B675,map_headernames!L:L,map_headernames!L:L),"")</f>
        <v/>
      </c>
      <c r="H675" t="e">
        <f ca="1">_xlfn.XLOOKUP(K675,map_headernames!$Q$1:$Q$734,map_headernames!$O$1:$O$734)</f>
        <v>#NAME?</v>
      </c>
      <c r="I675" s="23" t="str">
        <f ca="1">IFERROR(_xlfn.XLOOKUP(G675,map_headernames!L:L,map_headernames!O:O),"")</f>
        <v/>
      </c>
      <c r="L675" t="str">
        <f ca="1">IFERROR(_xlfn.XLOOKUP(G675,map_headernames!L:L,map_headernames!Q:Q),"")</f>
        <v/>
      </c>
      <c r="M675" t="str">
        <f ca="1">IFERROR(_xlfn.XLOOKUP(H675,map_headernames!O:O,map_headernames!Q:Q),"")</f>
        <v/>
      </c>
      <c r="O675" s="383" t="s">
        <v>6481</v>
      </c>
    </row>
    <row r="676" spans="1:15">
      <c r="A676">
        <v>662</v>
      </c>
      <c r="B676" t="s">
        <v>4683</v>
      </c>
      <c r="C676">
        <v>90.421455938697306</v>
      </c>
      <c r="D676" t="s">
        <v>6445</v>
      </c>
      <c r="E676" s="28" t="str">
        <f ca="1">IFERROR(_xlfn.XLOOKUP(B676,map_headernames!M:M,map_headernames!M:M),"")</f>
        <v/>
      </c>
      <c r="F676" s="28" t="str">
        <f ca="1">IFERROR(_xlfn.XLOOKUP(B676,map_headernames!N:N,map_headernames!N:N),"")</f>
        <v/>
      </c>
      <c r="G676" s="28" t="str">
        <f ca="1">IFERROR(_xlfn.XLOOKUP($B676,map_headernames!L:L,map_headernames!L:L),"")</f>
        <v/>
      </c>
      <c r="H676" t="e">
        <f ca="1">_xlfn.XLOOKUP(K676,map_headernames!$Q$1:$Q$734,map_headernames!$O$1:$O$734)</f>
        <v>#NAME?</v>
      </c>
      <c r="I676" s="23" t="str">
        <f ca="1">IFERROR(_xlfn.XLOOKUP(G676,map_headernames!L:L,map_headernames!O:O),"")</f>
        <v/>
      </c>
      <c r="L676" t="str">
        <f ca="1">IFERROR(_xlfn.XLOOKUP(G676,map_headernames!L:L,map_headernames!Q:Q),"")</f>
        <v/>
      </c>
      <c r="M676" t="str">
        <f ca="1">IFERROR(_xlfn.XLOOKUP(H676,map_headernames!O:O,map_headernames!Q:Q),"")</f>
        <v/>
      </c>
      <c r="O676" s="383" t="s">
        <v>6481</v>
      </c>
    </row>
  </sheetData>
  <autoFilter ref="B1:O676"/>
  <sortState ref="A2:O676">
    <sortCondition ref="N2:N676"/>
    <sortCondition ref="A2:A67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E16" sqref="E16"/>
    </sheetView>
  </sheetViews>
  <sheetFormatPr defaultRowHeight="15"/>
  <cols>
    <col min="1" max="1" width="23.85546875" customWidth="1"/>
    <col min="2" max="2" width="15.85546875" customWidth="1"/>
    <col min="3" max="3" width="32.5703125" bestFit="1" customWidth="1"/>
    <col min="4" max="4" width="16" bestFit="1" customWidth="1"/>
    <col min="5" max="5" width="25.5703125" bestFit="1" customWidth="1"/>
    <col min="6" max="6" width="29.42578125" customWidth="1"/>
    <col min="7" max="7" width="15.42578125" bestFit="1" customWidth="1"/>
    <col min="8" max="8" width="19.5703125" bestFit="1" customWidth="1"/>
    <col min="9" max="9" width="19.85546875" customWidth="1"/>
    <col min="10" max="10" width="34" bestFit="1" customWidth="1"/>
    <col min="11" max="11" width="31.85546875" customWidth="1"/>
    <col min="12" max="12" width="29.5703125" customWidth="1"/>
    <col min="13" max="13" width="25.5703125" bestFit="1" customWidth="1"/>
    <col min="14" max="14" width="9.140625" bestFit="1" customWidth="1"/>
    <col min="15" max="15" width="12.5703125" customWidth="1"/>
  </cols>
  <sheetData>
    <row r="1" spans="1:13" ht="33.6" customHeight="1">
      <c r="A1" s="116" t="s">
        <v>6497</v>
      </c>
      <c r="D1" s="28"/>
    </row>
    <row r="2" spans="1:13" ht="15.75" thickBot="1">
      <c r="D2" s="28"/>
      <c r="J2" t="s">
        <v>6546</v>
      </c>
    </row>
    <row r="3" spans="1:13" ht="75.75" thickBot="1">
      <c r="A3" s="535" t="s">
        <v>6496</v>
      </c>
      <c r="B3" s="536" t="s">
        <v>6509</v>
      </c>
      <c r="C3" s="543" t="s">
        <v>6536</v>
      </c>
      <c r="D3" s="537" t="s">
        <v>6498</v>
      </c>
      <c r="E3" s="538" t="s">
        <v>6508</v>
      </c>
      <c r="F3" s="539" t="s">
        <v>8</v>
      </c>
      <c r="G3" t="s">
        <v>6539</v>
      </c>
    </row>
    <row r="4" spans="1:13">
      <c r="A4" s="160"/>
      <c r="B4" s="114"/>
      <c r="C4" s="114"/>
      <c r="D4" s="234"/>
      <c r="E4" s="114"/>
      <c r="F4" s="165"/>
    </row>
    <row r="5" spans="1:13">
      <c r="A5" s="525" t="s">
        <v>3657</v>
      </c>
      <c r="B5" s="221">
        <v>13</v>
      </c>
      <c r="C5" s="221" t="s">
        <v>3658</v>
      </c>
      <c r="D5" t="s">
        <v>6551</v>
      </c>
      <c r="E5" s="547" t="s">
        <v>5313</v>
      </c>
      <c r="F5" s="548" t="s">
        <v>6510</v>
      </c>
      <c r="G5" t="s">
        <v>6541</v>
      </c>
      <c r="H5" t="s">
        <v>6543</v>
      </c>
      <c r="I5" t="s">
        <v>6565</v>
      </c>
      <c r="J5" s="550" t="s">
        <v>3657</v>
      </c>
      <c r="K5" s="106" t="s">
        <v>3682</v>
      </c>
      <c r="L5" s="106" t="s">
        <v>3707</v>
      </c>
    </row>
    <row r="6" spans="1:13">
      <c r="A6" s="525" t="s">
        <v>3659</v>
      </c>
      <c r="B6" s="221">
        <v>2.4528301886792501</v>
      </c>
      <c r="C6" s="221" t="s">
        <v>6495</v>
      </c>
      <c r="D6" s="527" t="s">
        <v>2494</v>
      </c>
      <c r="E6" s="547" t="s">
        <v>6494</v>
      </c>
      <c r="F6" s="548" t="s">
        <v>6511</v>
      </c>
      <c r="G6" t="s">
        <v>6540</v>
      </c>
      <c r="H6" s="116" t="s">
        <v>6547</v>
      </c>
      <c r="I6" t="s">
        <v>6565</v>
      </c>
      <c r="J6" s="1" t="s">
        <v>2945</v>
      </c>
      <c r="K6" s="1" t="s">
        <v>2945</v>
      </c>
      <c r="L6" s="1" t="s">
        <v>2945</v>
      </c>
    </row>
    <row r="7" spans="1:13" ht="23.1" customHeight="1">
      <c r="A7" s="160"/>
      <c r="B7" s="114"/>
      <c r="C7" s="114"/>
      <c r="D7" s="234"/>
      <c r="E7" s="526"/>
      <c r="F7" s="165"/>
    </row>
    <row r="8" spans="1:13">
      <c r="A8" s="528" t="s">
        <v>3767</v>
      </c>
      <c r="B8" s="129">
        <v>9</v>
      </c>
      <c r="C8" s="129" t="s">
        <v>6530</v>
      </c>
      <c r="D8" t="s">
        <v>6551</v>
      </c>
      <c r="E8" s="526" t="s">
        <v>6574</v>
      </c>
      <c r="F8" s="165" t="s">
        <v>6537</v>
      </c>
      <c r="G8" t="s">
        <v>6542</v>
      </c>
    </row>
    <row r="9" spans="1:13">
      <c r="A9" s="528" t="s">
        <v>3768</v>
      </c>
      <c r="B9" s="129">
        <v>3.4482758620689702</v>
      </c>
      <c r="C9" s="129" t="s">
        <v>6531</v>
      </c>
      <c r="D9" t="s">
        <v>6551</v>
      </c>
      <c r="E9" s="526" t="s">
        <v>6575</v>
      </c>
      <c r="F9" s="165" t="s">
        <v>6538</v>
      </c>
      <c r="G9" t="s">
        <v>6542</v>
      </c>
    </row>
    <row r="10" spans="1:13" s="23" customFormat="1">
      <c r="A10" s="529"/>
      <c r="B10" s="188"/>
      <c r="C10" s="188"/>
      <c r="D10" s="530"/>
      <c r="E10" s="531"/>
      <c r="F10" s="532"/>
    </row>
    <row r="11" spans="1:13">
      <c r="A11" s="507" t="s">
        <v>3771</v>
      </c>
      <c r="B11" s="181">
        <v>0</v>
      </c>
      <c r="C11" s="181" t="s">
        <v>6532</v>
      </c>
      <c r="D11" t="s">
        <v>6551</v>
      </c>
      <c r="E11" s="545" t="s">
        <v>6576</v>
      </c>
      <c r="F11" s="546" t="s">
        <v>6513</v>
      </c>
      <c r="G11" t="s">
        <v>6541</v>
      </c>
      <c r="H11" t="s">
        <v>6543</v>
      </c>
      <c r="J11" s="555" t="s">
        <v>3771</v>
      </c>
      <c r="K11" s="376" t="s">
        <v>3788</v>
      </c>
      <c r="L11" s="376" t="s">
        <v>3805</v>
      </c>
      <c r="M11" s="376" t="s">
        <v>3822</v>
      </c>
    </row>
    <row r="12" spans="1:13">
      <c r="A12" s="507" t="s">
        <v>3774</v>
      </c>
      <c r="B12" s="181">
        <v>0</v>
      </c>
      <c r="C12" s="544" t="s">
        <v>6533</v>
      </c>
      <c r="D12" s="533" t="s">
        <v>2480</v>
      </c>
      <c r="E12" s="545" t="s">
        <v>6577</v>
      </c>
      <c r="F12" s="546" t="s">
        <v>6512</v>
      </c>
      <c r="G12" t="s">
        <v>6540</v>
      </c>
      <c r="H12" s="116" t="s">
        <v>6549</v>
      </c>
      <c r="J12" s="508" t="s">
        <v>3774</v>
      </c>
      <c r="K12" s="181" t="s">
        <v>3791</v>
      </c>
      <c r="L12" s="181" t="s">
        <v>3808</v>
      </c>
      <c r="M12" s="39" t="s">
        <v>3825</v>
      </c>
    </row>
    <row r="13" spans="1:13" s="23" customFormat="1">
      <c r="A13" s="529"/>
      <c r="B13" s="188"/>
      <c r="C13" s="188"/>
      <c r="D13" s="530"/>
      <c r="E13" s="531"/>
      <c r="F13" s="532"/>
    </row>
    <row r="14" spans="1:13">
      <c r="A14" s="534" t="s">
        <v>3777</v>
      </c>
      <c r="B14" s="386">
        <v>9</v>
      </c>
      <c r="C14" s="386" t="s">
        <v>6535</v>
      </c>
      <c r="D14" t="s">
        <v>6551</v>
      </c>
      <c r="E14" s="526" t="s">
        <v>6578</v>
      </c>
      <c r="F14" s="165" t="s">
        <v>6537</v>
      </c>
      <c r="G14" t="s">
        <v>6542</v>
      </c>
    </row>
    <row r="15" spans="1:13" ht="15.75" thickBot="1">
      <c r="A15" s="534" t="s">
        <v>3780</v>
      </c>
      <c r="B15" s="386">
        <v>3.4482758620689702</v>
      </c>
      <c r="C15" s="386" t="s">
        <v>6534</v>
      </c>
      <c r="D15" t="s">
        <v>6551</v>
      </c>
      <c r="E15" s="526" t="s">
        <v>6579</v>
      </c>
      <c r="F15" s="165" t="s">
        <v>6538</v>
      </c>
      <c r="G15" t="s">
        <v>6542</v>
      </c>
    </row>
    <row r="16" spans="1:13">
      <c r="A16" s="524" t="s">
        <v>3613</v>
      </c>
      <c r="B16" s="162">
        <v>1200</v>
      </c>
      <c r="C16" s="162" t="s">
        <v>6552</v>
      </c>
      <c r="D16" s="162" t="s">
        <v>6551</v>
      </c>
      <c r="E16" t="str">
        <f ca="1">IFERROR(_xlfn.XLOOKUP(A16,map_headernames!#REF!,map_headernames!K:K),"")</f>
        <v/>
      </c>
      <c r="F16" s="551" t="s">
        <v>6510</v>
      </c>
      <c r="G16" s="188" t="s">
        <v>6556</v>
      </c>
      <c r="H16" s="476" t="s">
        <v>6544</v>
      </c>
      <c r="J16" s="105" t="s">
        <v>3613</v>
      </c>
    </row>
    <row r="17" spans="1:12" ht="15.75" thickBot="1">
      <c r="A17" s="552" t="s">
        <v>1056</v>
      </c>
      <c r="B17" s="163">
        <v>825</v>
      </c>
      <c r="C17" s="163" t="s">
        <v>5304</v>
      </c>
      <c r="D17" s="163" t="s">
        <v>2945</v>
      </c>
      <c r="E17" s="553" t="s">
        <v>1055</v>
      </c>
      <c r="F17" s="554" t="s">
        <v>6550</v>
      </c>
      <c r="H17" s="35" t="s">
        <v>6545</v>
      </c>
      <c r="J17" t="s">
        <v>1056</v>
      </c>
    </row>
    <row r="19" spans="1:12">
      <c r="J19" s="128" t="s">
        <v>3642</v>
      </c>
      <c r="K19" t="s">
        <v>6557</v>
      </c>
    </row>
    <row r="20" spans="1:12">
      <c r="A20" s="511" t="s">
        <v>6499</v>
      </c>
      <c r="B20" s="512"/>
      <c r="C20" s="512"/>
      <c r="D20" s="512"/>
      <c r="E20" s="512"/>
    </row>
    <row r="21" spans="1:12">
      <c r="A21" s="511"/>
      <c r="B21" s="512"/>
      <c r="C21" s="512"/>
      <c r="D21" s="512"/>
      <c r="E21" s="512"/>
    </row>
    <row r="22" spans="1:12">
      <c r="A22" s="514" t="s">
        <v>3657</v>
      </c>
      <c r="B22" s="513" t="s">
        <v>3659</v>
      </c>
      <c r="C22" s="514" t="s">
        <v>3767</v>
      </c>
      <c r="D22" s="513" t="s">
        <v>3768</v>
      </c>
      <c r="E22" s="516" t="s">
        <v>3771</v>
      </c>
      <c r="F22" s="477" t="s">
        <v>3774</v>
      </c>
      <c r="G22" s="516" t="s">
        <v>3777</v>
      </c>
      <c r="H22" s="477" t="s">
        <v>3780</v>
      </c>
      <c r="I22" t="s">
        <v>6500</v>
      </c>
      <c r="J22" s="116" t="s">
        <v>6501</v>
      </c>
      <c r="K22" s="116" t="s">
        <v>6502</v>
      </c>
      <c r="L22" s="116" t="s">
        <v>6503</v>
      </c>
    </row>
    <row r="23" spans="1:12">
      <c r="A23" s="515">
        <v>609</v>
      </c>
      <c r="B23" s="512">
        <v>36.142433199999999</v>
      </c>
      <c r="C23" s="517">
        <v>234</v>
      </c>
      <c r="D23" s="512">
        <v>38.677686000000001</v>
      </c>
      <c r="E23" s="41">
        <v>0</v>
      </c>
      <c r="F23">
        <v>0</v>
      </c>
      <c r="G23" s="41">
        <v>234</v>
      </c>
      <c r="H23">
        <v>38.677686000000001</v>
      </c>
      <c r="I23" s="116">
        <f>E23+G23</f>
        <v>234</v>
      </c>
      <c r="J23" s="519">
        <f>A23/(B23/100)</f>
        <v>1685.0000016047618</v>
      </c>
      <c r="K23" s="519">
        <f>C23/(D23/100)</f>
        <v>604.99999922435893</v>
      </c>
      <c r="L23" s="520">
        <f>C23/A23</f>
        <v>0.38423645320197042</v>
      </c>
    </row>
    <row r="24" spans="1:12">
      <c r="A24" s="515">
        <v>0</v>
      </c>
      <c r="B24" s="512">
        <v>0</v>
      </c>
      <c r="C24" s="517">
        <v>0</v>
      </c>
      <c r="D24" s="512">
        <v>0</v>
      </c>
      <c r="E24" s="41">
        <v>0</v>
      </c>
      <c r="F24">
        <v>0</v>
      </c>
      <c r="G24" s="41">
        <v>0</v>
      </c>
      <c r="H24">
        <v>0</v>
      </c>
      <c r="I24" s="116">
        <f t="shared" ref="I24:I32" si="0">E24+G24</f>
        <v>0</v>
      </c>
      <c r="J24" s="519" t="e">
        <f t="shared" ref="J24:J32" si="1">A24/(B24/100)</f>
        <v>#DIV/0!</v>
      </c>
      <c r="K24" s="519" t="e">
        <f t="shared" ref="K24:K32" si="2">C24/(D24/100)</f>
        <v>#DIV/0!</v>
      </c>
      <c r="L24" s="520" t="e">
        <f t="shared" ref="L24:L32" si="3">C24/A24</f>
        <v>#DIV/0!</v>
      </c>
    </row>
    <row r="25" spans="1:12">
      <c r="A25" s="515">
        <v>171</v>
      </c>
      <c r="B25" s="512">
        <v>19.235095600000001</v>
      </c>
      <c r="C25" s="517">
        <v>108</v>
      </c>
      <c r="D25" s="512">
        <v>20.224719</v>
      </c>
      <c r="E25" s="41">
        <v>0</v>
      </c>
      <c r="F25">
        <v>0</v>
      </c>
      <c r="G25" s="41">
        <v>108</v>
      </c>
      <c r="H25">
        <v>20.224719</v>
      </c>
      <c r="I25" s="116">
        <f t="shared" si="0"/>
        <v>108</v>
      </c>
      <c r="J25" s="519">
        <f t="shared" si="1"/>
        <v>889.00000060306422</v>
      </c>
      <c r="K25" s="519">
        <f t="shared" si="2"/>
        <v>534.00000267000007</v>
      </c>
      <c r="L25" s="520">
        <f t="shared" si="3"/>
        <v>0.63157894736842102</v>
      </c>
    </row>
    <row r="26" spans="1:12">
      <c r="A26" s="515">
        <v>56</v>
      </c>
      <c r="B26" s="512">
        <v>4.7822373999999996</v>
      </c>
      <c r="C26" s="517">
        <v>49</v>
      </c>
      <c r="D26" s="512">
        <v>11.212815000000001</v>
      </c>
      <c r="E26" s="41">
        <v>0</v>
      </c>
      <c r="F26">
        <v>0</v>
      </c>
      <c r="G26" s="41">
        <v>49</v>
      </c>
      <c r="H26">
        <v>11.212815000000001</v>
      </c>
      <c r="I26" s="116">
        <f t="shared" si="0"/>
        <v>49</v>
      </c>
      <c r="J26" s="519">
        <f t="shared" si="1"/>
        <v>1171.000000961893</v>
      </c>
      <c r="K26" s="519">
        <f t="shared" si="2"/>
        <v>436.99998617653102</v>
      </c>
      <c r="L26" s="520">
        <f t="shared" si="3"/>
        <v>0.875</v>
      </c>
    </row>
    <row r="27" spans="1:12">
      <c r="A27" s="515">
        <v>63</v>
      </c>
      <c r="B27" s="512">
        <v>3.8204973</v>
      </c>
      <c r="C27" s="517">
        <v>35</v>
      </c>
      <c r="D27" s="512">
        <v>5.7377050000000001</v>
      </c>
      <c r="E27" s="41">
        <v>0</v>
      </c>
      <c r="F27">
        <v>0</v>
      </c>
      <c r="G27" s="41">
        <v>35</v>
      </c>
      <c r="H27">
        <v>5.7377050000000001</v>
      </c>
      <c r="I27" s="116">
        <f t="shared" si="0"/>
        <v>35</v>
      </c>
      <c r="J27" s="519">
        <f t="shared" si="1"/>
        <v>1648.9999875147143</v>
      </c>
      <c r="K27" s="519">
        <f t="shared" si="2"/>
        <v>609.99999128571437</v>
      </c>
      <c r="L27" s="520">
        <f t="shared" si="3"/>
        <v>0.55555555555555558</v>
      </c>
    </row>
    <row r="28" spans="1:12">
      <c r="A28" s="515">
        <v>4</v>
      </c>
      <c r="B28" s="512">
        <v>0.22962109999999999</v>
      </c>
      <c r="C28" s="517">
        <v>0</v>
      </c>
      <c r="D28" s="512">
        <v>0</v>
      </c>
      <c r="E28" s="41">
        <v>0</v>
      </c>
      <c r="F28">
        <v>0</v>
      </c>
      <c r="G28" s="41">
        <v>0</v>
      </c>
      <c r="H28">
        <v>0</v>
      </c>
      <c r="I28" s="116">
        <f t="shared" si="0"/>
        <v>0</v>
      </c>
      <c r="J28" s="519">
        <f t="shared" si="1"/>
        <v>1742.0001907490209</v>
      </c>
      <c r="K28" s="519" t="e">
        <f t="shared" si="2"/>
        <v>#DIV/0!</v>
      </c>
      <c r="L28" s="520">
        <f t="shared" si="3"/>
        <v>0</v>
      </c>
    </row>
    <row r="29" spans="1:12">
      <c r="A29" s="515">
        <v>598</v>
      </c>
      <c r="B29" s="512">
        <v>61.1451943</v>
      </c>
      <c r="C29" s="517">
        <v>340</v>
      </c>
      <c r="D29" s="512">
        <v>72.649573000000004</v>
      </c>
      <c r="E29" s="41">
        <v>26</v>
      </c>
      <c r="F29">
        <v>5.5555560000000002</v>
      </c>
      <c r="G29" s="41">
        <v>314</v>
      </c>
      <c r="H29">
        <v>67.094016999999994</v>
      </c>
      <c r="I29" s="116">
        <f t="shared" si="0"/>
        <v>340</v>
      </c>
      <c r="J29" s="519">
        <f t="shared" si="1"/>
        <v>977.99999958459523</v>
      </c>
      <c r="K29" s="519">
        <f t="shared" si="2"/>
        <v>467.99999774258822</v>
      </c>
      <c r="L29" s="520">
        <f t="shared" si="3"/>
        <v>0.56856187290969895</v>
      </c>
    </row>
    <row r="30" spans="1:12">
      <c r="A30" s="515">
        <v>19</v>
      </c>
      <c r="B30" s="512">
        <v>4.0254237000000002</v>
      </c>
      <c r="C30" s="517">
        <v>27</v>
      </c>
      <c r="D30" s="512">
        <v>11.344538</v>
      </c>
      <c r="E30" s="41">
        <v>0</v>
      </c>
      <c r="F30">
        <v>0</v>
      </c>
      <c r="G30" s="41">
        <v>27</v>
      </c>
      <c r="H30">
        <v>11.344538</v>
      </c>
      <c r="I30" s="116">
        <f t="shared" si="0"/>
        <v>27</v>
      </c>
      <c r="J30" s="519">
        <f t="shared" si="1"/>
        <v>472.00000337852634</v>
      </c>
      <c r="K30" s="519">
        <f t="shared" si="2"/>
        <v>237.99999612148156</v>
      </c>
      <c r="L30" s="521">
        <f t="shared" si="3"/>
        <v>1.4210526315789473</v>
      </c>
    </row>
    <row r="31" spans="1:12">
      <c r="A31" s="515">
        <v>1189</v>
      </c>
      <c r="B31" s="512">
        <v>79.161118500000001</v>
      </c>
      <c r="C31" s="517">
        <v>311</v>
      </c>
      <c r="D31" s="512">
        <v>78.535353999999998</v>
      </c>
      <c r="E31" s="41">
        <v>98</v>
      </c>
      <c r="F31">
        <v>24.747475000000001</v>
      </c>
      <c r="G31" s="41">
        <v>213</v>
      </c>
      <c r="H31">
        <v>53.787878999999997</v>
      </c>
      <c r="I31" s="116">
        <f t="shared" si="0"/>
        <v>311</v>
      </c>
      <c r="J31" s="519">
        <f t="shared" si="1"/>
        <v>1502.000000164222</v>
      </c>
      <c r="K31" s="519">
        <f t="shared" si="2"/>
        <v>395.99999765710612</v>
      </c>
      <c r="L31" s="520">
        <f t="shared" si="3"/>
        <v>0.26156433978132887</v>
      </c>
    </row>
    <row r="32" spans="1:12">
      <c r="A32" s="515">
        <v>85</v>
      </c>
      <c r="B32" s="512">
        <v>3.319016</v>
      </c>
      <c r="C32" s="517">
        <v>85</v>
      </c>
      <c r="D32" s="512">
        <v>9.8379630000000002</v>
      </c>
      <c r="E32" s="41">
        <v>0</v>
      </c>
      <c r="F32">
        <v>0</v>
      </c>
      <c r="G32" s="41">
        <v>85</v>
      </c>
      <c r="H32">
        <v>9.8379630000000002</v>
      </c>
      <c r="I32" s="116">
        <f t="shared" si="0"/>
        <v>85</v>
      </c>
      <c r="J32" s="519">
        <f t="shared" si="1"/>
        <v>2561.000007231059</v>
      </c>
      <c r="K32" s="519">
        <f t="shared" si="2"/>
        <v>863.99999674729418</v>
      </c>
      <c r="L32" s="520">
        <f t="shared" si="3"/>
        <v>1</v>
      </c>
    </row>
    <row r="34" spans="1:10">
      <c r="C34" t="s">
        <v>6506</v>
      </c>
    </row>
    <row r="35" spans="1:10">
      <c r="C35" t="s">
        <v>6528</v>
      </c>
    </row>
    <row r="36" spans="1:10">
      <c r="C36" t="s">
        <v>6505</v>
      </c>
    </row>
    <row r="37" spans="1:10">
      <c r="C37" t="s">
        <v>6504</v>
      </c>
    </row>
    <row r="38" spans="1:10">
      <c r="C38" t="s">
        <v>6507</v>
      </c>
    </row>
    <row r="39" spans="1:10">
      <c r="C39" s="523" t="s">
        <v>6529</v>
      </c>
    </row>
    <row r="40" spans="1:10">
      <c r="C40" s="523" t="s">
        <v>6548</v>
      </c>
    </row>
    <row r="44" spans="1:10">
      <c r="A44" s="476" t="s">
        <v>6514</v>
      </c>
    </row>
    <row r="45" spans="1:10">
      <c r="A45" s="18" t="s">
        <v>3657</v>
      </c>
      <c r="B45" t="s">
        <v>3659</v>
      </c>
      <c r="C45" s="18" t="s">
        <v>3767</v>
      </c>
      <c r="D45" t="s">
        <v>3768</v>
      </c>
      <c r="E45" t="s">
        <v>3771</v>
      </c>
      <c r="F45" t="s">
        <v>3774</v>
      </c>
      <c r="G45" t="s">
        <v>3777</v>
      </c>
      <c r="H45" t="s">
        <v>3780</v>
      </c>
      <c r="I45" s="18" t="s">
        <v>561</v>
      </c>
      <c r="J45" t="s">
        <v>3759</v>
      </c>
    </row>
    <row r="46" spans="1:10">
      <c r="A46" s="18">
        <v>46</v>
      </c>
      <c r="B46">
        <v>3.4431137999999999</v>
      </c>
      <c r="C46" s="18">
        <v>25</v>
      </c>
      <c r="D46">
        <v>3.8819880000000002</v>
      </c>
      <c r="E46">
        <v>5</v>
      </c>
      <c r="F46">
        <v>0.77639749999999996</v>
      </c>
      <c r="G46">
        <v>20</v>
      </c>
      <c r="H46">
        <v>3.1055899999999999</v>
      </c>
      <c r="I46" s="18">
        <v>5</v>
      </c>
      <c r="J46">
        <v>0.77639749999999996</v>
      </c>
    </row>
    <row r="47" spans="1:10">
      <c r="A47" s="18">
        <v>1054</v>
      </c>
      <c r="B47">
        <v>100</v>
      </c>
      <c r="C47" s="18">
        <v>434</v>
      </c>
      <c r="D47">
        <v>100</v>
      </c>
      <c r="E47">
        <v>345</v>
      </c>
      <c r="F47">
        <v>79.493087599999996</v>
      </c>
      <c r="G47">
        <v>89</v>
      </c>
      <c r="H47">
        <v>20.506912</v>
      </c>
      <c r="I47" s="18">
        <v>345</v>
      </c>
      <c r="J47">
        <v>79.493087599999996</v>
      </c>
    </row>
    <row r="48" spans="1:10">
      <c r="A48" s="18">
        <v>309</v>
      </c>
      <c r="B48">
        <v>22.6705796</v>
      </c>
      <c r="C48" s="18">
        <v>72</v>
      </c>
      <c r="D48">
        <v>17.266186999999999</v>
      </c>
      <c r="E48">
        <v>46</v>
      </c>
      <c r="F48">
        <v>11.0311751</v>
      </c>
      <c r="G48">
        <v>26</v>
      </c>
      <c r="H48">
        <v>6.2350120000000002</v>
      </c>
      <c r="I48" s="18">
        <v>47</v>
      </c>
      <c r="J48">
        <v>11.2709832</v>
      </c>
    </row>
    <row r="49" spans="1:15">
      <c r="A49" s="18">
        <v>0</v>
      </c>
      <c r="B49">
        <v>0</v>
      </c>
      <c r="C49" s="18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8">
        <v>12</v>
      </c>
      <c r="J49">
        <v>1.8072288999999999</v>
      </c>
    </row>
    <row r="50" spans="1:15">
      <c r="A50" s="18">
        <v>15</v>
      </c>
      <c r="B50">
        <v>0.67506750000000004</v>
      </c>
      <c r="C50" s="18">
        <v>15</v>
      </c>
      <c r="D50">
        <v>1.2038519999999999</v>
      </c>
      <c r="E50">
        <v>0</v>
      </c>
      <c r="F50">
        <v>0</v>
      </c>
      <c r="G50">
        <v>15</v>
      </c>
      <c r="H50">
        <v>1.2038519999999999</v>
      </c>
      <c r="I50" s="18">
        <v>0</v>
      </c>
      <c r="J50">
        <v>0</v>
      </c>
    </row>
    <row r="51" spans="1:15">
      <c r="A51" s="18">
        <v>0</v>
      </c>
      <c r="B51">
        <v>0</v>
      </c>
      <c r="C51" s="18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8">
        <v>0</v>
      </c>
      <c r="J51">
        <v>0</v>
      </c>
    </row>
    <row r="52" spans="1:15">
      <c r="A52" s="18">
        <v>145</v>
      </c>
      <c r="B52">
        <v>10.9848485</v>
      </c>
      <c r="C52" s="18">
        <v>70</v>
      </c>
      <c r="D52">
        <v>13.108613999999999</v>
      </c>
      <c r="E52">
        <v>0</v>
      </c>
      <c r="F52">
        <v>0</v>
      </c>
      <c r="G52">
        <v>70</v>
      </c>
      <c r="H52">
        <v>13.108613999999999</v>
      </c>
      <c r="I52" s="18">
        <v>3</v>
      </c>
      <c r="J52">
        <v>0.56179780000000001</v>
      </c>
    </row>
    <row r="53" spans="1:15">
      <c r="A53" s="18">
        <v>0</v>
      </c>
      <c r="B53">
        <v>0</v>
      </c>
      <c r="C53" s="18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8">
        <v>0</v>
      </c>
      <c r="J53">
        <v>0</v>
      </c>
    </row>
    <row r="54" spans="1:15">
      <c r="A54" s="18">
        <v>70</v>
      </c>
      <c r="B54">
        <v>4.7074647000000001</v>
      </c>
      <c r="C54" s="18">
        <v>70</v>
      </c>
      <c r="D54">
        <v>9.5108700000000006</v>
      </c>
      <c r="E54">
        <v>70</v>
      </c>
      <c r="F54">
        <v>9.5108695999999995</v>
      </c>
      <c r="G54">
        <v>0</v>
      </c>
      <c r="H54">
        <v>0</v>
      </c>
      <c r="I54" s="18">
        <v>70</v>
      </c>
      <c r="J54">
        <v>9.5108695999999995</v>
      </c>
    </row>
    <row r="55" spans="1:15">
      <c r="A55" s="18">
        <v>0</v>
      </c>
      <c r="B55">
        <v>0</v>
      </c>
      <c r="C55" s="18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8">
        <v>0</v>
      </c>
      <c r="J55">
        <v>0</v>
      </c>
    </row>
    <row r="58" spans="1:15">
      <c r="A58" s="476" t="s">
        <v>6515</v>
      </c>
    </row>
    <row r="59" spans="1:15" ht="120.75">
      <c r="A59" t="s">
        <v>3657</v>
      </c>
      <c r="B59" t="s">
        <v>3659</v>
      </c>
      <c r="C59" t="s">
        <v>3767</v>
      </c>
      <c r="D59" t="s">
        <v>3768</v>
      </c>
      <c r="E59" t="s">
        <v>3771</v>
      </c>
      <c r="F59" t="s">
        <v>3774</v>
      </c>
      <c r="G59" t="s">
        <v>3777</v>
      </c>
      <c r="H59" t="s">
        <v>3780</v>
      </c>
      <c r="I59" s="522" t="s">
        <v>3756</v>
      </c>
      <c r="J59" s="522" t="s">
        <v>561</v>
      </c>
      <c r="K59" s="119" t="s">
        <v>3759</v>
      </c>
      <c r="L59" s="119" t="s">
        <v>6456</v>
      </c>
      <c r="M59" t="s">
        <v>6516</v>
      </c>
      <c r="N59" s="5" t="s">
        <v>6527</v>
      </c>
      <c r="O59" s="5" t="s">
        <v>6517</v>
      </c>
    </row>
    <row r="60" spans="1:15">
      <c r="A60">
        <v>234</v>
      </c>
      <c r="B60">
        <v>25.799337999999999</v>
      </c>
      <c r="C60">
        <v>86</v>
      </c>
      <c r="D60" s="39">
        <v>20.52506</v>
      </c>
      <c r="E60">
        <v>0</v>
      </c>
      <c r="F60">
        <v>0</v>
      </c>
      <c r="G60">
        <v>86</v>
      </c>
      <c r="H60">
        <v>20.52506</v>
      </c>
      <c r="I60" s="18">
        <v>419</v>
      </c>
      <c r="J60" s="18">
        <v>0</v>
      </c>
      <c r="K60" s="119">
        <v>0</v>
      </c>
      <c r="L60" s="540">
        <f>J60/I60</f>
        <v>0</v>
      </c>
      <c r="M60" s="541">
        <f>C60/I60</f>
        <v>0.2052505966587112</v>
      </c>
      <c r="N60" s="519">
        <f>A60/(B60/100)</f>
        <v>907.00001682213713</v>
      </c>
      <c r="O60" s="518">
        <f>N60/I60</f>
        <v>2.1646778444442414</v>
      </c>
    </row>
    <row r="61" spans="1:15">
      <c r="A61">
        <v>262</v>
      </c>
      <c r="B61">
        <v>13.340121999999999</v>
      </c>
      <c r="C61">
        <v>65</v>
      </c>
      <c r="D61" s="39">
        <v>11.343805</v>
      </c>
      <c r="E61">
        <v>0</v>
      </c>
      <c r="F61">
        <v>0</v>
      </c>
      <c r="G61">
        <v>65</v>
      </c>
      <c r="H61">
        <v>11.343805</v>
      </c>
      <c r="I61" s="18">
        <v>573</v>
      </c>
      <c r="J61" s="18">
        <v>23</v>
      </c>
      <c r="K61" s="119">
        <v>4.0139620000000003</v>
      </c>
      <c r="L61" s="540">
        <f t="shared" ref="L61:L69" si="4">J61/I61</f>
        <v>4.0139616055846421E-2</v>
      </c>
      <c r="M61" s="541">
        <f t="shared" ref="M61:M69" si="5">C61/I61</f>
        <v>0.11343804537521815</v>
      </c>
      <c r="N61" s="519">
        <f t="shared" ref="N61:N69" si="6">A61/(B61/100)</f>
        <v>1964.0000293850387</v>
      </c>
      <c r="O61" s="518">
        <f t="shared" ref="O61:O69" si="7">N61/I61</f>
        <v>3.4275742223124586</v>
      </c>
    </row>
    <row r="62" spans="1:15">
      <c r="A62">
        <v>36</v>
      </c>
      <c r="B62">
        <v>1.576182</v>
      </c>
      <c r="C62">
        <v>35</v>
      </c>
      <c r="D62" s="39">
        <v>3.7513399999999999</v>
      </c>
      <c r="E62">
        <v>0</v>
      </c>
      <c r="F62">
        <v>0</v>
      </c>
      <c r="G62">
        <v>35</v>
      </c>
      <c r="H62">
        <v>3.7513399999999999</v>
      </c>
      <c r="I62" s="18">
        <v>933</v>
      </c>
      <c r="J62" s="18">
        <v>13</v>
      </c>
      <c r="K62" s="119">
        <v>1.3933549999999999</v>
      </c>
      <c r="L62" s="540">
        <f t="shared" si="4"/>
        <v>1.3933547695605574E-2</v>
      </c>
      <c r="M62" s="541">
        <f t="shared" si="5"/>
        <v>3.7513397642015008E-2</v>
      </c>
      <c r="N62" s="519">
        <f t="shared" si="6"/>
        <v>2284.0001979466838</v>
      </c>
      <c r="O62" s="518">
        <f t="shared" si="7"/>
        <v>2.4480173611432838</v>
      </c>
    </row>
    <row r="63" spans="1:15">
      <c r="A63">
        <v>26</v>
      </c>
      <c r="B63">
        <v>2.4714830000000001</v>
      </c>
      <c r="C63">
        <v>0</v>
      </c>
      <c r="D63" s="39">
        <v>0</v>
      </c>
      <c r="E63">
        <v>0</v>
      </c>
      <c r="F63">
        <v>0</v>
      </c>
      <c r="G63">
        <v>0</v>
      </c>
      <c r="H63">
        <v>0</v>
      </c>
      <c r="I63" s="18">
        <v>381</v>
      </c>
      <c r="J63" s="18">
        <v>0</v>
      </c>
      <c r="K63" s="119">
        <v>0</v>
      </c>
      <c r="L63" s="540">
        <f t="shared" si="4"/>
        <v>0</v>
      </c>
      <c r="M63" s="541">
        <f t="shared" si="5"/>
        <v>0</v>
      </c>
      <c r="N63" s="519">
        <f t="shared" si="6"/>
        <v>1051.9999530646176</v>
      </c>
      <c r="O63" s="518">
        <f t="shared" si="7"/>
        <v>2.7611547324530643</v>
      </c>
    </row>
    <row r="64" spans="1:15">
      <c r="A64">
        <v>99</v>
      </c>
      <c r="B64">
        <v>8.1818179999999998</v>
      </c>
      <c r="C64">
        <v>60</v>
      </c>
      <c r="D64" s="39">
        <v>11.152416000000001</v>
      </c>
      <c r="E64">
        <v>0</v>
      </c>
      <c r="F64">
        <v>0</v>
      </c>
      <c r="G64">
        <v>60</v>
      </c>
      <c r="H64">
        <v>11.152416000000001</v>
      </c>
      <c r="I64" s="18">
        <v>538</v>
      </c>
      <c r="J64" s="18">
        <v>0</v>
      </c>
      <c r="K64" s="119">
        <v>0</v>
      </c>
      <c r="L64" s="540">
        <f t="shared" si="4"/>
        <v>0</v>
      </c>
      <c r="M64" s="541">
        <f t="shared" si="5"/>
        <v>0.11152416356877323</v>
      </c>
      <c r="N64" s="519">
        <f t="shared" si="6"/>
        <v>1210.0000268888894</v>
      </c>
      <c r="O64" s="518">
        <f t="shared" si="7"/>
        <v>2.2490706819496085</v>
      </c>
    </row>
    <row r="65" spans="1:15">
      <c r="A65">
        <v>430</v>
      </c>
      <c r="B65">
        <v>31.946508000000001</v>
      </c>
      <c r="C65">
        <v>141</v>
      </c>
      <c r="D65" s="39">
        <v>27.539062000000001</v>
      </c>
      <c r="E65">
        <v>31</v>
      </c>
      <c r="F65">
        <v>6.0546879999999996</v>
      </c>
      <c r="G65">
        <v>110</v>
      </c>
      <c r="H65">
        <v>21.484375</v>
      </c>
      <c r="I65" s="18">
        <v>512</v>
      </c>
      <c r="J65" s="18">
        <v>31</v>
      </c>
      <c r="K65" s="119">
        <v>6.0546879999999996</v>
      </c>
      <c r="L65" s="540">
        <f t="shared" si="4"/>
        <v>6.0546875E-2</v>
      </c>
      <c r="M65" s="541">
        <f t="shared" si="5"/>
        <v>0.275390625</v>
      </c>
      <c r="N65" s="519">
        <f t="shared" si="6"/>
        <v>1346.0000072621394</v>
      </c>
      <c r="O65" s="518">
        <f t="shared" si="7"/>
        <v>2.6289062641838661</v>
      </c>
    </row>
    <row r="66" spans="1:15">
      <c r="A66">
        <v>0</v>
      </c>
      <c r="B66">
        <v>0</v>
      </c>
      <c r="C66">
        <v>0</v>
      </c>
      <c r="D66" s="39">
        <v>0</v>
      </c>
      <c r="E66">
        <v>0</v>
      </c>
      <c r="F66">
        <v>0</v>
      </c>
      <c r="G66">
        <v>0</v>
      </c>
      <c r="H66">
        <v>0</v>
      </c>
      <c r="I66" s="18">
        <v>769</v>
      </c>
      <c r="J66" s="18">
        <v>0</v>
      </c>
      <c r="K66" s="119">
        <v>0</v>
      </c>
      <c r="L66" s="540">
        <f t="shared" si="4"/>
        <v>0</v>
      </c>
      <c r="M66" s="541">
        <f t="shared" si="5"/>
        <v>0</v>
      </c>
      <c r="N66" s="519" t="e">
        <f t="shared" si="6"/>
        <v>#DIV/0!</v>
      </c>
      <c r="O66" s="518" t="e">
        <f t="shared" si="7"/>
        <v>#DIV/0!</v>
      </c>
    </row>
    <row r="67" spans="1:15">
      <c r="A67">
        <v>49</v>
      </c>
      <c r="B67">
        <v>5.2688170000000003</v>
      </c>
      <c r="C67">
        <v>26</v>
      </c>
      <c r="D67" s="39">
        <v>10</v>
      </c>
      <c r="E67">
        <v>22</v>
      </c>
      <c r="F67">
        <v>8.4615379999999991</v>
      </c>
      <c r="G67">
        <v>4</v>
      </c>
      <c r="H67">
        <v>1.538462</v>
      </c>
      <c r="I67" s="18">
        <v>260</v>
      </c>
      <c r="J67" s="18">
        <v>42</v>
      </c>
      <c r="K67" s="119">
        <v>16.153846000000001</v>
      </c>
      <c r="L67" s="540">
        <f t="shared" si="4"/>
        <v>0.16153846153846155</v>
      </c>
      <c r="M67" s="541">
        <f t="shared" si="5"/>
        <v>0.1</v>
      </c>
      <c r="N67" s="519">
        <f t="shared" si="6"/>
        <v>930.00003606122573</v>
      </c>
      <c r="O67" s="518">
        <f t="shared" si="7"/>
        <v>3.576923215620099</v>
      </c>
    </row>
    <row r="68" spans="1:15">
      <c r="A68">
        <v>11</v>
      </c>
      <c r="B68">
        <v>1.601164</v>
      </c>
      <c r="C68">
        <v>7</v>
      </c>
      <c r="D68" s="39">
        <v>2.3178809999999999</v>
      </c>
      <c r="E68">
        <v>0</v>
      </c>
      <c r="F68">
        <v>0</v>
      </c>
      <c r="G68">
        <v>7</v>
      </c>
      <c r="H68">
        <v>2.3178809999999999</v>
      </c>
      <c r="I68" s="18">
        <v>302</v>
      </c>
      <c r="J68" s="18">
        <v>0</v>
      </c>
      <c r="K68" s="119">
        <v>0</v>
      </c>
      <c r="L68" s="540">
        <f t="shared" si="4"/>
        <v>0</v>
      </c>
      <c r="M68" s="541">
        <f t="shared" si="5"/>
        <v>2.3178807947019868E-2</v>
      </c>
      <c r="N68" s="519">
        <f t="shared" si="6"/>
        <v>687.00020734915347</v>
      </c>
      <c r="O68" s="518">
        <f t="shared" si="7"/>
        <v>2.2748351236726938</v>
      </c>
    </row>
    <row r="69" spans="1:15">
      <c r="A69">
        <v>729</v>
      </c>
      <c r="B69">
        <v>42.433062</v>
      </c>
      <c r="C69">
        <v>249</v>
      </c>
      <c r="D69" s="39">
        <v>29.502369999999999</v>
      </c>
      <c r="E69">
        <v>88</v>
      </c>
      <c r="F69">
        <v>10.426539999999999</v>
      </c>
      <c r="G69">
        <v>161</v>
      </c>
      <c r="H69">
        <v>19.075828999999999</v>
      </c>
      <c r="I69" s="18">
        <v>844</v>
      </c>
      <c r="J69" s="18">
        <v>152</v>
      </c>
      <c r="K69" s="119">
        <v>18.009478999999999</v>
      </c>
      <c r="L69" s="540">
        <f t="shared" si="4"/>
        <v>0.18009478672985782</v>
      </c>
      <c r="M69" s="541">
        <f t="shared" si="5"/>
        <v>0.29502369668246448</v>
      </c>
      <c r="N69" s="519">
        <f t="shared" si="6"/>
        <v>1717.9999878396709</v>
      </c>
      <c r="O69" s="518">
        <f t="shared" si="7"/>
        <v>2.0355450092887097</v>
      </c>
    </row>
    <row r="73" spans="1:15">
      <c r="A73" s="476" t="s">
        <v>6518</v>
      </c>
      <c r="B73" t="s">
        <v>6519</v>
      </c>
      <c r="C73" t="s">
        <v>6520</v>
      </c>
      <c r="D73" t="s">
        <v>6521</v>
      </c>
      <c r="E73" t="s">
        <v>6522</v>
      </c>
      <c r="F73" t="s">
        <v>6523</v>
      </c>
      <c r="G73" t="s">
        <v>6524</v>
      </c>
      <c r="H73" t="s">
        <v>6525</v>
      </c>
    </row>
    <row r="74" spans="1:15" ht="18.75">
      <c r="A74" s="39" t="s">
        <v>6526</v>
      </c>
      <c r="B74" s="549" t="s">
        <v>3045</v>
      </c>
      <c r="C74" t="s">
        <v>3657</v>
      </c>
      <c r="D74" t="s">
        <v>3659</v>
      </c>
      <c r="E74" t="s">
        <v>3756</v>
      </c>
      <c r="F74" t="s">
        <v>561</v>
      </c>
      <c r="G74" t="s">
        <v>3759</v>
      </c>
      <c r="H74" t="s">
        <v>3767</v>
      </c>
      <c r="I74" t="s">
        <v>3768</v>
      </c>
      <c r="J74" t="s">
        <v>3771</v>
      </c>
      <c r="K74" t="s">
        <v>3774</v>
      </c>
      <c r="L74" t="s">
        <v>3777</v>
      </c>
      <c r="M74" t="s">
        <v>3780</v>
      </c>
    </row>
    <row r="75" spans="1:15">
      <c r="A75" s="542">
        <f>C75/B75</f>
        <v>0.91034195162635534</v>
      </c>
      <c r="B75">
        <v>2398</v>
      </c>
      <c r="C75">
        <v>2183</v>
      </c>
      <c r="D75" s="39">
        <v>93.852107000000004</v>
      </c>
      <c r="E75">
        <v>956</v>
      </c>
      <c r="F75">
        <v>633</v>
      </c>
      <c r="G75">
        <v>66.213389000000006</v>
      </c>
      <c r="H75">
        <v>930</v>
      </c>
      <c r="I75">
        <v>97.280334999999994</v>
      </c>
      <c r="J75">
        <v>633</v>
      </c>
      <c r="K75">
        <v>66.213390000000004</v>
      </c>
      <c r="L75">
        <v>297</v>
      </c>
      <c r="M75">
        <v>31.066946000000002</v>
      </c>
    </row>
    <row r="76" spans="1:15">
      <c r="A76" s="542">
        <f t="shared" ref="A76:A84" si="8">C76/B76</f>
        <v>0</v>
      </c>
      <c r="B76">
        <v>804</v>
      </c>
      <c r="C76">
        <v>0</v>
      </c>
      <c r="D76" s="39">
        <v>0</v>
      </c>
      <c r="E76">
        <v>268</v>
      </c>
      <c r="F76">
        <v>36</v>
      </c>
      <c r="G76">
        <v>13.432836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5">
      <c r="A77" s="542">
        <f t="shared" si="8"/>
        <v>0</v>
      </c>
      <c r="B77">
        <v>574</v>
      </c>
      <c r="C77">
        <v>0</v>
      </c>
      <c r="D77" s="39">
        <v>0</v>
      </c>
      <c r="E77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5">
      <c r="A78" s="542">
        <f t="shared" si="8"/>
        <v>2.1699819168173599E-2</v>
      </c>
      <c r="B78">
        <v>1106</v>
      </c>
      <c r="C78">
        <v>24</v>
      </c>
      <c r="D78" s="39">
        <v>2.481903</v>
      </c>
      <c r="E78">
        <v>456</v>
      </c>
      <c r="F78">
        <v>0</v>
      </c>
      <c r="G78">
        <v>0</v>
      </c>
      <c r="H78">
        <v>24</v>
      </c>
      <c r="I78">
        <v>5.2631579999999998</v>
      </c>
      <c r="J78">
        <v>0</v>
      </c>
      <c r="K78">
        <v>0</v>
      </c>
      <c r="L78">
        <v>24</v>
      </c>
      <c r="M78">
        <v>5.2631579999999998</v>
      </c>
    </row>
    <row r="79" spans="1:15">
      <c r="A79" s="542">
        <f t="shared" si="8"/>
        <v>2.7369141293191925E-2</v>
      </c>
      <c r="B79">
        <v>2923</v>
      </c>
      <c r="C79">
        <v>80</v>
      </c>
      <c r="D79" s="39">
        <v>2.8860030000000001</v>
      </c>
      <c r="E79">
        <v>1027</v>
      </c>
      <c r="F79">
        <v>0</v>
      </c>
      <c r="G79">
        <v>0</v>
      </c>
      <c r="H79">
        <v>41</v>
      </c>
      <c r="I79">
        <v>3.99221</v>
      </c>
      <c r="J79">
        <v>0</v>
      </c>
      <c r="K79">
        <v>0</v>
      </c>
      <c r="L79">
        <v>41</v>
      </c>
      <c r="M79">
        <v>3.99221</v>
      </c>
    </row>
    <row r="80" spans="1:15">
      <c r="A80" s="542">
        <f t="shared" si="8"/>
        <v>0.14616935483870969</v>
      </c>
      <c r="B80">
        <v>992</v>
      </c>
      <c r="C80">
        <v>145</v>
      </c>
      <c r="D80" s="39">
        <v>15.829694</v>
      </c>
      <c r="E80">
        <v>503</v>
      </c>
      <c r="F80">
        <v>52</v>
      </c>
      <c r="G80">
        <v>10.337972000000001</v>
      </c>
      <c r="H80">
        <v>70</v>
      </c>
      <c r="I80">
        <v>13.916501</v>
      </c>
      <c r="J80">
        <v>52</v>
      </c>
      <c r="K80">
        <v>10.33797</v>
      </c>
      <c r="L80">
        <v>18</v>
      </c>
      <c r="M80">
        <v>3.5785290000000001</v>
      </c>
    </row>
    <row r="81" spans="1:13">
      <c r="A81" s="542">
        <f t="shared" si="8"/>
        <v>9.3023255813953487E-2</v>
      </c>
      <c r="B81">
        <v>559</v>
      </c>
      <c r="C81">
        <v>52</v>
      </c>
      <c r="D81" s="39">
        <v>9.3023260000000008</v>
      </c>
      <c r="E81">
        <v>372</v>
      </c>
      <c r="F81">
        <v>0</v>
      </c>
      <c r="G81">
        <v>0</v>
      </c>
      <c r="H81">
        <v>49</v>
      </c>
      <c r="I81">
        <v>13.172043</v>
      </c>
      <c r="J81">
        <v>0</v>
      </c>
      <c r="K81">
        <v>0</v>
      </c>
      <c r="L81">
        <v>49</v>
      </c>
      <c r="M81">
        <v>13.172043</v>
      </c>
    </row>
    <row r="82" spans="1:13">
      <c r="A82" s="542">
        <f t="shared" si="8"/>
        <v>2.3846552617936754E-2</v>
      </c>
      <c r="B82">
        <v>1929</v>
      </c>
      <c r="C82">
        <v>46</v>
      </c>
      <c r="D82" s="39">
        <v>2.5177890000000001</v>
      </c>
      <c r="E82">
        <v>608</v>
      </c>
      <c r="F82">
        <v>8</v>
      </c>
      <c r="G82">
        <v>1.3157890000000001</v>
      </c>
      <c r="H82">
        <v>24</v>
      </c>
      <c r="I82">
        <v>3.947368</v>
      </c>
      <c r="J82">
        <v>0</v>
      </c>
      <c r="K82">
        <v>0</v>
      </c>
      <c r="L82">
        <v>24</v>
      </c>
      <c r="M82">
        <v>3.947368</v>
      </c>
    </row>
    <row r="83" spans="1:13">
      <c r="A83" s="542">
        <f t="shared" si="8"/>
        <v>0.63453237410071939</v>
      </c>
      <c r="B83">
        <v>2085</v>
      </c>
      <c r="C83">
        <v>1323</v>
      </c>
      <c r="D83" s="39">
        <v>75.599999999999994</v>
      </c>
      <c r="E83">
        <v>578</v>
      </c>
      <c r="F83">
        <v>155</v>
      </c>
      <c r="G83">
        <v>26.816609</v>
      </c>
      <c r="H83">
        <v>389</v>
      </c>
      <c r="I83">
        <v>67.301038000000005</v>
      </c>
      <c r="J83">
        <v>155</v>
      </c>
      <c r="K83">
        <v>26.816610000000001</v>
      </c>
      <c r="L83">
        <v>234</v>
      </c>
      <c r="M83">
        <v>40.484428999999999</v>
      </c>
    </row>
    <row r="84" spans="1:13">
      <c r="A84" s="542">
        <f t="shared" si="8"/>
        <v>6.6618128867855841E-2</v>
      </c>
      <c r="B84">
        <v>2747</v>
      </c>
      <c r="C84">
        <v>183</v>
      </c>
      <c r="D84" s="39">
        <v>7.2160880000000001</v>
      </c>
      <c r="E84">
        <v>956</v>
      </c>
      <c r="F84">
        <v>0</v>
      </c>
      <c r="G84">
        <v>0</v>
      </c>
      <c r="H84">
        <v>96</v>
      </c>
      <c r="I84">
        <v>10.041841</v>
      </c>
      <c r="J84">
        <v>0</v>
      </c>
      <c r="K84">
        <v>0</v>
      </c>
      <c r="L84">
        <v>96</v>
      </c>
      <c r="M84">
        <v>10.041841</v>
      </c>
    </row>
    <row r="86" spans="1:13">
      <c r="A86" s="523" t="s">
        <v>6553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V226"/>
  <sheetViews>
    <sheetView topLeftCell="A174" workbookViewId="0">
      <selection activeCell="A174" sqref="A1:XFD1048576"/>
    </sheetView>
  </sheetViews>
  <sheetFormatPr defaultRowHeight="15"/>
  <sheetData>
    <row r="1" spans="1:72">
      <c r="A1">
        <v>284</v>
      </c>
      <c r="B1" s="603" t="s">
        <v>7210</v>
      </c>
      <c r="C1" s="603" t="s">
        <v>7211</v>
      </c>
      <c r="D1" s="604">
        <v>0</v>
      </c>
      <c r="E1" s="605">
        <v>0</v>
      </c>
      <c r="F1" s="605">
        <v>1</v>
      </c>
      <c r="G1" s="606" t="s">
        <v>7212</v>
      </c>
      <c r="H1" s="62" t="s">
        <v>510</v>
      </c>
      <c r="I1" s="220"/>
      <c r="J1" s="62"/>
      <c r="K1" s="62"/>
      <c r="L1" s="62"/>
      <c r="M1" s="62"/>
      <c r="N1" s="62" t="s">
        <v>510</v>
      </c>
      <c r="O1" s="62" t="s">
        <v>510</v>
      </c>
      <c r="P1" s="62" t="s">
        <v>510</v>
      </c>
      <c r="Q1" s="62" t="s">
        <v>509</v>
      </c>
      <c r="R1" s="607">
        <v>162</v>
      </c>
      <c r="S1" s="607">
        <v>16</v>
      </c>
      <c r="T1" s="62" t="s">
        <v>189</v>
      </c>
      <c r="U1" s="62"/>
      <c r="V1" s="607">
        <v>99</v>
      </c>
      <c r="W1" s="607">
        <v>99</v>
      </c>
      <c r="X1" s="62" t="s">
        <v>2764</v>
      </c>
      <c r="Y1" s="608">
        <v>0</v>
      </c>
      <c r="Z1" s="608">
        <v>0</v>
      </c>
      <c r="AA1" s="608">
        <v>1</v>
      </c>
      <c r="AB1" s="608">
        <v>1</v>
      </c>
      <c r="AC1" s="608">
        <v>0</v>
      </c>
      <c r="AD1" s="608">
        <v>0</v>
      </c>
      <c r="AE1" s="608">
        <v>0</v>
      </c>
      <c r="AF1" s="608">
        <v>0</v>
      </c>
      <c r="AG1" s="608">
        <v>0</v>
      </c>
      <c r="AH1" s="62"/>
      <c r="AI1" s="608">
        <v>0</v>
      </c>
      <c r="AJ1" s="62" t="s">
        <v>44</v>
      </c>
      <c r="AK1" s="62" t="s">
        <v>44</v>
      </c>
      <c r="AL1" s="609">
        <v>1</v>
      </c>
      <c r="AM1" s="62" t="s">
        <v>416</v>
      </c>
      <c r="AN1" s="62" t="s">
        <v>416</v>
      </c>
      <c r="AO1" s="62" t="s">
        <v>417</v>
      </c>
      <c r="AP1" s="610">
        <v>1</v>
      </c>
      <c r="AQ1" s="62" t="s">
        <v>268</v>
      </c>
      <c r="AR1" s="62" t="s">
        <v>2712</v>
      </c>
      <c r="AS1" s="62" t="s">
        <v>507</v>
      </c>
      <c r="AT1" s="62" t="s">
        <v>508</v>
      </c>
      <c r="AU1" s="62"/>
      <c r="AV1" s="611" t="s">
        <v>2798</v>
      </c>
      <c r="AW1" s="612" t="b">
        <v>0</v>
      </c>
      <c r="AX1" s="62" t="s">
        <v>1078</v>
      </c>
      <c r="AY1" s="62"/>
      <c r="AZ1" s="62"/>
      <c r="BA1" s="62" t="b">
        <v>0</v>
      </c>
      <c r="BB1" s="62" t="b">
        <v>0</v>
      </c>
      <c r="BC1" s="62" t="b">
        <v>0</v>
      </c>
      <c r="BD1" s="62"/>
      <c r="BE1" s="62" t="s">
        <v>4820</v>
      </c>
      <c r="BF1" s="62" t="s">
        <v>511</v>
      </c>
      <c r="BG1" s="62" t="s">
        <v>511</v>
      </c>
      <c r="BH1" s="62" t="s">
        <v>511</v>
      </c>
      <c r="BI1" s="62"/>
      <c r="BJ1" s="612" t="s">
        <v>2798</v>
      </c>
      <c r="BK1" s="612" t="s">
        <v>2798</v>
      </c>
      <c r="BL1" s="62"/>
      <c r="BM1" s="62"/>
      <c r="BN1" s="613">
        <v>999</v>
      </c>
      <c r="BO1" s="62"/>
      <c r="BP1" s="612"/>
      <c r="BQ1" s="612" t="s">
        <v>512</v>
      </c>
      <c r="BR1" s="612" t="s">
        <v>510</v>
      </c>
      <c r="BS1" s="612"/>
      <c r="BT1" s="612"/>
    </row>
    <row r="2" spans="1:72">
      <c r="A2">
        <v>286</v>
      </c>
      <c r="B2" s="603" t="s">
        <v>7210</v>
      </c>
      <c r="C2" s="603" t="s">
        <v>7211</v>
      </c>
      <c r="D2" s="604">
        <v>0</v>
      </c>
      <c r="E2" s="605">
        <v>0</v>
      </c>
      <c r="F2" s="605">
        <v>1</v>
      </c>
      <c r="G2" s="606" t="s">
        <v>7212</v>
      </c>
      <c r="H2" s="62" t="s">
        <v>947</v>
      </c>
      <c r="I2" s="62"/>
      <c r="J2" s="62"/>
      <c r="K2" s="62"/>
      <c r="L2" s="220"/>
      <c r="M2" s="220"/>
      <c r="N2" s="62" t="s">
        <v>947</v>
      </c>
      <c r="O2" s="62" t="s">
        <v>947</v>
      </c>
      <c r="P2" s="62" t="s">
        <v>947</v>
      </c>
      <c r="Q2" s="220" t="s">
        <v>946</v>
      </c>
      <c r="R2" s="607">
        <v>162</v>
      </c>
      <c r="S2" s="607">
        <v>16</v>
      </c>
      <c r="T2" s="62" t="s">
        <v>189</v>
      </c>
      <c r="U2" s="62"/>
      <c r="V2" s="607">
        <v>99</v>
      </c>
      <c r="W2" s="607">
        <v>99</v>
      </c>
      <c r="X2" s="62" t="s">
        <v>2764</v>
      </c>
      <c r="Y2" s="608">
        <v>0</v>
      </c>
      <c r="Z2" s="608">
        <v>1</v>
      </c>
      <c r="AA2" s="608">
        <v>1</v>
      </c>
      <c r="AB2" s="608">
        <v>1</v>
      </c>
      <c r="AC2" s="608">
        <v>0</v>
      </c>
      <c r="AD2" s="608">
        <v>0</v>
      </c>
      <c r="AE2" s="608">
        <v>0</v>
      </c>
      <c r="AF2" s="608">
        <v>0</v>
      </c>
      <c r="AG2" s="608">
        <v>0</v>
      </c>
      <c r="AH2" s="62"/>
      <c r="AI2" s="608">
        <v>0</v>
      </c>
      <c r="AJ2" s="62" t="s">
        <v>44</v>
      </c>
      <c r="AK2" s="62" t="s">
        <v>44</v>
      </c>
      <c r="AL2" s="609">
        <v>1</v>
      </c>
      <c r="AM2" s="62" t="s">
        <v>1742</v>
      </c>
      <c r="AN2" s="62" t="s">
        <v>1742</v>
      </c>
      <c r="AO2" s="62" t="s">
        <v>1743</v>
      </c>
      <c r="AP2" s="610">
        <v>3</v>
      </c>
      <c r="AQ2" s="62" t="s">
        <v>746</v>
      </c>
      <c r="AR2" s="62" t="s">
        <v>2712</v>
      </c>
      <c r="AS2" s="62" t="s">
        <v>507</v>
      </c>
      <c r="AT2" s="62" t="s">
        <v>508</v>
      </c>
      <c r="AU2" s="62"/>
      <c r="AV2" s="611" t="s">
        <v>2798</v>
      </c>
      <c r="AW2" s="612" t="b">
        <v>0</v>
      </c>
      <c r="AX2" s="62" t="s">
        <v>1078</v>
      </c>
      <c r="AY2" s="62"/>
      <c r="AZ2" s="62"/>
      <c r="BA2" s="62" t="b">
        <v>0</v>
      </c>
      <c r="BB2" s="62" t="b">
        <v>0</v>
      </c>
      <c r="BC2" s="62" t="b">
        <v>0</v>
      </c>
      <c r="BD2" s="62"/>
      <c r="BE2" s="62" t="s">
        <v>4822</v>
      </c>
      <c r="BF2" s="62" t="s">
        <v>948</v>
      </c>
      <c r="BG2" s="62" t="s">
        <v>948</v>
      </c>
      <c r="BH2" s="62" t="s">
        <v>948</v>
      </c>
      <c r="BI2" s="62"/>
      <c r="BJ2" s="612" t="s">
        <v>2798</v>
      </c>
      <c r="BK2" s="612" t="s">
        <v>2798</v>
      </c>
      <c r="BL2" s="62"/>
      <c r="BM2" s="62"/>
      <c r="BN2" s="613">
        <v>999</v>
      </c>
      <c r="BO2" s="62"/>
      <c r="BP2" s="612"/>
      <c r="BQ2" s="612" t="s">
        <v>512</v>
      </c>
      <c r="BR2" s="612" t="s">
        <v>947</v>
      </c>
      <c r="BS2" s="612"/>
      <c r="BT2" s="612"/>
    </row>
    <row r="3" spans="1:72">
      <c r="A3">
        <v>288</v>
      </c>
      <c r="B3" s="384" t="s">
        <v>7213</v>
      </c>
      <c r="C3" s="384" t="s">
        <v>7214</v>
      </c>
      <c r="D3" s="385">
        <v>0</v>
      </c>
      <c r="E3" s="586">
        <v>0</v>
      </c>
      <c r="F3" s="586">
        <v>1</v>
      </c>
      <c r="G3" s="344" t="s">
        <v>7212</v>
      </c>
      <c r="H3" s="383" t="s">
        <v>685</v>
      </c>
      <c r="I3" s="383"/>
      <c r="J3" s="56"/>
      <c r="K3" s="383"/>
      <c r="L3" s="386"/>
      <c r="M3" s="184"/>
      <c r="N3" s="56" t="s">
        <v>685</v>
      </c>
      <c r="O3" s="383" t="s">
        <v>685</v>
      </c>
      <c r="P3" s="56" t="s">
        <v>685</v>
      </c>
      <c r="Q3" s="383" t="s">
        <v>684</v>
      </c>
      <c r="R3" s="387">
        <v>163</v>
      </c>
      <c r="S3" s="387">
        <v>17</v>
      </c>
      <c r="T3" s="383" t="s">
        <v>1096</v>
      </c>
      <c r="U3" s="383"/>
      <c r="V3" s="387">
        <v>99</v>
      </c>
      <c r="W3" s="387">
        <v>99</v>
      </c>
      <c r="X3" s="383" t="s">
        <v>2764</v>
      </c>
      <c r="Y3" s="388">
        <v>0</v>
      </c>
      <c r="Z3" s="388">
        <v>0</v>
      </c>
      <c r="AA3" s="388">
        <v>1</v>
      </c>
      <c r="AB3" s="388">
        <v>1</v>
      </c>
      <c r="AC3" s="388">
        <v>0</v>
      </c>
      <c r="AD3" s="388">
        <v>0</v>
      </c>
      <c r="AE3" s="388">
        <v>0</v>
      </c>
      <c r="AF3" s="388">
        <v>0</v>
      </c>
      <c r="AG3" s="388">
        <v>1</v>
      </c>
      <c r="AH3" s="383"/>
      <c r="AI3" s="132">
        <v>0</v>
      </c>
      <c r="AJ3" s="383" t="s">
        <v>44</v>
      </c>
      <c r="AK3" s="383" t="s">
        <v>44</v>
      </c>
      <c r="AL3" s="389">
        <v>1</v>
      </c>
      <c r="AM3" s="383" t="s">
        <v>416</v>
      </c>
      <c r="AN3" s="383" t="s">
        <v>416</v>
      </c>
      <c r="AO3" s="383" t="s">
        <v>417</v>
      </c>
      <c r="AP3" s="390">
        <v>1</v>
      </c>
      <c r="AQ3" s="383" t="s">
        <v>268</v>
      </c>
      <c r="AR3" s="383" t="s">
        <v>2712</v>
      </c>
      <c r="AS3" s="383" t="s">
        <v>507</v>
      </c>
      <c r="AT3" s="383" t="s">
        <v>508</v>
      </c>
      <c r="AU3" s="383"/>
      <c r="AV3" s="597" t="s">
        <v>2798</v>
      </c>
      <c r="AW3" s="560" t="b">
        <v>0</v>
      </c>
      <c r="AX3" s="383" t="s">
        <v>1078</v>
      </c>
      <c r="AY3" s="383"/>
      <c r="AZ3" s="383"/>
      <c r="BA3" s="383" t="b">
        <v>0</v>
      </c>
      <c r="BB3" s="383" t="b">
        <v>0</v>
      </c>
      <c r="BC3" s="383" t="b">
        <v>0</v>
      </c>
      <c r="BD3" s="383"/>
      <c r="BE3" s="383" t="s">
        <v>4824</v>
      </c>
      <c r="BF3" s="383" t="s">
        <v>686</v>
      </c>
      <c r="BG3" s="383" t="s">
        <v>686</v>
      </c>
      <c r="BH3" s="56" t="s">
        <v>686</v>
      </c>
      <c r="BI3" s="56"/>
      <c r="BJ3" s="561" t="s">
        <v>2798</v>
      </c>
      <c r="BK3" s="479" t="s">
        <v>2798</v>
      </c>
      <c r="BL3" s="56"/>
      <c r="BM3" s="56"/>
      <c r="BN3" s="391">
        <v>999</v>
      </c>
      <c r="BO3" s="383"/>
      <c r="BP3" s="580"/>
      <c r="BQ3" s="580" t="s">
        <v>687</v>
      </c>
      <c r="BR3" s="580" t="s">
        <v>685</v>
      </c>
      <c r="BS3" s="580"/>
      <c r="BT3" s="580"/>
    </row>
    <row r="4" spans="1:72">
      <c r="A4">
        <v>290</v>
      </c>
      <c r="B4" s="384" t="s">
        <v>7213</v>
      </c>
      <c r="C4" s="384" t="s">
        <v>7214</v>
      </c>
      <c r="D4" s="385">
        <v>0</v>
      </c>
      <c r="E4" s="586">
        <v>0</v>
      </c>
      <c r="F4" s="586">
        <v>1</v>
      </c>
      <c r="G4" s="344" t="s">
        <v>7212</v>
      </c>
      <c r="H4" s="383" t="s">
        <v>859</v>
      </c>
      <c r="I4" s="383"/>
      <c r="J4" s="56"/>
      <c r="K4" s="383"/>
      <c r="L4" s="386"/>
      <c r="M4" s="184"/>
      <c r="N4" s="56" t="s">
        <v>859</v>
      </c>
      <c r="O4" s="383" t="s">
        <v>859</v>
      </c>
      <c r="P4" s="56" t="s">
        <v>859</v>
      </c>
      <c r="Q4" s="386" t="s">
        <v>858</v>
      </c>
      <c r="R4" s="387">
        <v>163</v>
      </c>
      <c r="S4" s="387">
        <v>17</v>
      </c>
      <c r="T4" s="383" t="s">
        <v>1096</v>
      </c>
      <c r="U4" s="383"/>
      <c r="V4" s="387">
        <v>99</v>
      </c>
      <c r="W4" s="387">
        <v>99</v>
      </c>
      <c r="X4" s="383" t="s">
        <v>2764</v>
      </c>
      <c r="Y4" s="388">
        <v>0</v>
      </c>
      <c r="Z4" s="388">
        <v>1</v>
      </c>
      <c r="AA4" s="388">
        <v>1</v>
      </c>
      <c r="AB4" s="388">
        <v>1</v>
      </c>
      <c r="AC4" s="388">
        <v>0</v>
      </c>
      <c r="AD4" s="388">
        <v>0</v>
      </c>
      <c r="AE4" s="388">
        <v>0</v>
      </c>
      <c r="AF4" s="388">
        <v>0</v>
      </c>
      <c r="AG4" s="388">
        <v>1</v>
      </c>
      <c r="AH4" s="383"/>
      <c r="AI4" s="132">
        <v>0</v>
      </c>
      <c r="AJ4" s="383" t="s">
        <v>44</v>
      </c>
      <c r="AK4" s="383" t="s">
        <v>44</v>
      </c>
      <c r="AL4" s="389">
        <v>1</v>
      </c>
      <c r="AM4" s="383" t="s">
        <v>1742</v>
      </c>
      <c r="AN4" s="383" t="s">
        <v>1742</v>
      </c>
      <c r="AO4" s="383" t="s">
        <v>1743</v>
      </c>
      <c r="AP4" s="390">
        <v>3</v>
      </c>
      <c r="AQ4" s="383" t="s">
        <v>746</v>
      </c>
      <c r="AR4" s="383" t="s">
        <v>2712</v>
      </c>
      <c r="AS4" s="383" t="s">
        <v>507</v>
      </c>
      <c r="AT4" s="383" t="s">
        <v>508</v>
      </c>
      <c r="AU4" s="383"/>
      <c r="AV4" s="597" t="s">
        <v>2798</v>
      </c>
      <c r="AW4" s="560" t="b">
        <v>0</v>
      </c>
      <c r="AX4" s="383" t="s">
        <v>1078</v>
      </c>
      <c r="AY4" s="383"/>
      <c r="AZ4" s="383"/>
      <c r="BA4" s="383" t="b">
        <v>0</v>
      </c>
      <c r="BB4" s="383" t="b">
        <v>0</v>
      </c>
      <c r="BC4" s="383" t="b">
        <v>0</v>
      </c>
      <c r="BD4" s="383"/>
      <c r="BE4" s="383" t="s">
        <v>4826</v>
      </c>
      <c r="BF4" s="383" t="s">
        <v>860</v>
      </c>
      <c r="BG4" s="383" t="s">
        <v>860</v>
      </c>
      <c r="BH4" s="56" t="s">
        <v>860</v>
      </c>
      <c r="BI4" s="56"/>
      <c r="BJ4" s="561" t="s">
        <v>2798</v>
      </c>
      <c r="BK4" s="479" t="s">
        <v>2798</v>
      </c>
      <c r="BL4" s="56"/>
      <c r="BM4" s="56"/>
      <c r="BN4" s="391">
        <v>999</v>
      </c>
      <c r="BO4" s="383"/>
      <c r="BP4" s="580"/>
      <c r="BQ4" s="580" t="s">
        <v>687</v>
      </c>
      <c r="BR4" s="580" t="s">
        <v>859</v>
      </c>
      <c r="BS4" s="580"/>
      <c r="BT4" s="580"/>
    </row>
    <row r="5" spans="1:72">
      <c r="A5">
        <v>292</v>
      </c>
      <c r="B5" s="148" t="s">
        <v>7215</v>
      </c>
      <c r="C5" s="148" t="s">
        <v>7216</v>
      </c>
      <c r="D5" s="28">
        <v>0</v>
      </c>
      <c r="E5" s="586">
        <v>0</v>
      </c>
      <c r="F5" s="586">
        <v>1</v>
      </c>
      <c r="G5" s="344" t="s">
        <v>7212</v>
      </c>
      <c r="H5" t="s">
        <v>642</v>
      </c>
      <c r="J5" s="56"/>
      <c r="M5" s="56"/>
      <c r="N5" s="56" t="s">
        <v>642</v>
      </c>
      <c r="O5" t="s">
        <v>642</v>
      </c>
      <c r="P5" s="56" t="s">
        <v>642</v>
      </c>
      <c r="Q5" s="61" t="s">
        <v>641</v>
      </c>
      <c r="R5" s="137">
        <v>167</v>
      </c>
      <c r="S5" s="137">
        <v>20</v>
      </c>
      <c r="T5" s="119" t="s">
        <v>155</v>
      </c>
      <c r="U5" s="56" t="s">
        <v>155</v>
      </c>
      <c r="V5" s="142">
        <v>99</v>
      </c>
      <c r="W5" s="142">
        <v>99</v>
      </c>
      <c r="X5" s="21" t="s">
        <v>2764</v>
      </c>
      <c r="Y5" s="132">
        <v>0</v>
      </c>
      <c r="Z5" s="132">
        <v>0</v>
      </c>
      <c r="AA5" s="132">
        <v>1</v>
      </c>
      <c r="AB5" s="132">
        <v>1</v>
      </c>
      <c r="AC5" s="132">
        <v>0</v>
      </c>
      <c r="AD5" s="132">
        <v>0</v>
      </c>
      <c r="AE5" s="132">
        <v>0</v>
      </c>
      <c r="AF5" s="132">
        <v>0</v>
      </c>
      <c r="AG5" s="132">
        <v>0</v>
      </c>
      <c r="AI5" s="132">
        <v>0</v>
      </c>
      <c r="AJ5" t="s">
        <v>44</v>
      </c>
      <c r="AK5" s="38" t="s">
        <v>44</v>
      </c>
      <c r="AL5" s="195">
        <v>1</v>
      </c>
      <c r="AM5" t="s">
        <v>416</v>
      </c>
      <c r="AN5" t="s">
        <v>416</v>
      </c>
      <c r="AO5" t="s">
        <v>417</v>
      </c>
      <c r="AP5" s="29">
        <v>1</v>
      </c>
      <c r="AQ5" t="s">
        <v>268</v>
      </c>
      <c r="AR5" t="s">
        <v>2712</v>
      </c>
      <c r="AS5" t="s">
        <v>507</v>
      </c>
      <c r="AT5" t="s">
        <v>508</v>
      </c>
      <c r="AV5" s="596" t="s">
        <v>2798</v>
      </c>
      <c r="AW5" s="479" t="b">
        <v>0</v>
      </c>
      <c r="AX5" t="s">
        <v>1078</v>
      </c>
      <c r="BA5" t="b">
        <v>0</v>
      </c>
      <c r="BB5" t="b">
        <v>0</v>
      </c>
      <c r="BC5" t="b">
        <v>0</v>
      </c>
      <c r="BE5" t="s">
        <v>4952</v>
      </c>
      <c r="BF5" t="s">
        <v>643</v>
      </c>
      <c r="BG5" t="s">
        <v>643</v>
      </c>
      <c r="BH5" s="56" t="s">
        <v>644</v>
      </c>
      <c r="BI5" s="56" t="s">
        <v>644</v>
      </c>
      <c r="BJ5" s="561" t="s">
        <v>2798</v>
      </c>
      <c r="BK5" s="479" t="s">
        <v>2798</v>
      </c>
      <c r="BL5" s="56"/>
      <c r="BM5" s="56"/>
      <c r="BN5" s="209">
        <v>999</v>
      </c>
      <c r="BP5" s="580"/>
      <c r="BQ5" s="580" t="s">
        <v>645</v>
      </c>
      <c r="BR5" s="580" t="s">
        <v>642</v>
      </c>
      <c r="BS5" s="580"/>
      <c r="BT5" s="580"/>
    </row>
    <row r="6" spans="1:72">
      <c r="A6">
        <v>294</v>
      </c>
      <c r="B6" s="148" t="s">
        <v>7215</v>
      </c>
      <c r="C6" s="148" t="s">
        <v>7216</v>
      </c>
      <c r="D6" s="28">
        <v>0</v>
      </c>
      <c r="E6" s="586">
        <v>0</v>
      </c>
      <c r="F6" s="586">
        <v>1</v>
      </c>
      <c r="G6" s="344" t="s">
        <v>7212</v>
      </c>
      <c r="H6" t="s">
        <v>994</v>
      </c>
      <c r="J6" s="56"/>
      <c r="M6" s="56"/>
      <c r="N6" s="56" t="s">
        <v>994</v>
      </c>
      <c r="O6" t="s">
        <v>994</v>
      </c>
      <c r="P6" s="56" t="s">
        <v>994</v>
      </c>
      <c r="Q6" s="61" t="s">
        <v>993</v>
      </c>
      <c r="R6" s="137">
        <v>167</v>
      </c>
      <c r="S6" s="137">
        <v>20</v>
      </c>
      <c r="T6" s="119" t="s">
        <v>155</v>
      </c>
      <c r="U6" s="56"/>
      <c r="V6" s="142">
        <v>99</v>
      </c>
      <c r="W6" s="142">
        <v>99</v>
      </c>
      <c r="X6" s="21" t="s">
        <v>2764</v>
      </c>
      <c r="Y6" s="132">
        <v>0</v>
      </c>
      <c r="Z6" s="132">
        <v>1</v>
      </c>
      <c r="AA6" s="132">
        <v>1</v>
      </c>
      <c r="AB6" s="132">
        <v>1</v>
      </c>
      <c r="AC6" s="132">
        <v>0</v>
      </c>
      <c r="AD6" s="132">
        <v>0</v>
      </c>
      <c r="AE6" s="132">
        <v>0</v>
      </c>
      <c r="AF6" s="132">
        <v>0</v>
      </c>
      <c r="AG6" s="132">
        <v>0</v>
      </c>
      <c r="AI6" s="132">
        <v>0</v>
      </c>
      <c r="AJ6" t="s">
        <v>44</v>
      </c>
      <c r="AK6" s="38" t="s">
        <v>44</v>
      </c>
      <c r="AL6" s="195">
        <v>1</v>
      </c>
      <c r="AM6" t="s">
        <v>1742</v>
      </c>
      <c r="AN6" t="s">
        <v>1742</v>
      </c>
      <c r="AO6" t="s">
        <v>1743</v>
      </c>
      <c r="AP6" s="29">
        <v>3</v>
      </c>
      <c r="AQ6" t="s">
        <v>746</v>
      </c>
      <c r="AR6" t="s">
        <v>2712</v>
      </c>
      <c r="AS6" t="s">
        <v>507</v>
      </c>
      <c r="AT6" t="s">
        <v>508</v>
      </c>
      <c r="AV6" s="596" t="s">
        <v>2798</v>
      </c>
      <c r="AW6" s="479" t="b">
        <v>0</v>
      </c>
      <c r="AX6" t="s">
        <v>1078</v>
      </c>
      <c r="BA6" t="b">
        <v>0</v>
      </c>
      <c r="BB6" t="b">
        <v>0</v>
      </c>
      <c r="BC6" t="b">
        <v>0</v>
      </c>
      <c r="BE6" t="s">
        <v>4954</v>
      </c>
      <c r="BF6" t="s">
        <v>995</v>
      </c>
      <c r="BG6" t="s">
        <v>995</v>
      </c>
      <c r="BH6" s="56" t="s">
        <v>995</v>
      </c>
      <c r="BI6" s="56"/>
      <c r="BJ6" s="561" t="s">
        <v>2798</v>
      </c>
      <c r="BK6" s="479" t="s">
        <v>2798</v>
      </c>
      <c r="BL6" s="56"/>
      <c r="BM6" s="56"/>
      <c r="BN6" s="209">
        <v>999</v>
      </c>
      <c r="BP6" s="580"/>
      <c r="BQ6" s="580" t="s">
        <v>645</v>
      </c>
      <c r="BR6" s="580" t="s">
        <v>994</v>
      </c>
      <c r="BS6" s="580"/>
      <c r="BT6" s="580"/>
    </row>
    <row r="7" spans="1:72">
      <c r="A7">
        <v>296</v>
      </c>
      <c r="B7" s="148" t="s">
        <v>7217</v>
      </c>
      <c r="C7" s="148" t="s">
        <v>7218</v>
      </c>
      <c r="D7" s="28">
        <v>0</v>
      </c>
      <c r="E7" s="586">
        <v>0</v>
      </c>
      <c r="F7" s="586">
        <v>1</v>
      </c>
      <c r="G7" s="344" t="s">
        <v>7212</v>
      </c>
      <c r="H7" t="s">
        <v>637</v>
      </c>
      <c r="J7" s="56"/>
      <c r="M7" s="56"/>
      <c r="N7" s="56" t="s">
        <v>637</v>
      </c>
      <c r="O7" t="s">
        <v>637</v>
      </c>
      <c r="P7" s="56" t="s">
        <v>637</v>
      </c>
      <c r="Q7" s="61" t="s">
        <v>636</v>
      </c>
      <c r="R7" s="137">
        <v>169</v>
      </c>
      <c r="S7" s="137">
        <v>21</v>
      </c>
      <c r="T7" s="119" t="s">
        <v>150</v>
      </c>
      <c r="U7" s="56" t="s">
        <v>150</v>
      </c>
      <c r="V7" s="142">
        <v>99</v>
      </c>
      <c r="W7" s="142">
        <v>99</v>
      </c>
      <c r="X7" s="21" t="s">
        <v>2764</v>
      </c>
      <c r="Y7" s="132">
        <v>0</v>
      </c>
      <c r="Z7" s="132">
        <v>0</v>
      </c>
      <c r="AA7" s="132">
        <v>1</v>
      </c>
      <c r="AB7" s="132">
        <v>1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I7" s="132">
        <v>0</v>
      </c>
      <c r="AJ7" t="s">
        <v>44</v>
      </c>
      <c r="AK7" s="38" t="s">
        <v>44</v>
      </c>
      <c r="AL7" s="195">
        <v>1</v>
      </c>
      <c r="AM7" t="s">
        <v>416</v>
      </c>
      <c r="AN7" t="s">
        <v>416</v>
      </c>
      <c r="AO7" t="s">
        <v>417</v>
      </c>
      <c r="AP7" s="29">
        <v>1</v>
      </c>
      <c r="AQ7" t="s">
        <v>268</v>
      </c>
      <c r="AR7" t="s">
        <v>2712</v>
      </c>
      <c r="AS7" t="s">
        <v>507</v>
      </c>
      <c r="AT7" t="s">
        <v>508</v>
      </c>
      <c r="AV7" s="596" t="s">
        <v>2798</v>
      </c>
      <c r="AW7" s="479" t="b">
        <v>0</v>
      </c>
      <c r="AX7" t="s">
        <v>1078</v>
      </c>
      <c r="BA7" t="b">
        <v>0</v>
      </c>
      <c r="BB7" t="b">
        <v>0</v>
      </c>
      <c r="BC7" t="b">
        <v>0</v>
      </c>
      <c r="BE7" t="s">
        <v>5071</v>
      </c>
      <c r="BF7" t="s">
        <v>638</v>
      </c>
      <c r="BG7" t="s">
        <v>638</v>
      </c>
      <c r="BH7" s="56" t="s">
        <v>639</v>
      </c>
      <c r="BI7" s="56" t="s">
        <v>639</v>
      </c>
      <c r="BJ7" s="561" t="s">
        <v>2798</v>
      </c>
      <c r="BK7" s="479">
        <v>0</v>
      </c>
      <c r="BL7" s="56"/>
      <c r="BM7" s="56"/>
      <c r="BN7" s="209">
        <v>999</v>
      </c>
      <c r="BP7" s="580"/>
      <c r="BQ7" s="580" t="s">
        <v>640</v>
      </c>
      <c r="BR7" s="580" t="s">
        <v>637</v>
      </c>
      <c r="BS7" s="580"/>
      <c r="BT7" s="580"/>
    </row>
    <row r="8" spans="1:72">
      <c r="A8">
        <v>298</v>
      </c>
      <c r="B8" s="148" t="s">
        <v>7217</v>
      </c>
      <c r="C8" s="148" t="s">
        <v>7218</v>
      </c>
      <c r="D8" s="28">
        <v>0</v>
      </c>
      <c r="E8" s="586">
        <v>0</v>
      </c>
      <c r="F8" s="586">
        <v>1</v>
      </c>
      <c r="G8" s="344" t="s">
        <v>7212</v>
      </c>
      <c r="H8" t="s">
        <v>1028</v>
      </c>
      <c r="J8" s="56"/>
      <c r="M8" s="56"/>
      <c r="N8" s="56" t="s">
        <v>1028</v>
      </c>
      <c r="O8" t="s">
        <v>1028</v>
      </c>
      <c r="P8" s="56" t="s">
        <v>1028</v>
      </c>
      <c r="Q8" s="61" t="s">
        <v>1027</v>
      </c>
      <c r="R8" s="137">
        <v>169</v>
      </c>
      <c r="S8" s="137">
        <v>21</v>
      </c>
      <c r="T8" s="119" t="s">
        <v>150</v>
      </c>
      <c r="U8" s="56"/>
      <c r="V8" s="142">
        <v>99</v>
      </c>
      <c r="W8" s="142">
        <v>99</v>
      </c>
      <c r="X8" s="21" t="s">
        <v>2764</v>
      </c>
      <c r="Y8" s="132">
        <v>0</v>
      </c>
      <c r="Z8" s="132">
        <v>1</v>
      </c>
      <c r="AA8" s="132">
        <v>1</v>
      </c>
      <c r="AB8" s="132">
        <v>1</v>
      </c>
      <c r="AC8" s="132">
        <v>0</v>
      </c>
      <c r="AD8" s="132">
        <v>0</v>
      </c>
      <c r="AE8" s="132">
        <v>0</v>
      </c>
      <c r="AF8" s="132">
        <v>0</v>
      </c>
      <c r="AG8" s="132">
        <v>0</v>
      </c>
      <c r="AI8" s="132">
        <v>0</v>
      </c>
      <c r="AJ8" t="s">
        <v>44</v>
      </c>
      <c r="AK8" s="38" t="s">
        <v>44</v>
      </c>
      <c r="AL8" s="195">
        <v>1</v>
      </c>
      <c r="AM8" t="s">
        <v>1742</v>
      </c>
      <c r="AN8" t="s">
        <v>1742</v>
      </c>
      <c r="AO8" t="s">
        <v>1743</v>
      </c>
      <c r="AP8" s="29">
        <v>3</v>
      </c>
      <c r="AQ8" t="s">
        <v>746</v>
      </c>
      <c r="AR8" t="s">
        <v>2712</v>
      </c>
      <c r="AS8" t="s">
        <v>507</v>
      </c>
      <c r="AT8" t="s">
        <v>508</v>
      </c>
      <c r="AV8" s="596" t="s">
        <v>2798</v>
      </c>
      <c r="AW8" s="479" t="b">
        <v>0</v>
      </c>
      <c r="AX8" t="s">
        <v>1078</v>
      </c>
      <c r="BA8" t="b">
        <v>0</v>
      </c>
      <c r="BB8" t="b">
        <v>0</v>
      </c>
      <c r="BC8" t="b">
        <v>0</v>
      </c>
      <c r="BE8" t="s">
        <v>5073</v>
      </c>
      <c r="BF8" t="s">
        <v>1029</v>
      </c>
      <c r="BG8" t="s">
        <v>1029</v>
      </c>
      <c r="BH8" s="56" t="s">
        <v>1029</v>
      </c>
      <c r="BI8" s="56"/>
      <c r="BJ8" s="561" t="s">
        <v>2798</v>
      </c>
      <c r="BK8" s="479">
        <v>0</v>
      </c>
      <c r="BL8" s="56"/>
      <c r="BM8" s="56"/>
      <c r="BN8" s="209">
        <v>999</v>
      </c>
      <c r="BP8" s="580"/>
      <c r="BQ8" s="580" t="s">
        <v>640</v>
      </c>
      <c r="BR8" s="580" t="s">
        <v>1028</v>
      </c>
      <c r="BS8" s="580"/>
      <c r="BT8" s="580"/>
    </row>
    <row r="9" spans="1:72">
      <c r="A9">
        <v>300</v>
      </c>
      <c r="B9" s="148" t="s">
        <v>7219</v>
      </c>
      <c r="C9" s="148" t="s">
        <v>7220</v>
      </c>
      <c r="D9" s="28">
        <v>0</v>
      </c>
      <c r="E9" s="586">
        <v>0</v>
      </c>
      <c r="F9" s="586">
        <v>1</v>
      </c>
      <c r="G9" s="344" t="s">
        <v>7212</v>
      </c>
      <c r="H9" t="s">
        <v>829</v>
      </c>
      <c r="J9" s="56"/>
      <c r="M9" s="56"/>
      <c r="N9" s="56" t="s">
        <v>829</v>
      </c>
      <c r="O9" t="s">
        <v>829</v>
      </c>
      <c r="P9" s="56" t="s">
        <v>829</v>
      </c>
      <c r="Q9" s="61" t="s">
        <v>828</v>
      </c>
      <c r="R9" s="137">
        <v>168</v>
      </c>
      <c r="S9" s="137">
        <v>22</v>
      </c>
      <c r="T9" s="119" t="s">
        <v>389</v>
      </c>
      <c r="U9" s="56" t="s">
        <v>388</v>
      </c>
      <c r="V9" s="142">
        <v>99</v>
      </c>
      <c r="W9" s="142">
        <v>99</v>
      </c>
      <c r="X9" s="21" t="s">
        <v>2764</v>
      </c>
      <c r="Y9" s="132">
        <v>0</v>
      </c>
      <c r="Z9" s="132">
        <v>0</v>
      </c>
      <c r="AA9" s="132">
        <v>1</v>
      </c>
      <c r="AB9" s="132">
        <v>1</v>
      </c>
      <c r="AC9" s="132">
        <v>0</v>
      </c>
      <c r="AD9" s="132">
        <v>0</v>
      </c>
      <c r="AE9" s="132">
        <v>0</v>
      </c>
      <c r="AF9" s="132">
        <v>0</v>
      </c>
      <c r="AG9" s="132">
        <v>0</v>
      </c>
      <c r="AI9" s="132">
        <v>0</v>
      </c>
      <c r="AJ9" t="s">
        <v>44</v>
      </c>
      <c r="AK9" s="38" t="s">
        <v>44</v>
      </c>
      <c r="AL9" s="195">
        <v>1</v>
      </c>
      <c r="AM9" t="s">
        <v>416</v>
      </c>
      <c r="AN9" t="s">
        <v>416</v>
      </c>
      <c r="AO9" t="s">
        <v>417</v>
      </c>
      <c r="AP9" s="29">
        <v>1</v>
      </c>
      <c r="AQ9" t="s">
        <v>268</v>
      </c>
      <c r="AR9" t="s">
        <v>2712</v>
      </c>
      <c r="AS9" t="s">
        <v>507</v>
      </c>
      <c r="AT9" t="s">
        <v>508</v>
      </c>
      <c r="AV9" s="596" t="s">
        <v>2798</v>
      </c>
      <c r="AW9" s="479" t="b">
        <v>0</v>
      </c>
      <c r="AX9" t="s">
        <v>1078</v>
      </c>
      <c r="BA9" t="b">
        <v>0</v>
      </c>
      <c r="BB9" t="b">
        <v>0</v>
      </c>
      <c r="BC9" t="b">
        <v>0</v>
      </c>
      <c r="BE9" t="s">
        <v>4956</v>
      </c>
      <c r="BF9" t="s">
        <v>830</v>
      </c>
      <c r="BG9" t="s">
        <v>830</v>
      </c>
      <c r="BH9" s="56" t="s">
        <v>831</v>
      </c>
      <c r="BI9" s="56" t="s">
        <v>834</v>
      </c>
      <c r="BJ9" s="561" t="s">
        <v>2798</v>
      </c>
      <c r="BK9" s="479" t="s">
        <v>2798</v>
      </c>
      <c r="BL9" s="56"/>
      <c r="BM9" s="56"/>
      <c r="BN9" s="209">
        <v>999</v>
      </c>
      <c r="BP9" s="580"/>
      <c r="BQ9" s="580" t="s">
        <v>832</v>
      </c>
      <c r="BR9" s="580" t="s">
        <v>829</v>
      </c>
      <c r="BS9" s="580"/>
      <c r="BT9" s="580"/>
    </row>
    <row r="10" spans="1:72">
      <c r="A10">
        <v>302</v>
      </c>
      <c r="B10" s="148" t="s">
        <v>7219</v>
      </c>
      <c r="C10" s="148" t="s">
        <v>7220</v>
      </c>
      <c r="D10" s="28">
        <v>0</v>
      </c>
      <c r="E10" s="586">
        <v>0</v>
      </c>
      <c r="F10" s="586">
        <v>1</v>
      </c>
      <c r="G10" s="344" t="s">
        <v>7212</v>
      </c>
      <c r="H10" t="s">
        <v>1004</v>
      </c>
      <c r="J10" s="56"/>
      <c r="M10" s="56"/>
      <c r="N10" s="56" t="s">
        <v>1004</v>
      </c>
      <c r="O10" t="s">
        <v>1004</v>
      </c>
      <c r="P10" s="56" t="s">
        <v>1004</v>
      </c>
      <c r="Q10" s="61" t="s">
        <v>1003</v>
      </c>
      <c r="R10" s="137">
        <v>168</v>
      </c>
      <c r="S10" s="137">
        <v>22</v>
      </c>
      <c r="T10" s="119" t="s">
        <v>389</v>
      </c>
      <c r="U10" s="56"/>
      <c r="V10" s="142">
        <v>99</v>
      </c>
      <c r="W10" s="142">
        <v>99</v>
      </c>
      <c r="X10" s="21" t="s">
        <v>2764</v>
      </c>
      <c r="Y10" s="132">
        <v>0</v>
      </c>
      <c r="Z10" s="132">
        <v>1</v>
      </c>
      <c r="AA10" s="132">
        <v>1</v>
      </c>
      <c r="AB10" s="132">
        <v>1</v>
      </c>
      <c r="AC10" s="132">
        <v>0</v>
      </c>
      <c r="AD10" s="132">
        <v>0</v>
      </c>
      <c r="AE10" s="132">
        <v>0</v>
      </c>
      <c r="AF10" s="132">
        <v>0</v>
      </c>
      <c r="AG10" s="132">
        <v>0</v>
      </c>
      <c r="AI10" s="132">
        <v>0</v>
      </c>
      <c r="AJ10" t="s">
        <v>44</v>
      </c>
      <c r="AK10" s="38" t="s">
        <v>44</v>
      </c>
      <c r="AL10" s="195">
        <v>1</v>
      </c>
      <c r="AM10" t="s">
        <v>1742</v>
      </c>
      <c r="AN10" t="s">
        <v>1742</v>
      </c>
      <c r="AO10" t="s">
        <v>1743</v>
      </c>
      <c r="AP10" s="29">
        <v>3</v>
      </c>
      <c r="AQ10" t="s">
        <v>746</v>
      </c>
      <c r="AR10" t="s">
        <v>2712</v>
      </c>
      <c r="AS10" t="s">
        <v>507</v>
      </c>
      <c r="AT10" t="s">
        <v>508</v>
      </c>
      <c r="AV10" s="596" t="s">
        <v>2798</v>
      </c>
      <c r="AW10" s="479" t="b">
        <v>0</v>
      </c>
      <c r="AX10" t="s">
        <v>1078</v>
      </c>
      <c r="BA10" t="b">
        <v>0</v>
      </c>
      <c r="BB10" t="b">
        <v>0</v>
      </c>
      <c r="BC10" t="b">
        <v>0</v>
      </c>
      <c r="BE10" t="s">
        <v>1005</v>
      </c>
      <c r="BF10" t="s">
        <v>1005</v>
      </c>
      <c r="BG10" t="s">
        <v>1005</v>
      </c>
      <c r="BH10" s="56" t="s">
        <v>1005</v>
      </c>
      <c r="BI10" s="56"/>
      <c r="BJ10" s="561" t="s">
        <v>2798</v>
      </c>
      <c r="BK10" s="479" t="s">
        <v>2798</v>
      </c>
      <c r="BL10" s="56"/>
      <c r="BM10" s="56"/>
      <c r="BN10" s="209">
        <v>999</v>
      </c>
      <c r="BP10" s="580"/>
      <c r="BQ10" s="580" t="s">
        <v>832</v>
      </c>
      <c r="BR10" s="580" t="s">
        <v>1004</v>
      </c>
      <c r="BS10" s="580"/>
      <c r="BT10" s="580"/>
    </row>
    <row r="11" spans="1:72">
      <c r="A11">
        <v>311</v>
      </c>
      <c r="B11" s="148" t="s">
        <v>7221</v>
      </c>
      <c r="C11" s="148" t="s">
        <v>7222</v>
      </c>
      <c r="D11" s="28">
        <v>0</v>
      </c>
      <c r="E11" s="586">
        <v>0</v>
      </c>
      <c r="F11" s="586">
        <v>1</v>
      </c>
      <c r="G11" s="344" t="s">
        <v>7212</v>
      </c>
      <c r="H11" t="s">
        <v>647</v>
      </c>
      <c r="J11" s="56"/>
      <c r="M11" s="56"/>
      <c r="N11" s="56" t="s">
        <v>647</v>
      </c>
      <c r="O11" t="s">
        <v>647</v>
      </c>
      <c r="P11" s="56" t="s">
        <v>647</v>
      </c>
      <c r="Q11" s="61" t="s">
        <v>646</v>
      </c>
      <c r="R11" s="137">
        <v>170</v>
      </c>
      <c r="S11" s="137">
        <v>24</v>
      </c>
      <c r="T11" s="119" t="s">
        <v>51</v>
      </c>
      <c r="U11" s="56" t="s">
        <v>51</v>
      </c>
      <c r="V11" s="142">
        <v>99</v>
      </c>
      <c r="W11" s="142">
        <v>99</v>
      </c>
      <c r="X11" s="21" t="s">
        <v>2764</v>
      </c>
      <c r="Y11" s="132">
        <v>0</v>
      </c>
      <c r="Z11" s="132">
        <v>0</v>
      </c>
      <c r="AA11" s="132">
        <v>1</v>
      </c>
      <c r="AB11" s="132">
        <v>1</v>
      </c>
      <c r="AC11" s="132">
        <v>0</v>
      </c>
      <c r="AD11" s="132">
        <v>0</v>
      </c>
      <c r="AE11" s="132">
        <v>0</v>
      </c>
      <c r="AF11" s="132">
        <v>0</v>
      </c>
      <c r="AG11" s="132">
        <v>0</v>
      </c>
      <c r="AI11" s="132">
        <v>0</v>
      </c>
      <c r="AJ11" t="s">
        <v>44</v>
      </c>
      <c r="AK11" s="38" t="s">
        <v>44</v>
      </c>
      <c r="AL11" s="195">
        <v>1</v>
      </c>
      <c r="AM11" t="s">
        <v>416</v>
      </c>
      <c r="AN11" t="s">
        <v>416</v>
      </c>
      <c r="AO11" t="s">
        <v>417</v>
      </c>
      <c r="AP11" s="29">
        <v>1</v>
      </c>
      <c r="AQ11" t="s">
        <v>268</v>
      </c>
      <c r="AR11" t="s">
        <v>2712</v>
      </c>
      <c r="AS11" t="s">
        <v>507</v>
      </c>
      <c r="AT11" t="s">
        <v>508</v>
      </c>
      <c r="AV11" s="596" t="s">
        <v>2798</v>
      </c>
      <c r="AW11" s="479" t="b">
        <v>0</v>
      </c>
      <c r="AX11" t="s">
        <v>1078</v>
      </c>
      <c r="BA11" t="b">
        <v>0</v>
      </c>
      <c r="BB11" t="b">
        <v>0</v>
      </c>
      <c r="BC11" t="b">
        <v>0</v>
      </c>
      <c r="BE11" t="s">
        <v>4958</v>
      </c>
      <c r="BF11" t="s">
        <v>648</v>
      </c>
      <c r="BG11" t="s">
        <v>648</v>
      </c>
      <c r="BH11" s="56" t="s">
        <v>649</v>
      </c>
      <c r="BI11" s="56" t="s">
        <v>649</v>
      </c>
      <c r="BJ11" s="561" t="s">
        <v>2798</v>
      </c>
      <c r="BK11" s="479" t="s">
        <v>2798</v>
      </c>
      <c r="BL11" s="56"/>
      <c r="BM11" s="56"/>
      <c r="BN11" s="209">
        <v>999</v>
      </c>
      <c r="BP11" s="580"/>
      <c r="BQ11" s="580" t="s">
        <v>650</v>
      </c>
      <c r="BR11" s="580" t="s">
        <v>647</v>
      </c>
      <c r="BS11" s="580"/>
      <c r="BT11" s="580"/>
    </row>
    <row r="12" spans="1:72">
      <c r="A12">
        <v>313</v>
      </c>
      <c r="B12" s="148" t="s">
        <v>7221</v>
      </c>
      <c r="C12" s="148" t="s">
        <v>7222</v>
      </c>
      <c r="D12" s="28">
        <v>0</v>
      </c>
      <c r="E12" s="586">
        <v>0</v>
      </c>
      <c r="F12" s="586">
        <v>1</v>
      </c>
      <c r="G12" s="344" t="s">
        <v>7212</v>
      </c>
      <c r="H12" t="s">
        <v>933</v>
      </c>
      <c r="J12" s="56"/>
      <c r="M12" s="56"/>
      <c r="N12" s="56" t="s">
        <v>933</v>
      </c>
      <c r="O12" t="s">
        <v>933</v>
      </c>
      <c r="P12" s="56" t="s">
        <v>933</v>
      </c>
      <c r="Q12" s="61" t="s">
        <v>932</v>
      </c>
      <c r="R12" s="137">
        <v>170</v>
      </c>
      <c r="S12" s="137">
        <v>24</v>
      </c>
      <c r="T12" s="119" t="s">
        <v>51</v>
      </c>
      <c r="U12" s="56"/>
      <c r="V12" s="142">
        <v>99</v>
      </c>
      <c r="W12" s="142">
        <v>99</v>
      </c>
      <c r="X12" s="21" t="s">
        <v>2764</v>
      </c>
      <c r="Y12" s="132">
        <v>0</v>
      </c>
      <c r="Z12" s="132">
        <v>1</v>
      </c>
      <c r="AA12" s="132">
        <v>1</v>
      </c>
      <c r="AB12" s="132">
        <v>1</v>
      </c>
      <c r="AC12" s="132">
        <v>0</v>
      </c>
      <c r="AD12" s="132">
        <v>0</v>
      </c>
      <c r="AE12" s="132">
        <v>0</v>
      </c>
      <c r="AF12" s="132">
        <v>0</v>
      </c>
      <c r="AG12" s="132">
        <v>0</v>
      </c>
      <c r="AI12" s="132">
        <v>0</v>
      </c>
      <c r="AJ12" t="s">
        <v>44</v>
      </c>
      <c r="AK12" s="38" t="s">
        <v>44</v>
      </c>
      <c r="AL12" s="195">
        <v>1</v>
      </c>
      <c r="AM12" t="s">
        <v>1742</v>
      </c>
      <c r="AN12" t="s">
        <v>1742</v>
      </c>
      <c r="AO12" t="s">
        <v>1743</v>
      </c>
      <c r="AP12" s="29">
        <v>3</v>
      </c>
      <c r="AQ12" t="s">
        <v>746</v>
      </c>
      <c r="AR12" t="s">
        <v>2712</v>
      </c>
      <c r="AS12" t="s">
        <v>507</v>
      </c>
      <c r="AT12" t="s">
        <v>508</v>
      </c>
      <c r="AV12" s="596" t="s">
        <v>2798</v>
      </c>
      <c r="AW12" s="479" t="b">
        <v>0</v>
      </c>
      <c r="AX12" t="s">
        <v>1078</v>
      </c>
      <c r="BA12" t="b">
        <v>0</v>
      </c>
      <c r="BB12" t="b">
        <v>0</v>
      </c>
      <c r="BC12" t="b">
        <v>0</v>
      </c>
      <c r="BE12" t="s">
        <v>4960</v>
      </c>
      <c r="BF12" t="s">
        <v>934</v>
      </c>
      <c r="BG12" t="s">
        <v>934</v>
      </c>
      <c r="BH12" s="56" t="s">
        <v>934</v>
      </c>
      <c r="BI12" s="56"/>
      <c r="BJ12" s="561" t="s">
        <v>2798</v>
      </c>
      <c r="BK12" s="479" t="s">
        <v>2798</v>
      </c>
      <c r="BL12" s="56"/>
      <c r="BM12" s="56"/>
      <c r="BN12" s="209">
        <v>999</v>
      </c>
      <c r="BP12" s="580"/>
      <c r="BQ12" s="580" t="s">
        <v>650</v>
      </c>
      <c r="BR12" s="580" t="s">
        <v>933</v>
      </c>
      <c r="BS12" s="580"/>
      <c r="BT12" s="580"/>
    </row>
    <row r="13" spans="1:72">
      <c r="A13">
        <v>320</v>
      </c>
      <c r="B13" s="148" t="s">
        <v>7223</v>
      </c>
      <c r="C13" s="148" t="s">
        <v>7224</v>
      </c>
      <c r="D13" s="28">
        <v>0</v>
      </c>
      <c r="E13" s="586">
        <v>0</v>
      </c>
      <c r="F13" s="586">
        <v>1</v>
      </c>
      <c r="G13" s="344" t="s">
        <v>7212</v>
      </c>
      <c r="H13" t="s">
        <v>628</v>
      </c>
      <c r="J13" s="56"/>
      <c r="L13" s="114"/>
      <c r="M13" s="184"/>
      <c r="N13" s="56" t="s">
        <v>628</v>
      </c>
      <c r="O13" t="s">
        <v>628</v>
      </c>
      <c r="P13" s="56" t="s">
        <v>628</v>
      </c>
      <c r="Q13" s="115" t="s">
        <v>627</v>
      </c>
      <c r="R13" s="137">
        <v>217</v>
      </c>
      <c r="S13" s="137">
        <v>25</v>
      </c>
      <c r="T13" s="119" t="s">
        <v>1144</v>
      </c>
      <c r="U13" s="56"/>
      <c r="V13" s="142">
        <v>99</v>
      </c>
      <c r="W13" s="142">
        <v>99</v>
      </c>
      <c r="X13" s="21" t="s">
        <v>2764</v>
      </c>
      <c r="Y13" s="132">
        <v>0</v>
      </c>
      <c r="Z13" s="132">
        <v>0</v>
      </c>
      <c r="AA13" s="132">
        <v>1</v>
      </c>
      <c r="AB13" s="132">
        <v>1</v>
      </c>
      <c r="AC13" s="132">
        <v>0</v>
      </c>
      <c r="AD13" s="132">
        <v>0</v>
      </c>
      <c r="AE13" s="132">
        <v>0</v>
      </c>
      <c r="AF13" s="132">
        <v>0</v>
      </c>
      <c r="AG13" s="132">
        <v>0</v>
      </c>
      <c r="AI13" s="132">
        <v>0</v>
      </c>
      <c r="AJ13" t="s">
        <v>44</v>
      </c>
      <c r="AK13" s="38" t="s">
        <v>44</v>
      </c>
      <c r="AL13" s="195">
        <v>1</v>
      </c>
      <c r="AM13" t="s">
        <v>416</v>
      </c>
      <c r="AN13" t="s">
        <v>416</v>
      </c>
      <c r="AO13" t="s">
        <v>417</v>
      </c>
      <c r="AP13" s="29">
        <v>1</v>
      </c>
      <c r="AQ13" t="s">
        <v>268</v>
      </c>
      <c r="AR13" t="s">
        <v>2712</v>
      </c>
      <c r="AS13" t="s">
        <v>507</v>
      </c>
      <c r="AT13" t="s">
        <v>508</v>
      </c>
      <c r="AV13" s="596" t="s">
        <v>2798</v>
      </c>
      <c r="AW13" s="479" t="b">
        <v>0</v>
      </c>
      <c r="AX13" t="s">
        <v>1078</v>
      </c>
      <c r="BA13" t="b">
        <v>0</v>
      </c>
      <c r="BB13" t="b">
        <v>0</v>
      </c>
      <c r="BC13" t="b">
        <v>0</v>
      </c>
      <c r="BE13" t="s">
        <v>629</v>
      </c>
      <c r="BF13" t="s">
        <v>629</v>
      </c>
      <c r="BG13" t="s">
        <v>629</v>
      </c>
      <c r="BH13" s="56" t="s">
        <v>629</v>
      </c>
      <c r="BI13" s="56"/>
      <c r="BJ13" s="561" t="s">
        <v>2798</v>
      </c>
      <c r="BK13" s="479">
        <v>0</v>
      </c>
      <c r="BL13" s="56"/>
      <c r="BM13" s="56"/>
      <c r="BN13" s="209">
        <v>999</v>
      </c>
      <c r="BP13" s="580"/>
      <c r="BQ13" s="580" t="s">
        <v>630</v>
      </c>
      <c r="BR13" s="580" t="s">
        <v>628</v>
      </c>
      <c r="BS13" s="580"/>
      <c r="BT13" s="580"/>
    </row>
    <row r="14" spans="1:72">
      <c r="A14">
        <v>322</v>
      </c>
      <c r="B14" s="148" t="s">
        <v>7223</v>
      </c>
      <c r="C14" s="148" t="s">
        <v>7224</v>
      </c>
      <c r="D14" s="28">
        <v>0</v>
      </c>
      <c r="E14" s="586">
        <v>0</v>
      </c>
      <c r="F14" s="586">
        <v>1</v>
      </c>
      <c r="G14" s="344" t="s">
        <v>7212</v>
      </c>
      <c r="H14" t="s">
        <v>1022</v>
      </c>
      <c r="J14" s="56"/>
      <c r="L14" s="114"/>
      <c r="M14" s="184"/>
      <c r="N14" s="56" t="s">
        <v>1022</v>
      </c>
      <c r="O14" t="s">
        <v>1022</v>
      </c>
      <c r="P14" s="56" t="s">
        <v>1022</v>
      </c>
      <c r="Q14" s="115" t="s">
        <v>1021</v>
      </c>
      <c r="R14" s="137">
        <v>217</v>
      </c>
      <c r="S14" s="137">
        <v>25</v>
      </c>
      <c r="T14" s="119" t="s">
        <v>1144</v>
      </c>
      <c r="U14" s="56"/>
      <c r="V14" s="142">
        <v>99</v>
      </c>
      <c r="W14" s="142">
        <v>99</v>
      </c>
      <c r="X14" s="21" t="s">
        <v>2764</v>
      </c>
      <c r="Y14" s="132">
        <v>0</v>
      </c>
      <c r="Z14" s="132">
        <v>1</v>
      </c>
      <c r="AA14" s="132">
        <v>1</v>
      </c>
      <c r="AB14" s="132">
        <v>1</v>
      </c>
      <c r="AC14" s="132">
        <v>0</v>
      </c>
      <c r="AD14" s="132">
        <v>0</v>
      </c>
      <c r="AE14" s="132">
        <v>0</v>
      </c>
      <c r="AF14" s="132">
        <v>0</v>
      </c>
      <c r="AG14" s="132">
        <v>0</v>
      </c>
      <c r="AI14" s="132">
        <v>0</v>
      </c>
      <c r="AJ14" t="s">
        <v>44</v>
      </c>
      <c r="AK14" s="38" t="s">
        <v>44</v>
      </c>
      <c r="AL14" s="195">
        <v>1</v>
      </c>
      <c r="AM14" t="s">
        <v>1742</v>
      </c>
      <c r="AN14" t="s">
        <v>1742</v>
      </c>
      <c r="AO14" t="s">
        <v>1743</v>
      </c>
      <c r="AP14" s="29">
        <v>3</v>
      </c>
      <c r="AQ14" t="s">
        <v>746</v>
      </c>
      <c r="AR14" t="s">
        <v>2712</v>
      </c>
      <c r="AS14" t="s">
        <v>507</v>
      </c>
      <c r="AT14" t="s">
        <v>508</v>
      </c>
      <c r="AV14" s="596" t="s">
        <v>2798</v>
      </c>
      <c r="AW14" s="479" t="b">
        <v>0</v>
      </c>
      <c r="AX14" t="s">
        <v>1078</v>
      </c>
      <c r="BA14" t="b">
        <v>0</v>
      </c>
      <c r="BB14" t="b">
        <v>0</v>
      </c>
      <c r="BC14" t="b">
        <v>0</v>
      </c>
      <c r="BE14" t="s">
        <v>1023</v>
      </c>
      <c r="BF14" t="s">
        <v>1023</v>
      </c>
      <c r="BG14" t="s">
        <v>1023</v>
      </c>
      <c r="BH14" s="56" t="s">
        <v>1023</v>
      </c>
      <c r="BI14" s="56"/>
      <c r="BJ14" s="561" t="s">
        <v>2798</v>
      </c>
      <c r="BK14" s="479" t="s">
        <v>2798</v>
      </c>
      <c r="BL14" s="56"/>
      <c r="BM14" s="56"/>
      <c r="BN14" s="209">
        <v>999</v>
      </c>
      <c r="BP14" s="580"/>
      <c r="BQ14" s="580" t="s">
        <v>630</v>
      </c>
      <c r="BR14" s="580" t="s">
        <v>1022</v>
      </c>
      <c r="BS14" s="580"/>
      <c r="BT14" s="580"/>
    </row>
    <row r="15" spans="1:72">
      <c r="A15">
        <v>327</v>
      </c>
      <c r="B15" s="148" t="s">
        <v>7225</v>
      </c>
      <c r="C15" s="148" t="s">
        <v>7226</v>
      </c>
      <c r="D15" s="28">
        <v>0</v>
      </c>
      <c r="E15" s="586">
        <v>0</v>
      </c>
      <c r="F15" s="586">
        <v>1</v>
      </c>
      <c r="G15" s="344" t="s">
        <v>7212</v>
      </c>
      <c r="H15" t="s">
        <v>667</v>
      </c>
      <c r="J15" s="56"/>
      <c r="L15" s="114"/>
      <c r="M15" s="184"/>
      <c r="N15" s="56" t="s">
        <v>667</v>
      </c>
      <c r="O15" t="s">
        <v>667</v>
      </c>
      <c r="P15" s="56" t="s">
        <v>667</v>
      </c>
      <c r="Q15" s="115" t="s">
        <v>666</v>
      </c>
      <c r="R15" s="137">
        <v>171</v>
      </c>
      <c r="S15" s="137">
        <v>26</v>
      </c>
      <c r="T15" s="119" t="s">
        <v>176</v>
      </c>
      <c r="U15" s="56" t="s">
        <v>176</v>
      </c>
      <c r="V15" s="142">
        <v>99</v>
      </c>
      <c r="W15" s="142">
        <v>99</v>
      </c>
      <c r="X15" s="21" t="s">
        <v>2764</v>
      </c>
      <c r="Y15" s="132">
        <v>0</v>
      </c>
      <c r="Z15" s="132">
        <v>0</v>
      </c>
      <c r="AA15" s="132">
        <v>1</v>
      </c>
      <c r="AB15" s="132">
        <v>1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I15" s="132">
        <v>0</v>
      </c>
      <c r="AJ15" t="s">
        <v>44</v>
      </c>
      <c r="AK15" s="38" t="s">
        <v>44</v>
      </c>
      <c r="AL15" s="195">
        <v>1</v>
      </c>
      <c r="AM15" t="s">
        <v>416</v>
      </c>
      <c r="AN15" t="s">
        <v>416</v>
      </c>
      <c r="AO15" t="s">
        <v>417</v>
      </c>
      <c r="AP15" s="29">
        <v>1</v>
      </c>
      <c r="AQ15" t="s">
        <v>268</v>
      </c>
      <c r="AR15" t="s">
        <v>2712</v>
      </c>
      <c r="AS15" t="s">
        <v>507</v>
      </c>
      <c r="AT15" t="s">
        <v>508</v>
      </c>
      <c r="AV15" s="596" t="s">
        <v>2798</v>
      </c>
      <c r="AW15" s="479" t="b">
        <v>0</v>
      </c>
      <c r="AX15" t="s">
        <v>1078</v>
      </c>
      <c r="BA15" t="b">
        <v>0</v>
      </c>
      <c r="BB15" t="b">
        <v>0</v>
      </c>
      <c r="BC15" t="b">
        <v>0</v>
      </c>
      <c r="BE15" t="s">
        <v>4962</v>
      </c>
      <c r="BF15" t="s">
        <v>668</v>
      </c>
      <c r="BG15" t="s">
        <v>668</v>
      </c>
      <c r="BH15" s="56" t="s">
        <v>668</v>
      </c>
      <c r="BI15" s="56" t="s">
        <v>668</v>
      </c>
      <c r="BJ15" s="561" t="s">
        <v>2798</v>
      </c>
      <c r="BK15" s="479" t="s">
        <v>2798</v>
      </c>
      <c r="BL15" s="56"/>
      <c r="BM15" s="56"/>
      <c r="BN15" s="209">
        <v>999</v>
      </c>
      <c r="BP15" s="580"/>
      <c r="BQ15" s="580" t="s">
        <v>669</v>
      </c>
      <c r="BR15" s="580" t="s">
        <v>667</v>
      </c>
      <c r="BS15" s="580"/>
      <c r="BT15" s="580"/>
    </row>
    <row r="16" spans="1:72">
      <c r="A16">
        <v>329</v>
      </c>
      <c r="B16" s="148" t="s">
        <v>7225</v>
      </c>
      <c r="C16" s="148" t="s">
        <v>7226</v>
      </c>
      <c r="D16" s="28">
        <v>0</v>
      </c>
      <c r="E16" s="586">
        <v>0</v>
      </c>
      <c r="F16" s="586">
        <v>1</v>
      </c>
      <c r="G16" s="344" t="s">
        <v>7212</v>
      </c>
      <c r="H16" t="s">
        <v>953</v>
      </c>
      <c r="J16" s="56"/>
      <c r="L16" s="114"/>
      <c r="M16" s="184"/>
      <c r="N16" s="56" t="s">
        <v>953</v>
      </c>
      <c r="O16" t="s">
        <v>953</v>
      </c>
      <c r="P16" s="56" t="s">
        <v>953</v>
      </c>
      <c r="Q16" s="115" t="s">
        <v>952</v>
      </c>
      <c r="R16" s="137">
        <v>171</v>
      </c>
      <c r="S16" s="137">
        <v>26</v>
      </c>
      <c r="T16" s="119" t="s">
        <v>176</v>
      </c>
      <c r="U16" s="56"/>
      <c r="V16" s="142">
        <v>99</v>
      </c>
      <c r="W16" s="142">
        <v>99</v>
      </c>
      <c r="X16" s="185" t="s">
        <v>2764</v>
      </c>
      <c r="Y16" s="132">
        <v>0</v>
      </c>
      <c r="Z16" s="132">
        <v>1</v>
      </c>
      <c r="AA16" s="132">
        <v>1</v>
      </c>
      <c r="AB16" s="132">
        <v>1</v>
      </c>
      <c r="AC16" s="132">
        <v>0</v>
      </c>
      <c r="AD16" s="132">
        <v>0</v>
      </c>
      <c r="AE16" s="132">
        <v>0</v>
      </c>
      <c r="AF16" s="132">
        <v>0</v>
      </c>
      <c r="AG16" s="132">
        <v>0</v>
      </c>
      <c r="AI16" s="132">
        <v>0</v>
      </c>
      <c r="AJ16" t="s">
        <v>44</v>
      </c>
      <c r="AK16" s="38" t="s">
        <v>44</v>
      </c>
      <c r="AL16" s="195">
        <v>1</v>
      </c>
      <c r="AM16" t="s">
        <v>1742</v>
      </c>
      <c r="AN16" t="s">
        <v>1742</v>
      </c>
      <c r="AO16" t="s">
        <v>1743</v>
      </c>
      <c r="AP16" s="29">
        <v>3</v>
      </c>
      <c r="AQ16" t="s">
        <v>746</v>
      </c>
      <c r="AR16" t="s">
        <v>2712</v>
      </c>
      <c r="AS16" t="s">
        <v>507</v>
      </c>
      <c r="AT16" t="s">
        <v>508</v>
      </c>
      <c r="AV16" s="596" t="s">
        <v>2798</v>
      </c>
      <c r="AW16" s="479" t="b">
        <v>0</v>
      </c>
      <c r="AX16" t="s">
        <v>1078</v>
      </c>
      <c r="BA16" t="b">
        <v>0</v>
      </c>
      <c r="BB16" t="b">
        <v>0</v>
      </c>
      <c r="BC16" t="b">
        <v>0</v>
      </c>
      <c r="BE16" t="s">
        <v>4964</v>
      </c>
      <c r="BF16" t="s">
        <v>954</v>
      </c>
      <c r="BG16" t="s">
        <v>954</v>
      </c>
      <c r="BH16" s="56" t="s">
        <v>954</v>
      </c>
      <c r="BI16" s="56"/>
      <c r="BJ16" s="561" t="s">
        <v>2798</v>
      </c>
      <c r="BK16" s="479">
        <v>0</v>
      </c>
      <c r="BL16" s="56"/>
      <c r="BM16" s="56"/>
      <c r="BN16" s="209">
        <v>999</v>
      </c>
      <c r="BP16" s="580"/>
      <c r="BQ16" s="580" t="s">
        <v>669</v>
      </c>
      <c r="BR16" s="580" t="s">
        <v>953</v>
      </c>
      <c r="BS16" s="580"/>
      <c r="BT16" s="580"/>
    </row>
    <row r="17" spans="1:72">
      <c r="A17">
        <v>331</v>
      </c>
      <c r="B17" s="148" t="s">
        <v>7227</v>
      </c>
      <c r="C17" s="148" t="s">
        <v>7228</v>
      </c>
      <c r="D17" s="28">
        <v>0</v>
      </c>
      <c r="E17" s="586">
        <v>0</v>
      </c>
      <c r="F17" s="586">
        <v>1</v>
      </c>
      <c r="G17" s="344" t="s">
        <v>7212</v>
      </c>
      <c r="H17" t="s">
        <v>658</v>
      </c>
      <c r="J17" s="56"/>
      <c r="L17" s="114"/>
      <c r="M17" s="184"/>
      <c r="N17" s="56" t="s">
        <v>658</v>
      </c>
      <c r="O17" t="s">
        <v>658</v>
      </c>
      <c r="P17" s="56" t="s">
        <v>658</v>
      </c>
      <c r="Q17" s="115" t="s">
        <v>657</v>
      </c>
      <c r="R17" s="137">
        <v>172</v>
      </c>
      <c r="S17" s="137">
        <v>27</v>
      </c>
      <c r="T17" s="119" t="s">
        <v>168</v>
      </c>
      <c r="U17" s="56" t="s">
        <v>168</v>
      </c>
      <c r="V17" s="142">
        <v>99</v>
      </c>
      <c r="W17" s="142">
        <v>99</v>
      </c>
      <c r="X17" s="185" t="s">
        <v>2764</v>
      </c>
      <c r="Y17" s="132">
        <v>0</v>
      </c>
      <c r="Z17" s="132">
        <v>0</v>
      </c>
      <c r="AA17" s="132">
        <v>1</v>
      </c>
      <c r="AB17" s="132">
        <v>1</v>
      </c>
      <c r="AC17" s="132">
        <v>0</v>
      </c>
      <c r="AD17" s="132">
        <v>0</v>
      </c>
      <c r="AE17" s="132">
        <v>0</v>
      </c>
      <c r="AF17" s="132">
        <v>0</v>
      </c>
      <c r="AG17" s="132">
        <v>0</v>
      </c>
      <c r="AI17" s="132">
        <v>0</v>
      </c>
      <c r="AJ17" t="s">
        <v>44</v>
      </c>
      <c r="AK17" s="38" t="s">
        <v>44</v>
      </c>
      <c r="AL17" s="195">
        <v>1</v>
      </c>
      <c r="AM17" t="s">
        <v>416</v>
      </c>
      <c r="AN17" t="s">
        <v>416</v>
      </c>
      <c r="AO17" t="s">
        <v>417</v>
      </c>
      <c r="AP17" s="29">
        <v>1</v>
      </c>
      <c r="AQ17" t="s">
        <v>268</v>
      </c>
      <c r="AR17" t="s">
        <v>2712</v>
      </c>
      <c r="AS17" t="s">
        <v>507</v>
      </c>
      <c r="AT17" t="s">
        <v>508</v>
      </c>
      <c r="AV17" s="596" t="s">
        <v>2798</v>
      </c>
      <c r="AW17" s="479" t="b">
        <v>0</v>
      </c>
      <c r="AX17" t="s">
        <v>1078</v>
      </c>
      <c r="BA17" t="b">
        <v>0</v>
      </c>
      <c r="BB17" t="b">
        <v>0</v>
      </c>
      <c r="BC17" t="b">
        <v>0</v>
      </c>
      <c r="BE17" t="s">
        <v>4966</v>
      </c>
      <c r="BF17" t="s">
        <v>659</v>
      </c>
      <c r="BG17" t="s">
        <v>659</v>
      </c>
      <c r="BH17" s="56" t="s">
        <v>659</v>
      </c>
      <c r="BI17" s="56" t="s">
        <v>659</v>
      </c>
      <c r="BJ17" s="561" t="s">
        <v>2798</v>
      </c>
      <c r="BK17" s="479" t="s">
        <v>2798</v>
      </c>
      <c r="BL17" s="56"/>
      <c r="BM17" s="56"/>
      <c r="BN17" s="209">
        <v>999</v>
      </c>
      <c r="BP17" s="580"/>
      <c r="BQ17" s="580" t="s">
        <v>660</v>
      </c>
      <c r="BR17" s="580" t="s">
        <v>658</v>
      </c>
      <c r="BS17" s="580"/>
      <c r="BT17" s="580"/>
    </row>
    <row r="18" spans="1:72">
      <c r="A18">
        <v>333</v>
      </c>
      <c r="B18" s="148" t="s">
        <v>7227</v>
      </c>
      <c r="C18" s="148" t="s">
        <v>7228</v>
      </c>
      <c r="D18" s="28">
        <v>0</v>
      </c>
      <c r="E18" s="586">
        <v>0</v>
      </c>
      <c r="F18" s="586">
        <v>1</v>
      </c>
      <c r="G18" s="344" t="s">
        <v>7212</v>
      </c>
      <c r="H18" t="s">
        <v>844</v>
      </c>
      <c r="J18" s="56"/>
      <c r="L18" s="114"/>
      <c r="M18" s="184"/>
      <c r="N18" s="56" t="s">
        <v>844</v>
      </c>
      <c r="O18" t="s">
        <v>844</v>
      </c>
      <c r="P18" s="56" t="s">
        <v>844</v>
      </c>
      <c r="Q18" s="115" t="s">
        <v>843</v>
      </c>
      <c r="R18" s="137">
        <v>172</v>
      </c>
      <c r="S18" s="137">
        <v>27</v>
      </c>
      <c r="T18" s="119" t="s">
        <v>168</v>
      </c>
      <c r="U18" s="56"/>
      <c r="V18" s="142">
        <v>99</v>
      </c>
      <c r="W18" s="142">
        <v>99</v>
      </c>
      <c r="X18" s="185" t="s">
        <v>2764</v>
      </c>
      <c r="Y18" s="132">
        <v>0</v>
      </c>
      <c r="Z18" s="132">
        <v>1</v>
      </c>
      <c r="AA18" s="132">
        <v>1</v>
      </c>
      <c r="AB18" s="132">
        <v>1</v>
      </c>
      <c r="AC18" s="132">
        <v>0</v>
      </c>
      <c r="AD18" s="132">
        <v>0</v>
      </c>
      <c r="AE18" s="132">
        <v>0</v>
      </c>
      <c r="AF18" s="132">
        <v>0</v>
      </c>
      <c r="AG18" s="132">
        <v>0</v>
      </c>
      <c r="AI18" s="132">
        <v>0</v>
      </c>
      <c r="AJ18" t="s">
        <v>44</v>
      </c>
      <c r="AK18" s="38" t="s">
        <v>44</v>
      </c>
      <c r="AL18" s="195">
        <v>1</v>
      </c>
      <c r="AM18" t="s">
        <v>1742</v>
      </c>
      <c r="AN18" t="s">
        <v>1742</v>
      </c>
      <c r="AO18" t="s">
        <v>1743</v>
      </c>
      <c r="AP18" s="29">
        <v>3</v>
      </c>
      <c r="AQ18" t="s">
        <v>746</v>
      </c>
      <c r="AR18" t="s">
        <v>2712</v>
      </c>
      <c r="AS18" t="s">
        <v>507</v>
      </c>
      <c r="AT18" t="s">
        <v>508</v>
      </c>
      <c r="AV18" s="596" t="s">
        <v>2798</v>
      </c>
      <c r="AW18" s="479" t="b">
        <v>0</v>
      </c>
      <c r="AX18" t="s">
        <v>1078</v>
      </c>
      <c r="BA18" t="b">
        <v>0</v>
      </c>
      <c r="BB18" t="b">
        <v>0</v>
      </c>
      <c r="BC18" t="b">
        <v>0</v>
      </c>
      <c r="BE18" t="s">
        <v>4968</v>
      </c>
      <c r="BF18" t="s">
        <v>845</v>
      </c>
      <c r="BG18" t="s">
        <v>845</v>
      </c>
      <c r="BH18" s="56" t="s">
        <v>845</v>
      </c>
      <c r="BI18" s="56"/>
      <c r="BJ18" s="561" t="s">
        <v>2798</v>
      </c>
      <c r="BK18" s="479" t="s">
        <v>2798</v>
      </c>
      <c r="BL18" s="56"/>
      <c r="BM18" s="56"/>
      <c r="BN18" s="209">
        <v>999</v>
      </c>
      <c r="BP18" s="580"/>
      <c r="BQ18" s="580" t="s">
        <v>660</v>
      </c>
      <c r="BR18" s="580" t="s">
        <v>844</v>
      </c>
      <c r="BS18" s="580"/>
      <c r="BT18" s="580"/>
    </row>
    <row r="19" spans="1:72">
      <c r="A19">
        <v>335</v>
      </c>
      <c r="B19" s="148" t="s">
        <v>7229</v>
      </c>
      <c r="C19" s="148" t="s">
        <v>7230</v>
      </c>
      <c r="D19" s="28">
        <v>0</v>
      </c>
      <c r="E19" s="586">
        <v>0</v>
      </c>
      <c r="F19" s="586">
        <v>1</v>
      </c>
      <c r="G19" s="344" t="s">
        <v>7212</v>
      </c>
      <c r="H19" t="s">
        <v>652</v>
      </c>
      <c r="J19" s="56"/>
      <c r="M19" s="56"/>
      <c r="N19" s="56" t="s">
        <v>652</v>
      </c>
      <c r="O19" t="s">
        <v>652</v>
      </c>
      <c r="P19" s="56" t="s">
        <v>652</v>
      </c>
      <c r="Q19" s="61" t="s">
        <v>651</v>
      </c>
      <c r="R19" s="137">
        <v>166</v>
      </c>
      <c r="S19" s="137">
        <v>28</v>
      </c>
      <c r="T19" s="119" t="s">
        <v>164</v>
      </c>
      <c r="U19" s="56" t="s">
        <v>164</v>
      </c>
      <c r="V19" s="142">
        <v>99</v>
      </c>
      <c r="W19" s="142">
        <v>99</v>
      </c>
      <c r="X19" s="185" t="s">
        <v>2764</v>
      </c>
      <c r="Y19" s="132">
        <v>0</v>
      </c>
      <c r="Z19" s="132">
        <v>0</v>
      </c>
      <c r="AA19" s="132">
        <v>1</v>
      </c>
      <c r="AB19" s="132">
        <v>1</v>
      </c>
      <c r="AC19" s="132">
        <v>0</v>
      </c>
      <c r="AD19" s="132">
        <v>0</v>
      </c>
      <c r="AE19" s="132">
        <v>0</v>
      </c>
      <c r="AF19" s="132">
        <v>0</v>
      </c>
      <c r="AG19" s="132">
        <v>0</v>
      </c>
      <c r="AI19" s="132">
        <v>0</v>
      </c>
      <c r="AJ19" t="s">
        <v>44</v>
      </c>
      <c r="AK19" s="38" t="s">
        <v>44</v>
      </c>
      <c r="AL19" s="195">
        <v>1</v>
      </c>
      <c r="AM19" t="s">
        <v>416</v>
      </c>
      <c r="AN19" t="s">
        <v>416</v>
      </c>
      <c r="AO19" t="s">
        <v>417</v>
      </c>
      <c r="AP19" s="29">
        <v>1</v>
      </c>
      <c r="AQ19" t="s">
        <v>268</v>
      </c>
      <c r="AR19" t="s">
        <v>2712</v>
      </c>
      <c r="AS19" t="s">
        <v>507</v>
      </c>
      <c r="AT19" t="s">
        <v>508</v>
      </c>
      <c r="AV19" s="596" t="s">
        <v>2798</v>
      </c>
      <c r="AW19" s="479" t="b">
        <v>0</v>
      </c>
      <c r="AX19" t="s">
        <v>1078</v>
      </c>
      <c r="BA19" t="b">
        <v>0</v>
      </c>
      <c r="BB19" t="b">
        <v>0</v>
      </c>
      <c r="BC19" t="b">
        <v>0</v>
      </c>
      <c r="BE19" t="s">
        <v>4970</v>
      </c>
      <c r="BF19" t="s">
        <v>653</v>
      </c>
      <c r="BG19" t="s">
        <v>653</v>
      </c>
      <c r="BH19" s="56" t="s">
        <v>654</v>
      </c>
      <c r="BI19" s="56" t="s">
        <v>654</v>
      </c>
      <c r="BJ19" s="561" t="s">
        <v>2798</v>
      </c>
      <c r="BK19" s="479" t="s">
        <v>2798</v>
      </c>
      <c r="BL19" s="56"/>
      <c r="BM19" s="56"/>
      <c r="BN19" s="209">
        <v>999</v>
      </c>
      <c r="BP19" s="580"/>
      <c r="BQ19" s="580" t="s">
        <v>655</v>
      </c>
      <c r="BR19" s="580" t="s">
        <v>652</v>
      </c>
      <c r="BS19" s="580"/>
      <c r="BT19" s="580"/>
    </row>
    <row r="20" spans="1:72">
      <c r="A20">
        <v>337</v>
      </c>
      <c r="B20" s="148" t="s">
        <v>7229</v>
      </c>
      <c r="C20" s="148" t="s">
        <v>7230</v>
      </c>
      <c r="D20" s="28">
        <v>0</v>
      </c>
      <c r="E20" s="586">
        <v>0</v>
      </c>
      <c r="F20" s="586">
        <v>1</v>
      </c>
      <c r="G20" s="344" t="s">
        <v>7212</v>
      </c>
      <c r="H20" t="s">
        <v>908</v>
      </c>
      <c r="J20" s="56"/>
      <c r="M20" s="56"/>
      <c r="N20" s="56" t="s">
        <v>908</v>
      </c>
      <c r="O20" t="s">
        <v>908</v>
      </c>
      <c r="P20" s="56" t="s">
        <v>908</v>
      </c>
      <c r="Q20" s="61" t="s">
        <v>907</v>
      </c>
      <c r="R20" s="137">
        <v>166</v>
      </c>
      <c r="S20" s="137">
        <v>28</v>
      </c>
      <c r="T20" s="119" t="s">
        <v>164</v>
      </c>
      <c r="U20" s="56"/>
      <c r="V20" s="142">
        <v>99</v>
      </c>
      <c r="W20" s="142">
        <v>99</v>
      </c>
      <c r="X20" s="185" t="s">
        <v>2764</v>
      </c>
      <c r="Y20" s="132">
        <v>0</v>
      </c>
      <c r="Z20" s="132">
        <v>1</v>
      </c>
      <c r="AA20" s="132">
        <v>1</v>
      </c>
      <c r="AB20" s="132">
        <v>1</v>
      </c>
      <c r="AC20" s="132">
        <v>0</v>
      </c>
      <c r="AD20" s="132">
        <v>0</v>
      </c>
      <c r="AE20" s="132">
        <v>0</v>
      </c>
      <c r="AF20" s="132">
        <v>0</v>
      </c>
      <c r="AG20" s="132">
        <v>0</v>
      </c>
      <c r="AI20" s="132">
        <v>0</v>
      </c>
      <c r="AJ20" t="s">
        <v>44</v>
      </c>
      <c r="AK20" s="38" t="s">
        <v>44</v>
      </c>
      <c r="AL20" s="195">
        <v>1</v>
      </c>
      <c r="AM20" t="s">
        <v>1742</v>
      </c>
      <c r="AN20" t="s">
        <v>1742</v>
      </c>
      <c r="AO20" t="s">
        <v>1743</v>
      </c>
      <c r="AP20" s="29">
        <v>3</v>
      </c>
      <c r="AQ20" t="s">
        <v>746</v>
      </c>
      <c r="AR20" t="s">
        <v>2712</v>
      </c>
      <c r="AS20" t="s">
        <v>507</v>
      </c>
      <c r="AT20" t="s">
        <v>508</v>
      </c>
      <c r="AV20" s="596" t="s">
        <v>2798</v>
      </c>
      <c r="AW20" s="479" t="b">
        <v>0</v>
      </c>
      <c r="AX20" t="s">
        <v>1078</v>
      </c>
      <c r="BA20" t="b">
        <v>0</v>
      </c>
      <c r="BB20" t="b">
        <v>0</v>
      </c>
      <c r="BC20" t="b">
        <v>0</v>
      </c>
      <c r="BE20" t="s">
        <v>4972</v>
      </c>
      <c r="BF20" t="s">
        <v>909</v>
      </c>
      <c r="BG20" t="s">
        <v>909</v>
      </c>
      <c r="BH20" s="56" t="s">
        <v>909</v>
      </c>
      <c r="BI20" s="56"/>
      <c r="BJ20" s="561" t="s">
        <v>2798</v>
      </c>
      <c r="BK20" s="479" t="s">
        <v>2798</v>
      </c>
      <c r="BL20" s="56"/>
      <c r="BM20" s="56"/>
      <c r="BN20" s="209">
        <v>999</v>
      </c>
      <c r="BP20" s="580"/>
      <c r="BQ20" s="580" t="s">
        <v>655</v>
      </c>
      <c r="BR20" s="580" t="s">
        <v>908</v>
      </c>
      <c r="BS20" s="580"/>
      <c r="BT20" s="580"/>
    </row>
    <row r="21" spans="1:72">
      <c r="A21">
        <v>487</v>
      </c>
      <c r="B21" s="148" t="s">
        <v>7231</v>
      </c>
      <c r="C21" s="148" t="s">
        <v>7232</v>
      </c>
      <c r="D21" s="28">
        <v>0</v>
      </c>
      <c r="E21" s="586">
        <v>0</v>
      </c>
      <c r="F21" s="586">
        <v>1</v>
      </c>
      <c r="G21" s="344" t="s">
        <v>7212</v>
      </c>
      <c r="H21" t="s">
        <v>671</v>
      </c>
      <c r="J21" s="56"/>
      <c r="M21" s="56"/>
      <c r="N21" s="56" t="s">
        <v>671</v>
      </c>
      <c r="O21" t="s">
        <v>671</v>
      </c>
      <c r="P21" s="56" t="s">
        <v>671</v>
      </c>
      <c r="Q21" s="61" t="s">
        <v>670</v>
      </c>
      <c r="R21" s="137">
        <v>96</v>
      </c>
      <c r="S21" s="137">
        <v>1</v>
      </c>
      <c r="T21" s="119" t="s">
        <v>181</v>
      </c>
      <c r="U21" s="56" t="s">
        <v>181</v>
      </c>
      <c r="V21" s="142">
        <v>99</v>
      </c>
      <c r="W21" s="142">
        <v>99</v>
      </c>
      <c r="X21" s="21" t="s">
        <v>2764</v>
      </c>
      <c r="Y21" s="132">
        <v>0</v>
      </c>
      <c r="Z21" s="132">
        <v>0</v>
      </c>
      <c r="AA21" s="132">
        <v>1</v>
      </c>
      <c r="AB21" s="132">
        <v>1</v>
      </c>
      <c r="AC21" s="132">
        <v>0</v>
      </c>
      <c r="AD21" s="132">
        <v>0</v>
      </c>
      <c r="AE21" s="132">
        <v>0</v>
      </c>
      <c r="AF21" s="132">
        <v>0</v>
      </c>
      <c r="AG21" s="132">
        <v>0</v>
      </c>
      <c r="AI21" s="132">
        <v>0</v>
      </c>
      <c r="AJ21" t="s">
        <v>140</v>
      </c>
      <c r="AK21" s="38" t="s">
        <v>140</v>
      </c>
      <c r="AL21" s="195">
        <v>3</v>
      </c>
      <c r="AM21" t="s">
        <v>416</v>
      </c>
      <c r="AN21" t="s">
        <v>416</v>
      </c>
      <c r="AO21" t="s">
        <v>417</v>
      </c>
      <c r="AP21" s="29">
        <v>1</v>
      </c>
      <c r="AQ21" t="s">
        <v>268</v>
      </c>
      <c r="AR21" t="s">
        <v>2712</v>
      </c>
      <c r="AS21" t="s">
        <v>507</v>
      </c>
      <c r="AT21" t="s">
        <v>508</v>
      </c>
      <c r="AV21" s="596" t="s">
        <v>2798</v>
      </c>
      <c r="AW21" s="479" t="b">
        <v>0</v>
      </c>
      <c r="AX21" t="s">
        <v>1078</v>
      </c>
      <c r="BA21" t="b">
        <v>0</v>
      </c>
      <c r="BB21" t="b">
        <v>0</v>
      </c>
      <c r="BC21" t="b">
        <v>0</v>
      </c>
      <c r="BE21" t="s">
        <v>672</v>
      </c>
      <c r="BF21" t="s">
        <v>672</v>
      </c>
      <c r="BG21" t="s">
        <v>672</v>
      </c>
      <c r="BH21" s="56" t="s">
        <v>673</v>
      </c>
      <c r="BI21" s="56" t="s">
        <v>673</v>
      </c>
      <c r="BJ21" s="561" t="s">
        <v>2798</v>
      </c>
      <c r="BK21" s="479" t="s">
        <v>2798</v>
      </c>
      <c r="BL21" s="56"/>
      <c r="BM21" s="56"/>
      <c r="BN21" s="209">
        <v>999</v>
      </c>
      <c r="BP21" s="580"/>
      <c r="BQ21" s="580" t="s">
        <v>674</v>
      </c>
      <c r="BR21" s="580" t="s">
        <v>671</v>
      </c>
      <c r="BS21" s="580"/>
      <c r="BT21" s="580"/>
    </row>
    <row r="22" spans="1:72">
      <c r="A22">
        <v>489</v>
      </c>
      <c r="B22" s="148" t="s">
        <v>7231</v>
      </c>
      <c r="C22" s="148" t="s">
        <v>7232</v>
      </c>
      <c r="D22" s="28">
        <v>0</v>
      </c>
      <c r="E22" s="586">
        <v>0</v>
      </c>
      <c r="F22" s="586">
        <v>1</v>
      </c>
      <c r="G22" s="344" t="s">
        <v>7212</v>
      </c>
      <c r="H22" t="s">
        <v>1009</v>
      </c>
      <c r="J22" s="56"/>
      <c r="M22" s="56"/>
      <c r="N22" s="56" t="s">
        <v>1009</v>
      </c>
      <c r="O22" t="s">
        <v>1009</v>
      </c>
      <c r="P22" s="56" t="s">
        <v>1009</v>
      </c>
      <c r="Q22" s="61" t="s">
        <v>1008</v>
      </c>
      <c r="R22" s="137">
        <v>96</v>
      </c>
      <c r="S22" s="137">
        <v>1</v>
      </c>
      <c r="T22" s="119" t="s">
        <v>181</v>
      </c>
      <c r="U22" s="56"/>
      <c r="V22" s="142">
        <v>99</v>
      </c>
      <c r="W22" s="142">
        <v>99</v>
      </c>
      <c r="X22" s="21" t="s">
        <v>2764</v>
      </c>
      <c r="Y22" s="132">
        <v>0</v>
      </c>
      <c r="Z22" s="132">
        <v>1</v>
      </c>
      <c r="AA22" s="132">
        <v>1</v>
      </c>
      <c r="AB22" s="132">
        <v>1</v>
      </c>
      <c r="AC22" s="132">
        <v>0</v>
      </c>
      <c r="AD22" s="132">
        <v>0</v>
      </c>
      <c r="AE22" s="132">
        <v>0</v>
      </c>
      <c r="AF22" s="132">
        <v>0</v>
      </c>
      <c r="AG22" s="132">
        <v>0</v>
      </c>
      <c r="AI22" s="132">
        <v>0</v>
      </c>
      <c r="AJ22" t="s">
        <v>140</v>
      </c>
      <c r="AK22" s="38" t="s">
        <v>140</v>
      </c>
      <c r="AL22" s="195">
        <v>3</v>
      </c>
      <c r="AM22" t="s">
        <v>1742</v>
      </c>
      <c r="AN22" t="s">
        <v>1742</v>
      </c>
      <c r="AO22" t="s">
        <v>1743</v>
      </c>
      <c r="AP22" s="29">
        <v>3</v>
      </c>
      <c r="AQ22" t="s">
        <v>746</v>
      </c>
      <c r="AR22" t="s">
        <v>2712</v>
      </c>
      <c r="AS22" t="s">
        <v>507</v>
      </c>
      <c r="AT22" t="s">
        <v>508</v>
      </c>
      <c r="AV22" s="596" t="s">
        <v>2798</v>
      </c>
      <c r="AW22" s="479" t="b">
        <v>0</v>
      </c>
      <c r="AX22" t="s">
        <v>1078</v>
      </c>
      <c r="BA22" t="b">
        <v>0</v>
      </c>
      <c r="BB22" t="b">
        <v>0</v>
      </c>
      <c r="BC22" t="b">
        <v>0</v>
      </c>
      <c r="BE22" t="s">
        <v>5111</v>
      </c>
      <c r="BF22" t="s">
        <v>1010</v>
      </c>
      <c r="BG22" t="s">
        <v>1010</v>
      </c>
      <c r="BH22" s="56" t="s">
        <v>1010</v>
      </c>
      <c r="BI22" s="56"/>
      <c r="BJ22" s="561" t="s">
        <v>2798</v>
      </c>
      <c r="BK22" s="479" t="s">
        <v>2798</v>
      </c>
      <c r="BL22" s="56"/>
      <c r="BM22" s="56"/>
      <c r="BN22" s="209">
        <v>999</v>
      </c>
      <c r="BP22" s="580"/>
      <c r="BQ22" s="580" t="s">
        <v>674</v>
      </c>
      <c r="BR22" s="580" t="s">
        <v>1009</v>
      </c>
      <c r="BS22" s="580"/>
      <c r="BT22" s="580"/>
    </row>
    <row r="23" spans="1:72">
      <c r="A23">
        <v>491</v>
      </c>
      <c r="B23" s="148" t="s">
        <v>7233</v>
      </c>
      <c r="C23" s="148" t="s">
        <v>7234</v>
      </c>
      <c r="D23" s="28">
        <v>0</v>
      </c>
      <c r="E23" s="586">
        <v>0</v>
      </c>
      <c r="F23" s="586">
        <v>1</v>
      </c>
      <c r="G23" s="344" t="s">
        <v>7212</v>
      </c>
      <c r="H23" t="s">
        <v>632</v>
      </c>
      <c r="J23" s="56"/>
      <c r="M23" s="56"/>
      <c r="N23" s="56" t="s">
        <v>632</v>
      </c>
      <c r="O23" t="s">
        <v>632</v>
      </c>
      <c r="P23" s="56" t="s">
        <v>632</v>
      </c>
      <c r="Q23" s="61" t="s">
        <v>631</v>
      </c>
      <c r="R23" s="137">
        <v>97</v>
      </c>
      <c r="S23" s="137">
        <v>2</v>
      </c>
      <c r="T23" s="119" t="s">
        <v>144</v>
      </c>
      <c r="U23" s="56" t="s">
        <v>144</v>
      </c>
      <c r="V23" s="142">
        <v>99</v>
      </c>
      <c r="W23" s="142">
        <v>99</v>
      </c>
      <c r="X23" s="21" t="s">
        <v>2764</v>
      </c>
      <c r="Y23" s="132">
        <v>0</v>
      </c>
      <c r="Z23" s="132">
        <v>0</v>
      </c>
      <c r="AA23" s="132">
        <v>1</v>
      </c>
      <c r="AB23" s="132">
        <v>1</v>
      </c>
      <c r="AC23" s="132">
        <v>0</v>
      </c>
      <c r="AD23" s="132">
        <v>0</v>
      </c>
      <c r="AE23" s="132">
        <v>0</v>
      </c>
      <c r="AF23" s="132">
        <v>0</v>
      </c>
      <c r="AG23" s="132">
        <v>0</v>
      </c>
      <c r="AI23" s="132">
        <v>0</v>
      </c>
      <c r="AJ23" t="s">
        <v>140</v>
      </c>
      <c r="AK23" s="38" t="s">
        <v>140</v>
      </c>
      <c r="AL23" s="195">
        <v>3</v>
      </c>
      <c r="AM23" t="s">
        <v>416</v>
      </c>
      <c r="AN23" t="s">
        <v>416</v>
      </c>
      <c r="AO23" t="s">
        <v>417</v>
      </c>
      <c r="AP23" s="29">
        <v>1</v>
      </c>
      <c r="AQ23" t="s">
        <v>268</v>
      </c>
      <c r="AR23" t="s">
        <v>2712</v>
      </c>
      <c r="AS23" t="s">
        <v>507</v>
      </c>
      <c r="AT23" t="s">
        <v>508</v>
      </c>
      <c r="AV23" s="596" t="s">
        <v>2798</v>
      </c>
      <c r="AW23" s="479" t="b">
        <v>0</v>
      </c>
      <c r="AX23" t="s">
        <v>1078</v>
      </c>
      <c r="BA23" t="b">
        <v>0</v>
      </c>
      <c r="BB23" t="b">
        <v>0</v>
      </c>
      <c r="BC23" t="b">
        <v>0</v>
      </c>
      <c r="BE23" t="s">
        <v>633</v>
      </c>
      <c r="BF23" t="s">
        <v>633</v>
      </c>
      <c r="BG23" t="s">
        <v>633</v>
      </c>
      <c r="BH23" s="56" t="s">
        <v>634</v>
      </c>
      <c r="BI23" s="56" t="s">
        <v>634</v>
      </c>
      <c r="BJ23" s="561" t="s">
        <v>2798</v>
      </c>
      <c r="BK23" s="479" t="s">
        <v>2798</v>
      </c>
      <c r="BL23" s="56"/>
      <c r="BM23" s="56"/>
      <c r="BN23" s="209">
        <v>999</v>
      </c>
      <c r="BP23" s="580"/>
      <c r="BQ23" s="580" t="s">
        <v>635</v>
      </c>
      <c r="BR23" s="580" t="s">
        <v>632</v>
      </c>
      <c r="BS23" s="580"/>
      <c r="BT23" s="580"/>
    </row>
    <row r="24" spans="1:72">
      <c r="A24">
        <v>493</v>
      </c>
      <c r="B24" s="148" t="s">
        <v>7233</v>
      </c>
      <c r="C24" s="148" t="s">
        <v>7234</v>
      </c>
      <c r="D24" s="28">
        <v>0</v>
      </c>
      <c r="E24" s="586">
        <v>0</v>
      </c>
      <c r="F24" s="586">
        <v>1</v>
      </c>
      <c r="G24" s="344" t="s">
        <v>7212</v>
      </c>
      <c r="H24" t="s">
        <v>1025</v>
      </c>
      <c r="J24" s="56"/>
      <c r="M24" s="56"/>
      <c r="N24" s="56" t="s">
        <v>1025</v>
      </c>
      <c r="O24" t="s">
        <v>1025</v>
      </c>
      <c r="P24" s="56" t="s">
        <v>1025</v>
      </c>
      <c r="Q24" s="61" t="s">
        <v>1024</v>
      </c>
      <c r="R24" s="137">
        <v>97</v>
      </c>
      <c r="S24" s="137">
        <v>2</v>
      </c>
      <c r="T24" s="119" t="s">
        <v>144</v>
      </c>
      <c r="U24" s="56"/>
      <c r="V24" s="142">
        <v>99</v>
      </c>
      <c r="W24" s="142">
        <v>99</v>
      </c>
      <c r="X24" s="21" t="s">
        <v>2764</v>
      </c>
      <c r="Y24" s="132">
        <v>0</v>
      </c>
      <c r="Z24" s="132">
        <v>1</v>
      </c>
      <c r="AA24" s="132">
        <v>1</v>
      </c>
      <c r="AB24" s="132">
        <v>1</v>
      </c>
      <c r="AC24" s="132">
        <v>0</v>
      </c>
      <c r="AD24" s="132">
        <v>0</v>
      </c>
      <c r="AE24" s="132">
        <v>0</v>
      </c>
      <c r="AF24" s="132">
        <v>0</v>
      </c>
      <c r="AG24" s="132">
        <v>0</v>
      </c>
      <c r="AI24" s="132">
        <v>0</v>
      </c>
      <c r="AJ24" t="s">
        <v>140</v>
      </c>
      <c r="AK24" s="38" t="s">
        <v>140</v>
      </c>
      <c r="AL24" s="195">
        <v>3</v>
      </c>
      <c r="AM24" t="s">
        <v>1742</v>
      </c>
      <c r="AN24" t="s">
        <v>1742</v>
      </c>
      <c r="AO24" t="s">
        <v>1743</v>
      </c>
      <c r="AP24" s="29">
        <v>3</v>
      </c>
      <c r="AQ24" t="s">
        <v>746</v>
      </c>
      <c r="AR24" t="s">
        <v>2712</v>
      </c>
      <c r="AS24" t="s">
        <v>507</v>
      </c>
      <c r="AT24" t="s">
        <v>508</v>
      </c>
      <c r="AV24" s="596" t="s">
        <v>2798</v>
      </c>
      <c r="AW24" s="479" t="b">
        <v>0</v>
      </c>
      <c r="AX24" t="s">
        <v>1078</v>
      </c>
      <c r="BA24" t="b">
        <v>0</v>
      </c>
      <c r="BB24" t="b">
        <v>0</v>
      </c>
      <c r="BC24" t="b">
        <v>0</v>
      </c>
      <c r="BE24" t="s">
        <v>1026</v>
      </c>
      <c r="BF24" t="s">
        <v>1026</v>
      </c>
      <c r="BG24" t="s">
        <v>1026</v>
      </c>
      <c r="BH24" s="56" t="s">
        <v>1026</v>
      </c>
      <c r="BI24" s="56"/>
      <c r="BJ24" s="561" t="s">
        <v>2798</v>
      </c>
      <c r="BK24" s="479">
        <v>0</v>
      </c>
      <c r="BL24" s="56"/>
      <c r="BM24" s="56"/>
      <c r="BN24" s="209">
        <v>999</v>
      </c>
      <c r="BP24" s="580"/>
      <c r="BQ24" s="580" t="s">
        <v>635</v>
      </c>
      <c r="BR24" s="580" t="s">
        <v>1025</v>
      </c>
      <c r="BS24" s="580"/>
      <c r="BT24" s="580"/>
    </row>
    <row r="25" spans="1:72">
      <c r="A25">
        <v>495</v>
      </c>
      <c r="B25" s="148" t="s">
        <v>7235</v>
      </c>
      <c r="C25" s="148" t="s">
        <v>7236</v>
      </c>
      <c r="D25" s="28">
        <v>0</v>
      </c>
      <c r="E25" s="586">
        <v>0</v>
      </c>
      <c r="F25" s="586">
        <v>1</v>
      </c>
      <c r="G25" s="344" t="s">
        <v>7212</v>
      </c>
      <c r="H25" t="s">
        <v>689</v>
      </c>
      <c r="J25" s="56"/>
      <c r="M25" s="56"/>
      <c r="N25" s="56" t="s">
        <v>689</v>
      </c>
      <c r="O25" t="s">
        <v>689</v>
      </c>
      <c r="P25" s="56" t="s">
        <v>689</v>
      </c>
      <c r="Q25" s="61" t="s">
        <v>688</v>
      </c>
      <c r="R25" s="137">
        <v>99</v>
      </c>
      <c r="S25" s="137">
        <v>4</v>
      </c>
      <c r="T25" s="119" t="s">
        <v>196</v>
      </c>
      <c r="U25" s="56" t="s">
        <v>196</v>
      </c>
      <c r="V25" s="142">
        <v>99</v>
      </c>
      <c r="W25" s="142">
        <v>99</v>
      </c>
      <c r="X25" s="21" t="s">
        <v>2764</v>
      </c>
      <c r="Y25" s="132">
        <v>0</v>
      </c>
      <c r="Z25" s="132">
        <v>0</v>
      </c>
      <c r="AA25" s="132">
        <v>1</v>
      </c>
      <c r="AB25" s="132">
        <v>1</v>
      </c>
      <c r="AC25" s="132">
        <v>0</v>
      </c>
      <c r="AD25" s="132">
        <v>0</v>
      </c>
      <c r="AE25" s="132">
        <v>0</v>
      </c>
      <c r="AF25" s="132">
        <v>0</v>
      </c>
      <c r="AG25" s="132">
        <v>0</v>
      </c>
      <c r="AI25" s="132">
        <v>0</v>
      </c>
      <c r="AJ25" t="s">
        <v>140</v>
      </c>
      <c r="AK25" s="38" t="s">
        <v>140</v>
      </c>
      <c r="AL25" s="195">
        <v>3</v>
      </c>
      <c r="AM25" t="s">
        <v>416</v>
      </c>
      <c r="AN25" t="s">
        <v>416</v>
      </c>
      <c r="AO25" t="s">
        <v>417</v>
      </c>
      <c r="AP25" s="29">
        <v>1</v>
      </c>
      <c r="AQ25" t="s">
        <v>268</v>
      </c>
      <c r="AR25" t="s">
        <v>2712</v>
      </c>
      <c r="AS25" t="s">
        <v>507</v>
      </c>
      <c r="AT25" t="s">
        <v>508</v>
      </c>
      <c r="AV25" s="596" t="s">
        <v>2798</v>
      </c>
      <c r="AW25" s="479" t="b">
        <v>0</v>
      </c>
      <c r="AX25" t="s">
        <v>1078</v>
      </c>
      <c r="BA25" t="b">
        <v>0</v>
      </c>
      <c r="BB25" t="b">
        <v>0</v>
      </c>
      <c r="BC25" t="b">
        <v>0</v>
      </c>
      <c r="BE25" t="s">
        <v>5166</v>
      </c>
      <c r="BF25" t="s">
        <v>690</v>
      </c>
      <c r="BG25" t="s">
        <v>690</v>
      </c>
      <c r="BH25" s="56" t="s">
        <v>5259</v>
      </c>
      <c r="BI25" s="56" t="s">
        <v>5259</v>
      </c>
      <c r="BJ25" s="561" t="s">
        <v>2798</v>
      </c>
      <c r="BK25" s="479" t="s">
        <v>2798</v>
      </c>
      <c r="BL25" s="56"/>
      <c r="BM25" s="56"/>
      <c r="BN25" s="209">
        <v>999</v>
      </c>
      <c r="BP25" s="580"/>
      <c r="BQ25" s="580" t="s">
        <v>691</v>
      </c>
      <c r="BR25" s="580" t="s">
        <v>689</v>
      </c>
      <c r="BS25" s="580"/>
      <c r="BT25" s="580"/>
    </row>
    <row r="26" spans="1:72">
      <c r="A26">
        <v>497</v>
      </c>
      <c r="B26" s="148" t="s">
        <v>7235</v>
      </c>
      <c r="C26" s="148" t="s">
        <v>7236</v>
      </c>
      <c r="D26" s="28">
        <v>0</v>
      </c>
      <c r="E26" s="586">
        <v>0</v>
      </c>
      <c r="F26" s="586">
        <v>1</v>
      </c>
      <c r="G26" s="344" t="s">
        <v>7212</v>
      </c>
      <c r="H26" t="s">
        <v>963</v>
      </c>
      <c r="J26" s="56"/>
      <c r="L26" s="114"/>
      <c r="M26" s="184"/>
      <c r="N26" s="56" t="s">
        <v>963</v>
      </c>
      <c r="O26" t="s">
        <v>963</v>
      </c>
      <c r="P26" s="56" t="s">
        <v>963</v>
      </c>
      <c r="Q26" s="115" t="s">
        <v>962</v>
      </c>
      <c r="R26" s="137">
        <v>99</v>
      </c>
      <c r="S26" s="137">
        <v>4</v>
      </c>
      <c r="T26" s="183" t="s">
        <v>196</v>
      </c>
      <c r="U26" s="56"/>
      <c r="V26" s="142">
        <v>99</v>
      </c>
      <c r="W26" s="142">
        <v>99</v>
      </c>
      <c r="X26" s="21" t="s">
        <v>2764</v>
      </c>
      <c r="Y26" s="132">
        <v>0</v>
      </c>
      <c r="Z26" s="132">
        <v>1</v>
      </c>
      <c r="AA26" s="132">
        <v>1</v>
      </c>
      <c r="AB26" s="132">
        <v>1</v>
      </c>
      <c r="AC26" s="132">
        <v>0</v>
      </c>
      <c r="AD26" s="132">
        <v>0</v>
      </c>
      <c r="AE26" s="132">
        <v>0</v>
      </c>
      <c r="AF26" s="132">
        <v>0</v>
      </c>
      <c r="AG26" s="132">
        <v>0</v>
      </c>
      <c r="AI26" s="132">
        <v>0</v>
      </c>
      <c r="AJ26" t="s">
        <v>140</v>
      </c>
      <c r="AK26" s="38" t="s">
        <v>140</v>
      </c>
      <c r="AL26" s="195">
        <v>3</v>
      </c>
      <c r="AM26" t="s">
        <v>1742</v>
      </c>
      <c r="AN26" t="s">
        <v>1742</v>
      </c>
      <c r="AO26" t="s">
        <v>1743</v>
      </c>
      <c r="AP26" s="29">
        <v>3</v>
      </c>
      <c r="AQ26" t="s">
        <v>746</v>
      </c>
      <c r="AR26" t="s">
        <v>2712</v>
      </c>
      <c r="AS26" t="s">
        <v>507</v>
      </c>
      <c r="AT26" t="s">
        <v>508</v>
      </c>
      <c r="AV26" s="596" t="s">
        <v>2798</v>
      </c>
      <c r="AW26" s="479" t="b">
        <v>0</v>
      </c>
      <c r="AX26" t="s">
        <v>1078</v>
      </c>
      <c r="BA26" t="b">
        <v>0</v>
      </c>
      <c r="BB26" t="b">
        <v>0</v>
      </c>
      <c r="BC26" t="b">
        <v>0</v>
      </c>
      <c r="BE26" t="s">
        <v>5262</v>
      </c>
      <c r="BF26" t="s">
        <v>5263</v>
      </c>
      <c r="BG26" t="s">
        <v>5263</v>
      </c>
      <c r="BH26" s="56" t="s">
        <v>5263</v>
      </c>
      <c r="BI26" s="56"/>
      <c r="BJ26" s="561" t="s">
        <v>2798</v>
      </c>
      <c r="BK26" s="479" t="s">
        <v>2798</v>
      </c>
      <c r="BL26" s="56"/>
      <c r="BM26" s="56"/>
      <c r="BN26" s="209">
        <v>999</v>
      </c>
      <c r="BP26" s="580"/>
      <c r="BQ26" s="580" t="s">
        <v>691</v>
      </c>
      <c r="BR26" s="580" t="s">
        <v>963</v>
      </c>
      <c r="BS26" s="580"/>
      <c r="BT26" s="580"/>
    </row>
    <row r="27" spans="1:72">
      <c r="A27">
        <v>499</v>
      </c>
      <c r="B27" s="148" t="s">
        <v>7237</v>
      </c>
      <c r="C27" s="148" t="s">
        <v>7238</v>
      </c>
      <c r="D27" s="28">
        <v>0</v>
      </c>
      <c r="E27" s="586">
        <v>0</v>
      </c>
      <c r="F27" s="586">
        <v>1</v>
      </c>
      <c r="G27" s="344" t="s">
        <v>7212</v>
      </c>
      <c r="H27" t="s">
        <v>821</v>
      </c>
      <c r="J27" s="56"/>
      <c r="L27" s="63"/>
      <c r="M27" s="575"/>
      <c r="N27" s="56" t="s">
        <v>821</v>
      </c>
      <c r="O27" t="s">
        <v>821</v>
      </c>
      <c r="P27" s="56" t="s">
        <v>821</v>
      </c>
      <c r="Q27" s="107" t="s">
        <v>820</v>
      </c>
      <c r="R27" s="137">
        <v>101</v>
      </c>
      <c r="S27" s="137">
        <v>5</v>
      </c>
      <c r="T27" s="119" t="s">
        <v>1716</v>
      </c>
      <c r="U27" s="56"/>
      <c r="V27" s="142">
        <v>99</v>
      </c>
      <c r="W27" s="142">
        <v>99</v>
      </c>
      <c r="X27" s="21" t="s">
        <v>2764</v>
      </c>
      <c r="Y27" s="132">
        <v>0</v>
      </c>
      <c r="Z27" s="132">
        <v>0</v>
      </c>
      <c r="AA27" s="132">
        <v>1</v>
      </c>
      <c r="AB27" s="132">
        <v>1</v>
      </c>
      <c r="AC27" s="132">
        <v>0</v>
      </c>
      <c r="AD27" s="132">
        <v>0</v>
      </c>
      <c r="AE27" s="132">
        <v>0</v>
      </c>
      <c r="AF27" s="132">
        <v>0</v>
      </c>
      <c r="AG27" s="132">
        <v>0</v>
      </c>
      <c r="AI27" s="132">
        <v>0</v>
      </c>
      <c r="AJ27" t="s">
        <v>140</v>
      </c>
      <c r="AK27" s="38" t="s">
        <v>140</v>
      </c>
      <c r="AL27" s="195">
        <v>3</v>
      </c>
      <c r="AM27" t="s">
        <v>416</v>
      </c>
      <c r="AN27" t="s">
        <v>416</v>
      </c>
      <c r="AO27" t="s">
        <v>417</v>
      </c>
      <c r="AP27" s="29">
        <v>1</v>
      </c>
      <c r="AQ27" t="s">
        <v>268</v>
      </c>
      <c r="AR27" t="s">
        <v>2712</v>
      </c>
      <c r="AS27" t="s">
        <v>507</v>
      </c>
      <c r="AT27" t="s">
        <v>508</v>
      </c>
      <c r="AV27" s="596" t="s">
        <v>2798</v>
      </c>
      <c r="AW27" s="479" t="b">
        <v>0</v>
      </c>
      <c r="AX27" t="s">
        <v>1078</v>
      </c>
      <c r="BA27" t="b">
        <v>0</v>
      </c>
      <c r="BB27" t="b">
        <v>0</v>
      </c>
      <c r="BC27" t="b">
        <v>0</v>
      </c>
      <c r="BE27" t="s">
        <v>822</v>
      </c>
      <c r="BF27" t="s">
        <v>822</v>
      </c>
      <c r="BG27" t="s">
        <v>822</v>
      </c>
      <c r="BH27" s="56" t="s">
        <v>822</v>
      </c>
      <c r="BI27" s="56"/>
      <c r="BJ27" s="561" t="s">
        <v>2798</v>
      </c>
      <c r="BK27" s="479" t="s">
        <v>2798</v>
      </c>
      <c r="BL27" s="56"/>
      <c r="BM27" s="56"/>
      <c r="BN27" s="209">
        <v>999</v>
      </c>
      <c r="BP27" s="580"/>
      <c r="BQ27" s="580" t="s">
        <v>823</v>
      </c>
      <c r="BR27" s="580" t="s">
        <v>821</v>
      </c>
      <c r="BS27" s="580"/>
      <c r="BT27" s="580"/>
    </row>
    <row r="28" spans="1:72">
      <c r="A28">
        <v>501</v>
      </c>
      <c r="B28" s="148" t="s">
        <v>7237</v>
      </c>
      <c r="C28" s="148" t="s">
        <v>7238</v>
      </c>
      <c r="D28" s="28">
        <v>0</v>
      </c>
      <c r="E28" s="586">
        <v>0</v>
      </c>
      <c r="F28" s="586">
        <v>1</v>
      </c>
      <c r="G28" s="344" t="s">
        <v>7212</v>
      </c>
      <c r="H28" t="s">
        <v>958</v>
      </c>
      <c r="I28" s="114"/>
      <c r="J28" s="56"/>
      <c r="L28" s="63"/>
      <c r="M28" s="575"/>
      <c r="N28" s="56" t="s">
        <v>958</v>
      </c>
      <c r="O28" t="s">
        <v>958</v>
      </c>
      <c r="P28" s="56" t="s">
        <v>958</v>
      </c>
      <c r="Q28" s="107" t="s">
        <v>957</v>
      </c>
      <c r="R28" s="137">
        <v>101</v>
      </c>
      <c r="S28" s="137">
        <v>5</v>
      </c>
      <c r="T28" s="119" t="s">
        <v>1716</v>
      </c>
      <c r="U28" s="56"/>
      <c r="V28" s="142">
        <v>99</v>
      </c>
      <c r="W28" s="142">
        <v>99</v>
      </c>
      <c r="X28" s="21" t="s">
        <v>2764</v>
      </c>
      <c r="Y28" s="132">
        <v>0</v>
      </c>
      <c r="Z28" s="132">
        <v>1</v>
      </c>
      <c r="AA28" s="132">
        <v>1</v>
      </c>
      <c r="AB28" s="132">
        <v>1</v>
      </c>
      <c r="AC28" s="132">
        <v>0</v>
      </c>
      <c r="AD28" s="132">
        <v>0</v>
      </c>
      <c r="AE28" s="132">
        <v>0</v>
      </c>
      <c r="AF28" s="132">
        <v>0</v>
      </c>
      <c r="AG28" s="132">
        <v>0</v>
      </c>
      <c r="AI28" s="132">
        <v>0</v>
      </c>
      <c r="AJ28" t="s">
        <v>140</v>
      </c>
      <c r="AK28" s="38" t="s">
        <v>140</v>
      </c>
      <c r="AL28" s="195">
        <v>3</v>
      </c>
      <c r="AM28" t="s">
        <v>1742</v>
      </c>
      <c r="AN28" t="s">
        <v>1742</v>
      </c>
      <c r="AO28" t="s">
        <v>1743</v>
      </c>
      <c r="AP28" s="29">
        <v>3</v>
      </c>
      <c r="AQ28" t="s">
        <v>746</v>
      </c>
      <c r="AR28" t="s">
        <v>2712</v>
      </c>
      <c r="AS28" t="s">
        <v>507</v>
      </c>
      <c r="AT28" t="s">
        <v>508</v>
      </c>
      <c r="AV28" s="596" t="s">
        <v>2798</v>
      </c>
      <c r="AW28" s="479" t="b">
        <v>0</v>
      </c>
      <c r="AX28" t="s">
        <v>1078</v>
      </c>
      <c r="BA28" t="b">
        <v>0</v>
      </c>
      <c r="BB28" t="b">
        <v>0</v>
      </c>
      <c r="BC28" t="b">
        <v>0</v>
      </c>
      <c r="BE28" t="s">
        <v>959</v>
      </c>
      <c r="BF28" t="s">
        <v>959</v>
      </c>
      <c r="BG28" t="s">
        <v>959</v>
      </c>
      <c r="BH28" s="56" t="s">
        <v>959</v>
      </c>
      <c r="BI28" s="56"/>
      <c r="BJ28" s="561" t="s">
        <v>2798</v>
      </c>
      <c r="BK28" s="479" t="s">
        <v>2798</v>
      </c>
      <c r="BL28" s="56"/>
      <c r="BM28" s="56"/>
      <c r="BN28" s="209">
        <v>999</v>
      </c>
      <c r="BP28" s="580"/>
      <c r="BQ28" s="580" t="s">
        <v>823</v>
      </c>
      <c r="BR28" s="580" t="s">
        <v>958</v>
      </c>
      <c r="BS28" s="580"/>
      <c r="BT28" s="580"/>
    </row>
    <row r="29" spans="1:72">
      <c r="A29">
        <v>503</v>
      </c>
      <c r="B29" s="148" t="s">
        <v>7239</v>
      </c>
      <c r="C29" s="148" t="s">
        <v>7240</v>
      </c>
      <c r="D29" s="28">
        <v>0</v>
      </c>
      <c r="E29" s="586">
        <v>0</v>
      </c>
      <c r="F29" s="586">
        <v>1</v>
      </c>
      <c r="G29" s="344" t="s">
        <v>7212</v>
      </c>
      <c r="H29" t="s">
        <v>825</v>
      </c>
      <c r="J29" s="56"/>
      <c r="L29" s="63"/>
      <c r="M29" s="575"/>
      <c r="N29" s="56" t="s">
        <v>825</v>
      </c>
      <c r="O29" t="s">
        <v>825</v>
      </c>
      <c r="P29" s="56" t="s">
        <v>825</v>
      </c>
      <c r="Q29" s="107" t="s">
        <v>824</v>
      </c>
      <c r="R29" s="137">
        <v>102</v>
      </c>
      <c r="S29" s="137">
        <v>6</v>
      </c>
      <c r="T29" s="119" t="s">
        <v>306</v>
      </c>
      <c r="U29" s="56" t="s">
        <v>306</v>
      </c>
      <c r="V29" s="142">
        <v>99</v>
      </c>
      <c r="W29" s="142">
        <v>99</v>
      </c>
      <c r="X29" s="21" t="s">
        <v>2764</v>
      </c>
      <c r="Y29" s="132">
        <v>0</v>
      </c>
      <c r="Z29" s="132">
        <v>0</v>
      </c>
      <c r="AA29" s="132">
        <v>1</v>
      </c>
      <c r="AB29" s="132">
        <v>1</v>
      </c>
      <c r="AC29" s="132">
        <v>0</v>
      </c>
      <c r="AD29" s="132">
        <v>0</v>
      </c>
      <c r="AE29" s="132">
        <v>0</v>
      </c>
      <c r="AF29" s="132">
        <v>0</v>
      </c>
      <c r="AG29" s="132">
        <v>0</v>
      </c>
      <c r="AI29" s="132">
        <v>0</v>
      </c>
      <c r="AJ29" t="s">
        <v>140</v>
      </c>
      <c r="AK29" s="38" t="s">
        <v>140</v>
      </c>
      <c r="AL29" s="195">
        <v>3</v>
      </c>
      <c r="AM29" t="s">
        <v>416</v>
      </c>
      <c r="AN29" t="s">
        <v>416</v>
      </c>
      <c r="AO29" t="s">
        <v>417</v>
      </c>
      <c r="AP29" s="29">
        <v>1</v>
      </c>
      <c r="AQ29" t="s">
        <v>268</v>
      </c>
      <c r="AR29" t="s">
        <v>2712</v>
      </c>
      <c r="AS29" t="s">
        <v>507</v>
      </c>
      <c r="AT29" t="s">
        <v>508</v>
      </c>
      <c r="AV29" s="596" t="s">
        <v>2798</v>
      </c>
      <c r="AW29" s="479" t="b">
        <v>0</v>
      </c>
      <c r="AX29" t="s">
        <v>1078</v>
      </c>
      <c r="BA29" t="b">
        <v>0</v>
      </c>
      <c r="BB29" t="b">
        <v>0</v>
      </c>
      <c r="BC29" t="b">
        <v>0</v>
      </c>
      <c r="BE29" t="s">
        <v>826</v>
      </c>
      <c r="BF29" t="s">
        <v>826</v>
      </c>
      <c r="BG29" t="s">
        <v>826</v>
      </c>
      <c r="BH29" s="56" t="s">
        <v>827</v>
      </c>
      <c r="BI29" s="56" t="s">
        <v>827</v>
      </c>
      <c r="BJ29" s="561" t="s">
        <v>2798</v>
      </c>
      <c r="BK29" s="479" t="s">
        <v>2798</v>
      </c>
      <c r="BL29" s="56"/>
      <c r="BM29" s="56"/>
      <c r="BN29" s="209">
        <v>999</v>
      </c>
      <c r="BP29" s="580"/>
      <c r="BQ29" s="580" t="s">
        <v>429</v>
      </c>
      <c r="BR29" s="580" t="s">
        <v>825</v>
      </c>
      <c r="BS29" s="580"/>
      <c r="BT29" s="580"/>
    </row>
    <row r="30" spans="1:72">
      <c r="A30">
        <v>505</v>
      </c>
      <c r="B30" s="148" t="s">
        <v>7239</v>
      </c>
      <c r="C30" s="148" t="s">
        <v>7240</v>
      </c>
      <c r="D30" s="28">
        <v>0</v>
      </c>
      <c r="E30" s="586">
        <v>0</v>
      </c>
      <c r="F30" s="586">
        <v>1</v>
      </c>
      <c r="G30" s="344" t="s">
        <v>7212</v>
      </c>
      <c r="H30" t="s">
        <v>1012</v>
      </c>
      <c r="J30" s="56"/>
      <c r="L30" s="63"/>
      <c r="M30" s="575"/>
      <c r="N30" s="56" t="s">
        <v>1012</v>
      </c>
      <c r="O30" t="s">
        <v>1012</v>
      </c>
      <c r="P30" s="56" t="s">
        <v>1012</v>
      </c>
      <c r="Q30" s="107" t="s">
        <v>1011</v>
      </c>
      <c r="R30" s="137">
        <v>102</v>
      </c>
      <c r="S30" s="137">
        <v>6</v>
      </c>
      <c r="T30" s="119" t="s">
        <v>306</v>
      </c>
      <c r="U30" s="56"/>
      <c r="V30" s="142">
        <v>99</v>
      </c>
      <c r="W30" s="142">
        <v>99</v>
      </c>
      <c r="X30" s="21" t="s">
        <v>2764</v>
      </c>
      <c r="Y30" s="132">
        <v>0</v>
      </c>
      <c r="Z30" s="132">
        <v>1</v>
      </c>
      <c r="AA30" s="132">
        <v>1</v>
      </c>
      <c r="AB30" s="132">
        <v>1</v>
      </c>
      <c r="AC30" s="132">
        <v>0</v>
      </c>
      <c r="AD30" s="132">
        <v>0</v>
      </c>
      <c r="AE30" s="132">
        <v>0</v>
      </c>
      <c r="AF30" s="132">
        <v>0</v>
      </c>
      <c r="AG30" s="132">
        <v>0</v>
      </c>
      <c r="AI30" s="132">
        <v>0</v>
      </c>
      <c r="AJ30" t="s">
        <v>140</v>
      </c>
      <c r="AK30" s="38" t="s">
        <v>140</v>
      </c>
      <c r="AL30" s="195">
        <v>3</v>
      </c>
      <c r="AM30" t="s">
        <v>1742</v>
      </c>
      <c r="AN30" t="s">
        <v>1742</v>
      </c>
      <c r="AO30" t="s">
        <v>1743</v>
      </c>
      <c r="AP30" s="29">
        <v>3</v>
      </c>
      <c r="AQ30" t="s">
        <v>746</v>
      </c>
      <c r="AR30" t="s">
        <v>2712</v>
      </c>
      <c r="AS30" t="s">
        <v>507</v>
      </c>
      <c r="AT30" t="s">
        <v>508</v>
      </c>
      <c r="AV30" s="596" t="s">
        <v>2798</v>
      </c>
      <c r="AW30" s="479" t="b">
        <v>0</v>
      </c>
      <c r="AX30" t="s">
        <v>1078</v>
      </c>
      <c r="BA30" t="b">
        <v>0</v>
      </c>
      <c r="BB30" t="b">
        <v>0</v>
      </c>
      <c r="BC30" t="b">
        <v>0</v>
      </c>
      <c r="BE30" t="s">
        <v>1013</v>
      </c>
      <c r="BF30" s="173" t="s">
        <v>1013</v>
      </c>
      <c r="BG30" t="s">
        <v>1013</v>
      </c>
      <c r="BH30" s="56" t="s">
        <v>1013</v>
      </c>
      <c r="BI30" s="56"/>
      <c r="BJ30" s="561" t="s">
        <v>2798</v>
      </c>
      <c r="BK30" s="479" t="s">
        <v>2798</v>
      </c>
      <c r="BL30" s="56"/>
      <c r="BM30" s="56"/>
      <c r="BN30" s="209">
        <v>999</v>
      </c>
      <c r="BP30" s="580"/>
      <c r="BQ30" s="580" t="s">
        <v>429</v>
      </c>
      <c r="BR30" s="580" t="s">
        <v>1012</v>
      </c>
      <c r="BS30" s="580"/>
      <c r="BT30" s="580"/>
    </row>
    <row r="31" spans="1:72">
      <c r="A31">
        <v>507</v>
      </c>
      <c r="B31" s="148" t="s">
        <v>7241</v>
      </c>
      <c r="C31" s="148" t="s">
        <v>7242</v>
      </c>
      <c r="D31" s="28">
        <v>0</v>
      </c>
      <c r="E31" s="586">
        <v>0</v>
      </c>
      <c r="F31" s="586">
        <v>1</v>
      </c>
      <c r="G31" s="344" t="s">
        <v>7212</v>
      </c>
      <c r="H31" t="s">
        <v>662</v>
      </c>
      <c r="J31" s="56"/>
      <c r="L31" s="63"/>
      <c r="M31" s="575"/>
      <c r="N31" s="56" t="s">
        <v>662</v>
      </c>
      <c r="O31" t="s">
        <v>662</v>
      </c>
      <c r="P31" s="56" t="s">
        <v>662</v>
      </c>
      <c r="Q31" s="107" t="s">
        <v>661</v>
      </c>
      <c r="R31" s="137">
        <v>103</v>
      </c>
      <c r="S31" s="137">
        <v>7</v>
      </c>
      <c r="T31" s="119" t="s">
        <v>80</v>
      </c>
      <c r="U31" s="56" t="s">
        <v>80</v>
      </c>
      <c r="V31" s="142">
        <v>99</v>
      </c>
      <c r="W31" s="142">
        <v>99</v>
      </c>
      <c r="X31" s="21" t="s">
        <v>2764</v>
      </c>
      <c r="Y31" s="132">
        <v>0</v>
      </c>
      <c r="Z31" s="132">
        <v>0</v>
      </c>
      <c r="AA31" s="132">
        <v>1</v>
      </c>
      <c r="AB31" s="132">
        <v>1</v>
      </c>
      <c r="AC31" s="132">
        <v>0</v>
      </c>
      <c r="AD31" s="132">
        <v>0</v>
      </c>
      <c r="AE31" s="132">
        <v>0</v>
      </c>
      <c r="AF31" s="132">
        <v>0</v>
      </c>
      <c r="AG31" s="132">
        <v>0</v>
      </c>
      <c r="AI31" s="132">
        <v>0</v>
      </c>
      <c r="AJ31" t="s">
        <v>140</v>
      </c>
      <c r="AK31" s="38" t="s">
        <v>140</v>
      </c>
      <c r="AL31" s="195">
        <v>3</v>
      </c>
      <c r="AM31" t="s">
        <v>416</v>
      </c>
      <c r="AN31" t="s">
        <v>416</v>
      </c>
      <c r="AO31" t="s">
        <v>417</v>
      </c>
      <c r="AP31" s="29">
        <v>1</v>
      </c>
      <c r="AQ31" t="s">
        <v>268</v>
      </c>
      <c r="AR31" t="s">
        <v>2712</v>
      </c>
      <c r="AS31" t="s">
        <v>507</v>
      </c>
      <c r="AT31" t="s">
        <v>508</v>
      </c>
      <c r="AV31" s="596" t="s">
        <v>2798</v>
      </c>
      <c r="AW31" s="479" t="b">
        <v>0</v>
      </c>
      <c r="AX31" t="s">
        <v>1078</v>
      </c>
      <c r="BA31" t="b">
        <v>0</v>
      </c>
      <c r="BB31" t="b">
        <v>0</v>
      </c>
      <c r="BC31" t="b">
        <v>0</v>
      </c>
      <c r="BE31" t="s">
        <v>4981</v>
      </c>
      <c r="BF31" t="s">
        <v>663</v>
      </c>
      <c r="BG31" t="s">
        <v>663</v>
      </c>
      <c r="BH31" s="56" t="s">
        <v>664</v>
      </c>
      <c r="BI31" s="56" t="s">
        <v>664</v>
      </c>
      <c r="BJ31" s="561" t="s">
        <v>2798</v>
      </c>
      <c r="BK31" s="479" t="s">
        <v>2798</v>
      </c>
      <c r="BL31" s="56"/>
      <c r="BM31" s="56"/>
      <c r="BN31" s="209">
        <v>999</v>
      </c>
      <c r="BP31" s="580"/>
      <c r="BQ31" s="580" t="s">
        <v>665</v>
      </c>
      <c r="BR31" s="580" t="s">
        <v>662</v>
      </c>
      <c r="BS31" s="580"/>
      <c r="BT31" s="580"/>
    </row>
    <row r="32" spans="1:72">
      <c r="A32">
        <v>509</v>
      </c>
      <c r="B32" s="148" t="s">
        <v>7241</v>
      </c>
      <c r="C32" s="148" t="s">
        <v>7242</v>
      </c>
      <c r="D32" s="28">
        <v>0</v>
      </c>
      <c r="E32" s="586">
        <v>0</v>
      </c>
      <c r="F32" s="586">
        <v>1</v>
      </c>
      <c r="G32" s="344" t="s">
        <v>7212</v>
      </c>
      <c r="H32" t="s">
        <v>976</v>
      </c>
      <c r="J32" s="56"/>
      <c r="L32" s="63"/>
      <c r="M32" s="575"/>
      <c r="N32" s="56" t="s">
        <v>976</v>
      </c>
      <c r="O32" t="s">
        <v>976</v>
      </c>
      <c r="P32" s="56" t="s">
        <v>976</v>
      </c>
      <c r="Q32" s="107" t="s">
        <v>975</v>
      </c>
      <c r="R32" s="137">
        <v>103</v>
      </c>
      <c r="S32" s="137">
        <v>7</v>
      </c>
      <c r="T32" s="119" t="s">
        <v>80</v>
      </c>
      <c r="U32" s="56"/>
      <c r="V32" s="142">
        <v>99</v>
      </c>
      <c r="W32" s="142">
        <v>99</v>
      </c>
      <c r="X32" s="21" t="s">
        <v>2764</v>
      </c>
      <c r="Y32" s="132">
        <v>0</v>
      </c>
      <c r="Z32" s="132">
        <v>1</v>
      </c>
      <c r="AA32" s="132">
        <v>1</v>
      </c>
      <c r="AB32" s="132">
        <v>1</v>
      </c>
      <c r="AC32" s="132">
        <v>0</v>
      </c>
      <c r="AD32" s="132">
        <v>0</v>
      </c>
      <c r="AE32" s="132">
        <v>0</v>
      </c>
      <c r="AF32" s="132">
        <v>0</v>
      </c>
      <c r="AG32" s="132">
        <v>0</v>
      </c>
      <c r="AI32" s="132">
        <v>0</v>
      </c>
      <c r="AJ32" t="s">
        <v>140</v>
      </c>
      <c r="AK32" s="38" t="s">
        <v>140</v>
      </c>
      <c r="AL32" s="195">
        <v>3</v>
      </c>
      <c r="AM32" t="s">
        <v>1742</v>
      </c>
      <c r="AN32" t="s">
        <v>1742</v>
      </c>
      <c r="AO32" t="s">
        <v>1743</v>
      </c>
      <c r="AP32" s="29">
        <v>3</v>
      </c>
      <c r="AQ32" t="s">
        <v>746</v>
      </c>
      <c r="AR32" t="s">
        <v>2712</v>
      </c>
      <c r="AS32" t="s">
        <v>507</v>
      </c>
      <c r="AT32" t="s">
        <v>508</v>
      </c>
      <c r="AV32" s="596" t="s">
        <v>2798</v>
      </c>
      <c r="AW32" s="479" t="b">
        <v>0</v>
      </c>
      <c r="AX32" t="s">
        <v>1078</v>
      </c>
      <c r="BA32" t="b">
        <v>0</v>
      </c>
      <c r="BB32" t="b">
        <v>0</v>
      </c>
      <c r="BC32" t="b">
        <v>0</v>
      </c>
      <c r="BE32" t="s">
        <v>977</v>
      </c>
      <c r="BF32" t="s">
        <v>977</v>
      </c>
      <c r="BG32" t="s">
        <v>977</v>
      </c>
      <c r="BH32" s="56" t="s">
        <v>977</v>
      </c>
      <c r="BI32" s="56"/>
      <c r="BJ32" s="561" t="s">
        <v>2798</v>
      </c>
      <c r="BK32" s="479">
        <v>0</v>
      </c>
      <c r="BL32" s="56"/>
      <c r="BM32" s="56"/>
      <c r="BN32" s="209">
        <v>999</v>
      </c>
      <c r="BP32" s="580"/>
      <c r="BQ32" s="580" t="s">
        <v>665</v>
      </c>
      <c r="BR32" s="580" t="s">
        <v>976</v>
      </c>
      <c r="BS32" s="580"/>
      <c r="BT32" s="580"/>
    </row>
    <row r="33" spans="1:72">
      <c r="A33">
        <v>511</v>
      </c>
      <c r="B33" s="148" t="s">
        <v>7243</v>
      </c>
      <c r="C33" s="148" t="s">
        <v>7244</v>
      </c>
      <c r="D33" s="28">
        <v>0</v>
      </c>
      <c r="E33" s="586">
        <v>0</v>
      </c>
      <c r="F33" s="586">
        <v>1</v>
      </c>
      <c r="G33" s="344" t="s">
        <v>7212</v>
      </c>
      <c r="H33" t="s">
        <v>680</v>
      </c>
      <c r="J33" s="56"/>
      <c r="L33" s="63"/>
      <c r="M33" s="575"/>
      <c r="N33" s="56" t="s">
        <v>680</v>
      </c>
      <c r="O33" t="s">
        <v>680</v>
      </c>
      <c r="P33" s="56" t="s">
        <v>680</v>
      </c>
      <c r="Q33" s="107" t="s">
        <v>679</v>
      </c>
      <c r="R33" s="137">
        <v>104</v>
      </c>
      <c r="S33" s="137">
        <v>8</v>
      </c>
      <c r="T33" s="191" t="s">
        <v>255</v>
      </c>
      <c r="U33" s="56" t="s">
        <v>255</v>
      </c>
      <c r="V33" s="142">
        <v>99</v>
      </c>
      <c r="W33" s="142">
        <v>99</v>
      </c>
      <c r="X33" s="21" t="s">
        <v>2764</v>
      </c>
      <c r="Y33" s="132">
        <v>0</v>
      </c>
      <c r="Z33" s="132">
        <v>0</v>
      </c>
      <c r="AA33" s="132">
        <v>1</v>
      </c>
      <c r="AB33" s="132">
        <v>1</v>
      </c>
      <c r="AC33" s="132">
        <v>0</v>
      </c>
      <c r="AD33" s="132">
        <v>0</v>
      </c>
      <c r="AE33" s="132">
        <v>0</v>
      </c>
      <c r="AF33" s="132">
        <v>0</v>
      </c>
      <c r="AG33" s="132">
        <v>0</v>
      </c>
      <c r="AI33" s="132">
        <v>0</v>
      </c>
      <c r="AJ33" t="s">
        <v>140</v>
      </c>
      <c r="AK33" s="38" t="s">
        <v>140</v>
      </c>
      <c r="AL33" s="195">
        <v>3</v>
      </c>
      <c r="AM33" t="s">
        <v>416</v>
      </c>
      <c r="AN33" t="s">
        <v>416</v>
      </c>
      <c r="AO33" t="s">
        <v>417</v>
      </c>
      <c r="AP33" s="29">
        <v>1</v>
      </c>
      <c r="AQ33" t="s">
        <v>268</v>
      </c>
      <c r="AR33" t="s">
        <v>2712</v>
      </c>
      <c r="AS33" t="s">
        <v>507</v>
      </c>
      <c r="AT33" t="s">
        <v>508</v>
      </c>
      <c r="AV33" s="596" t="s">
        <v>2798</v>
      </c>
      <c r="AW33" s="479" t="b">
        <v>0</v>
      </c>
      <c r="AX33" t="s">
        <v>1078</v>
      </c>
      <c r="BA33" t="b">
        <v>0</v>
      </c>
      <c r="BB33" t="b">
        <v>0</v>
      </c>
      <c r="BC33" t="b">
        <v>0</v>
      </c>
      <c r="BE33" t="s">
        <v>681</v>
      </c>
      <c r="BF33" t="s">
        <v>681</v>
      </c>
      <c r="BG33" t="s">
        <v>681</v>
      </c>
      <c r="BH33" s="56" t="s">
        <v>682</v>
      </c>
      <c r="BI33" s="56" t="s">
        <v>682</v>
      </c>
      <c r="BJ33" s="561" t="s">
        <v>2798</v>
      </c>
      <c r="BK33" s="479" t="s">
        <v>2798</v>
      </c>
      <c r="BL33" s="56"/>
      <c r="BM33" s="56"/>
      <c r="BN33" s="209">
        <v>999</v>
      </c>
      <c r="BP33" s="580"/>
      <c r="BQ33" s="580" t="s">
        <v>683</v>
      </c>
      <c r="BR33" s="580" t="s">
        <v>680</v>
      </c>
      <c r="BS33" s="580"/>
      <c r="BT33" s="580"/>
    </row>
    <row r="34" spans="1:72">
      <c r="A34">
        <v>513</v>
      </c>
      <c r="B34" s="148" t="s">
        <v>7243</v>
      </c>
      <c r="C34" s="148" t="s">
        <v>7244</v>
      </c>
      <c r="D34" s="28">
        <v>0</v>
      </c>
      <c r="E34" s="586">
        <v>0</v>
      </c>
      <c r="F34" s="586">
        <v>1</v>
      </c>
      <c r="G34" s="344" t="s">
        <v>7212</v>
      </c>
      <c r="H34" t="s">
        <v>1015</v>
      </c>
      <c r="J34" s="56"/>
      <c r="L34" s="63"/>
      <c r="M34" s="575"/>
      <c r="N34" s="56" t="s">
        <v>1015</v>
      </c>
      <c r="O34" t="s">
        <v>1015</v>
      </c>
      <c r="P34" s="56" t="s">
        <v>1015</v>
      </c>
      <c r="Q34" s="107" t="s">
        <v>1014</v>
      </c>
      <c r="R34" s="137">
        <v>104</v>
      </c>
      <c r="S34" s="137">
        <v>8</v>
      </c>
      <c r="T34" s="119" t="s">
        <v>255</v>
      </c>
      <c r="U34" s="56"/>
      <c r="V34" s="142">
        <v>99</v>
      </c>
      <c r="W34" s="142">
        <v>99</v>
      </c>
      <c r="X34" s="21" t="s">
        <v>2764</v>
      </c>
      <c r="Y34" s="132">
        <v>0</v>
      </c>
      <c r="Z34" s="132">
        <v>1</v>
      </c>
      <c r="AA34" s="132">
        <v>1</v>
      </c>
      <c r="AB34" s="132">
        <v>1</v>
      </c>
      <c r="AC34" s="132">
        <v>0</v>
      </c>
      <c r="AD34" s="132">
        <v>0</v>
      </c>
      <c r="AE34" s="132">
        <v>0</v>
      </c>
      <c r="AF34" s="132">
        <v>0</v>
      </c>
      <c r="AG34" s="132">
        <v>0</v>
      </c>
      <c r="AI34" s="132">
        <v>0</v>
      </c>
      <c r="AJ34" t="s">
        <v>140</v>
      </c>
      <c r="AK34" s="38" t="s">
        <v>140</v>
      </c>
      <c r="AL34" s="195">
        <v>3</v>
      </c>
      <c r="AM34" t="s">
        <v>1742</v>
      </c>
      <c r="AN34" t="s">
        <v>1742</v>
      </c>
      <c r="AO34" t="s">
        <v>1743</v>
      </c>
      <c r="AP34" s="29">
        <v>3</v>
      </c>
      <c r="AQ34" t="s">
        <v>746</v>
      </c>
      <c r="AR34" t="s">
        <v>2712</v>
      </c>
      <c r="AS34" t="s">
        <v>507</v>
      </c>
      <c r="AT34" t="s">
        <v>508</v>
      </c>
      <c r="AV34" s="596" t="s">
        <v>2798</v>
      </c>
      <c r="AW34" s="479" t="b">
        <v>0</v>
      </c>
      <c r="AX34" t="s">
        <v>1078</v>
      </c>
      <c r="BA34" t="b">
        <v>0</v>
      </c>
      <c r="BB34" t="b">
        <v>0</v>
      </c>
      <c r="BC34" t="b">
        <v>0</v>
      </c>
      <c r="BE34" t="s">
        <v>1016</v>
      </c>
      <c r="BF34" t="s">
        <v>1016</v>
      </c>
      <c r="BG34" t="s">
        <v>1016</v>
      </c>
      <c r="BH34" s="56" t="s">
        <v>1016</v>
      </c>
      <c r="BI34" s="56"/>
      <c r="BJ34" s="561" t="s">
        <v>2798</v>
      </c>
      <c r="BK34" s="479" t="s">
        <v>2798</v>
      </c>
      <c r="BL34" s="56"/>
      <c r="BM34" s="56"/>
      <c r="BN34" s="209">
        <v>999</v>
      </c>
      <c r="BP34" s="580"/>
      <c r="BQ34" s="580" t="s">
        <v>683</v>
      </c>
      <c r="BR34" s="580" t="s">
        <v>1015</v>
      </c>
      <c r="BS34" s="580"/>
      <c r="BT34" s="580"/>
    </row>
    <row r="35" spans="1:72">
      <c r="A35">
        <v>515</v>
      </c>
      <c r="B35" s="148" t="s">
        <v>7245</v>
      </c>
      <c r="C35" s="148" t="s">
        <v>7246</v>
      </c>
      <c r="D35" s="28">
        <v>0</v>
      </c>
      <c r="E35" s="586">
        <v>0</v>
      </c>
      <c r="F35" s="586">
        <v>1</v>
      </c>
      <c r="G35" s="344" t="s">
        <v>7212</v>
      </c>
      <c r="H35" t="s">
        <v>809</v>
      </c>
      <c r="J35" s="56"/>
      <c r="L35" s="63"/>
      <c r="M35" s="575"/>
      <c r="N35" s="56" t="s">
        <v>809</v>
      </c>
      <c r="O35" t="s">
        <v>809</v>
      </c>
      <c r="P35" s="56" t="s">
        <v>809</v>
      </c>
      <c r="Q35" s="107" t="s">
        <v>808</v>
      </c>
      <c r="R35" s="137">
        <v>105</v>
      </c>
      <c r="S35" s="137">
        <v>9</v>
      </c>
      <c r="T35" s="119" t="s">
        <v>265</v>
      </c>
      <c r="U35" s="56" t="s">
        <v>265</v>
      </c>
      <c r="V35" s="142">
        <v>99</v>
      </c>
      <c r="W35" s="142">
        <v>99</v>
      </c>
      <c r="X35" s="21" t="s">
        <v>2764</v>
      </c>
      <c r="Y35" s="132">
        <v>0</v>
      </c>
      <c r="Z35" s="132">
        <v>0</v>
      </c>
      <c r="AA35" s="132">
        <v>1</v>
      </c>
      <c r="AB35" s="132">
        <v>1</v>
      </c>
      <c r="AC35" s="132">
        <v>0</v>
      </c>
      <c r="AD35" s="132">
        <v>0</v>
      </c>
      <c r="AE35" s="132">
        <v>0</v>
      </c>
      <c r="AF35" s="132">
        <v>0</v>
      </c>
      <c r="AG35" s="132">
        <v>0</v>
      </c>
      <c r="AI35" s="132">
        <v>0</v>
      </c>
      <c r="AJ35" t="s">
        <v>140</v>
      </c>
      <c r="AK35" s="38" t="s">
        <v>140</v>
      </c>
      <c r="AL35" s="195">
        <v>3</v>
      </c>
      <c r="AM35" t="s">
        <v>416</v>
      </c>
      <c r="AN35" t="s">
        <v>416</v>
      </c>
      <c r="AO35" t="s">
        <v>417</v>
      </c>
      <c r="AP35" s="29">
        <v>1</v>
      </c>
      <c r="AQ35" t="s">
        <v>268</v>
      </c>
      <c r="AR35" t="s">
        <v>2712</v>
      </c>
      <c r="AS35" t="s">
        <v>507</v>
      </c>
      <c r="AT35" t="s">
        <v>508</v>
      </c>
      <c r="AV35" s="596" t="s">
        <v>2798</v>
      </c>
      <c r="AW35" s="479" t="b">
        <v>0</v>
      </c>
      <c r="AX35" t="s">
        <v>1078</v>
      </c>
      <c r="BA35" t="b">
        <v>0</v>
      </c>
      <c r="BB35" t="b">
        <v>0</v>
      </c>
      <c r="BC35" t="b">
        <v>0</v>
      </c>
      <c r="BE35" t="s">
        <v>810</v>
      </c>
      <c r="BF35" t="s">
        <v>810</v>
      </c>
      <c r="BG35" t="s">
        <v>810</v>
      </c>
      <c r="BH35" s="56" t="s">
        <v>811</v>
      </c>
      <c r="BI35" s="56" t="s">
        <v>811</v>
      </c>
      <c r="BJ35" s="561" t="s">
        <v>2798</v>
      </c>
      <c r="BK35" s="479" t="s">
        <v>2798</v>
      </c>
      <c r="BL35" s="56"/>
      <c r="BM35" s="56"/>
      <c r="BN35" s="209">
        <v>999</v>
      </c>
      <c r="BP35" s="580"/>
      <c r="BQ35" s="580" t="s">
        <v>786</v>
      </c>
      <c r="BR35" s="580" t="s">
        <v>809</v>
      </c>
      <c r="BS35" s="580"/>
      <c r="BT35" s="580"/>
    </row>
    <row r="36" spans="1:72">
      <c r="A36">
        <v>517</v>
      </c>
      <c r="B36" s="148" t="s">
        <v>7245</v>
      </c>
      <c r="C36" s="148" t="s">
        <v>7246</v>
      </c>
      <c r="D36" s="234">
        <v>0</v>
      </c>
      <c r="E36" s="586">
        <v>0</v>
      </c>
      <c r="F36" s="586">
        <v>1</v>
      </c>
      <c r="G36" s="344" t="s">
        <v>7212</v>
      </c>
      <c r="H36" s="114" t="s">
        <v>950</v>
      </c>
      <c r="I36" s="114"/>
      <c r="J36" s="184"/>
      <c r="K36" s="114"/>
      <c r="L36" s="63"/>
      <c r="M36" s="575"/>
      <c r="N36" s="184" t="s">
        <v>950</v>
      </c>
      <c r="O36" s="114" t="s">
        <v>950</v>
      </c>
      <c r="P36" s="184" t="s">
        <v>950</v>
      </c>
      <c r="Q36" s="107" t="s">
        <v>949</v>
      </c>
      <c r="R36" s="137">
        <v>105</v>
      </c>
      <c r="S36" s="137">
        <v>9</v>
      </c>
      <c r="T36" s="183" t="s">
        <v>265</v>
      </c>
      <c r="U36" s="184"/>
      <c r="V36" s="142">
        <v>99</v>
      </c>
      <c r="W36" s="142">
        <v>99</v>
      </c>
      <c r="X36" s="185" t="s">
        <v>2764</v>
      </c>
      <c r="Y36" s="132">
        <v>0</v>
      </c>
      <c r="Z36" s="132">
        <v>1</v>
      </c>
      <c r="AA36" s="132">
        <v>1</v>
      </c>
      <c r="AB36" s="132">
        <v>1</v>
      </c>
      <c r="AC36" s="132">
        <v>0</v>
      </c>
      <c r="AD36" s="132">
        <v>0</v>
      </c>
      <c r="AE36" s="132">
        <v>0</v>
      </c>
      <c r="AF36" s="132">
        <v>0</v>
      </c>
      <c r="AG36" s="132">
        <v>0</v>
      </c>
      <c r="AH36" s="114"/>
      <c r="AI36" s="132">
        <v>0</v>
      </c>
      <c r="AJ36" s="114" t="s">
        <v>140</v>
      </c>
      <c r="AK36" s="197" t="s">
        <v>140</v>
      </c>
      <c r="AL36" s="195">
        <v>3</v>
      </c>
      <c r="AM36" s="114" t="s">
        <v>1742</v>
      </c>
      <c r="AN36" s="114" t="s">
        <v>1742</v>
      </c>
      <c r="AO36" s="114" t="s">
        <v>1743</v>
      </c>
      <c r="AP36" s="186">
        <v>3</v>
      </c>
      <c r="AQ36" s="114" t="s">
        <v>746</v>
      </c>
      <c r="AR36" s="114" t="s">
        <v>2712</v>
      </c>
      <c r="AS36" s="114" t="s">
        <v>507</v>
      </c>
      <c r="AT36" s="114" t="s">
        <v>508</v>
      </c>
      <c r="AU36" s="114"/>
      <c r="AV36" s="596" t="s">
        <v>2798</v>
      </c>
      <c r="AW36" s="479" t="b">
        <v>0</v>
      </c>
      <c r="AX36" s="114" t="s">
        <v>1078</v>
      </c>
      <c r="AY36" s="114"/>
      <c r="AZ36" s="114"/>
      <c r="BA36" s="114" t="b">
        <v>0</v>
      </c>
      <c r="BB36" s="114" t="b">
        <v>0</v>
      </c>
      <c r="BC36" s="114" t="b">
        <v>0</v>
      </c>
      <c r="BD36" s="114"/>
      <c r="BE36" s="114" t="s">
        <v>951</v>
      </c>
      <c r="BF36" s="114" t="s">
        <v>951</v>
      </c>
      <c r="BG36" s="114" t="s">
        <v>951</v>
      </c>
      <c r="BH36" s="184" t="s">
        <v>951</v>
      </c>
      <c r="BI36" s="184"/>
      <c r="BJ36" s="561" t="s">
        <v>2798</v>
      </c>
      <c r="BK36" s="479" t="s">
        <v>2798</v>
      </c>
      <c r="BL36" s="184"/>
      <c r="BM36" s="184"/>
      <c r="BN36" s="348">
        <v>999</v>
      </c>
      <c r="BO36" s="114"/>
      <c r="BP36" s="582"/>
      <c r="BQ36" s="582" t="s">
        <v>786</v>
      </c>
      <c r="BR36" s="582" t="s">
        <v>950</v>
      </c>
      <c r="BS36" s="580"/>
      <c r="BT36" s="580"/>
    </row>
    <row r="37" spans="1:72">
      <c r="A37">
        <v>519</v>
      </c>
      <c r="B37" s="148" t="s">
        <v>7247</v>
      </c>
      <c r="C37" s="148" t="s">
        <v>7248</v>
      </c>
      <c r="D37" s="28">
        <v>0</v>
      </c>
      <c r="E37" s="586">
        <v>0</v>
      </c>
      <c r="F37" s="586">
        <v>1</v>
      </c>
      <c r="G37" s="344" t="s">
        <v>7212</v>
      </c>
      <c r="H37" t="s">
        <v>813</v>
      </c>
      <c r="J37" s="56"/>
      <c r="L37" s="63"/>
      <c r="M37" s="575"/>
      <c r="N37" s="56" t="s">
        <v>813</v>
      </c>
      <c r="O37" t="s">
        <v>813</v>
      </c>
      <c r="P37" s="56" t="s">
        <v>813</v>
      </c>
      <c r="Q37" s="107" t="s">
        <v>812</v>
      </c>
      <c r="R37" s="137">
        <v>106</v>
      </c>
      <c r="S37" s="137">
        <v>10</v>
      </c>
      <c r="T37" s="119" t="s">
        <v>95</v>
      </c>
      <c r="U37" s="56" t="s">
        <v>95</v>
      </c>
      <c r="V37" s="142">
        <v>99</v>
      </c>
      <c r="W37" s="142">
        <v>99</v>
      </c>
      <c r="X37" s="21" t="s">
        <v>2764</v>
      </c>
      <c r="Y37" s="132">
        <v>0</v>
      </c>
      <c r="Z37" s="132">
        <v>0</v>
      </c>
      <c r="AA37" s="132">
        <v>1</v>
      </c>
      <c r="AB37" s="132">
        <v>1</v>
      </c>
      <c r="AC37" s="132">
        <v>0</v>
      </c>
      <c r="AD37" s="132">
        <v>0</v>
      </c>
      <c r="AE37" s="132">
        <v>0</v>
      </c>
      <c r="AF37" s="132">
        <v>0</v>
      </c>
      <c r="AG37" s="132">
        <v>0</v>
      </c>
      <c r="AI37" s="132">
        <v>0</v>
      </c>
      <c r="AJ37" t="s">
        <v>140</v>
      </c>
      <c r="AK37" s="38" t="s">
        <v>140</v>
      </c>
      <c r="AL37" s="195">
        <v>3</v>
      </c>
      <c r="AM37" t="s">
        <v>416</v>
      </c>
      <c r="AN37" t="s">
        <v>416</v>
      </c>
      <c r="AO37" t="s">
        <v>417</v>
      </c>
      <c r="AP37" s="29">
        <v>1</v>
      </c>
      <c r="AQ37" t="s">
        <v>268</v>
      </c>
      <c r="AR37" t="s">
        <v>2712</v>
      </c>
      <c r="AS37" t="s">
        <v>507</v>
      </c>
      <c r="AT37" t="s">
        <v>508</v>
      </c>
      <c r="AV37" s="596" t="s">
        <v>2798</v>
      </c>
      <c r="AW37" s="479" t="b">
        <v>0</v>
      </c>
      <c r="AX37" t="s">
        <v>1078</v>
      </c>
      <c r="BA37" t="b">
        <v>0</v>
      </c>
      <c r="BB37" t="b">
        <v>0</v>
      </c>
      <c r="BC37" t="b">
        <v>0</v>
      </c>
      <c r="BE37" t="s">
        <v>5076</v>
      </c>
      <c r="BF37" t="s">
        <v>814</v>
      </c>
      <c r="BG37" t="s">
        <v>814</v>
      </c>
      <c r="BH37" s="56" t="s">
        <v>815</v>
      </c>
      <c r="BI37" s="56" t="s">
        <v>815</v>
      </c>
      <c r="BJ37" s="561" t="s">
        <v>2798</v>
      </c>
      <c r="BK37" s="479" t="s">
        <v>2798</v>
      </c>
      <c r="BL37" s="56"/>
      <c r="BM37" s="56"/>
      <c r="BN37" s="209">
        <v>999</v>
      </c>
      <c r="BP37" s="580"/>
      <c r="BQ37" s="580" t="s">
        <v>816</v>
      </c>
      <c r="BR37" s="580" t="s">
        <v>813</v>
      </c>
      <c r="BS37" s="580"/>
      <c r="BT37" s="580"/>
    </row>
    <row r="38" spans="1:72">
      <c r="A38">
        <v>521</v>
      </c>
      <c r="B38" s="148" t="s">
        <v>7247</v>
      </c>
      <c r="C38" s="148" t="s">
        <v>7248</v>
      </c>
      <c r="D38" s="234">
        <v>0</v>
      </c>
      <c r="E38" s="586">
        <v>0</v>
      </c>
      <c r="F38" s="586">
        <v>1</v>
      </c>
      <c r="G38" s="344" t="s">
        <v>7212</v>
      </c>
      <c r="H38" s="114" t="s">
        <v>1037</v>
      </c>
      <c r="I38" s="114"/>
      <c r="J38" s="184"/>
      <c r="K38" s="114"/>
      <c r="L38" s="63"/>
      <c r="M38" s="575"/>
      <c r="N38" s="184" t="s">
        <v>1037</v>
      </c>
      <c r="O38" s="114" t="s">
        <v>1037</v>
      </c>
      <c r="P38" s="184" t="s">
        <v>1037</v>
      </c>
      <c r="Q38" s="107" t="s">
        <v>1036</v>
      </c>
      <c r="R38" s="137">
        <v>106</v>
      </c>
      <c r="S38" s="137">
        <v>10</v>
      </c>
      <c r="T38" s="183" t="s">
        <v>95</v>
      </c>
      <c r="U38" s="184"/>
      <c r="V38" s="142">
        <v>99</v>
      </c>
      <c r="W38" s="142">
        <v>99</v>
      </c>
      <c r="X38" s="185" t="s">
        <v>2764</v>
      </c>
      <c r="Y38" s="132">
        <v>0</v>
      </c>
      <c r="Z38" s="132">
        <v>1</v>
      </c>
      <c r="AA38" s="132">
        <v>1</v>
      </c>
      <c r="AB38" s="132">
        <v>1</v>
      </c>
      <c r="AC38" s="132">
        <v>0</v>
      </c>
      <c r="AD38" s="132">
        <v>0</v>
      </c>
      <c r="AE38" s="132">
        <v>0</v>
      </c>
      <c r="AF38" s="132">
        <v>0</v>
      </c>
      <c r="AG38" s="132">
        <v>0</v>
      </c>
      <c r="AH38" s="114"/>
      <c r="AI38" s="132">
        <v>0</v>
      </c>
      <c r="AJ38" s="114" t="s">
        <v>140</v>
      </c>
      <c r="AK38" s="197" t="s">
        <v>140</v>
      </c>
      <c r="AL38" s="195">
        <v>3</v>
      </c>
      <c r="AM38" s="114" t="s">
        <v>1742</v>
      </c>
      <c r="AN38" s="114" t="s">
        <v>1742</v>
      </c>
      <c r="AO38" s="114" t="s">
        <v>1743</v>
      </c>
      <c r="AP38" s="186">
        <v>3</v>
      </c>
      <c r="AQ38" s="114" t="s">
        <v>746</v>
      </c>
      <c r="AR38" s="114" t="s">
        <v>2712</v>
      </c>
      <c r="AS38" s="114" t="s">
        <v>507</v>
      </c>
      <c r="AT38" s="114" t="s">
        <v>508</v>
      </c>
      <c r="AU38" s="114"/>
      <c r="AV38" s="596" t="s">
        <v>2798</v>
      </c>
      <c r="AW38" s="479" t="b">
        <v>0</v>
      </c>
      <c r="AX38" s="114" t="s">
        <v>1078</v>
      </c>
      <c r="AY38" s="114"/>
      <c r="AZ38" s="114"/>
      <c r="BA38" s="114" t="b">
        <v>0</v>
      </c>
      <c r="BB38" s="114" t="b">
        <v>0</v>
      </c>
      <c r="BC38" s="114" t="b">
        <v>0</v>
      </c>
      <c r="BD38" s="114"/>
      <c r="BE38" s="114" t="s">
        <v>5168</v>
      </c>
      <c r="BF38" s="114" t="s">
        <v>1038</v>
      </c>
      <c r="BG38" s="114" t="s">
        <v>1038</v>
      </c>
      <c r="BH38" s="184" t="s">
        <v>1038</v>
      </c>
      <c r="BI38" s="184"/>
      <c r="BJ38" s="561" t="s">
        <v>2798</v>
      </c>
      <c r="BK38" s="479" t="s">
        <v>2798</v>
      </c>
      <c r="BL38" s="184"/>
      <c r="BM38" s="184"/>
      <c r="BN38" s="348">
        <v>999</v>
      </c>
      <c r="BO38" s="114"/>
      <c r="BP38" s="582"/>
      <c r="BQ38" s="582" t="s">
        <v>816</v>
      </c>
      <c r="BR38" s="582" t="s">
        <v>1037</v>
      </c>
      <c r="BS38" s="580"/>
      <c r="BT38" s="580"/>
    </row>
    <row r="39" spans="1:72">
      <c r="A39">
        <v>523</v>
      </c>
      <c r="B39" s="148" t="s">
        <v>7249</v>
      </c>
      <c r="C39" s="148" t="s">
        <v>7250</v>
      </c>
      <c r="D39" s="28">
        <v>0</v>
      </c>
      <c r="E39" s="586">
        <v>0</v>
      </c>
      <c r="F39" s="586">
        <v>1</v>
      </c>
      <c r="G39" s="344" t="s">
        <v>7212</v>
      </c>
      <c r="H39" t="s">
        <v>836</v>
      </c>
      <c r="J39" s="56"/>
      <c r="L39" s="63"/>
      <c r="M39" s="575"/>
      <c r="N39" s="56" t="s">
        <v>836</v>
      </c>
      <c r="O39" t="s">
        <v>836</v>
      </c>
      <c r="P39" s="56" t="s">
        <v>836</v>
      </c>
      <c r="Q39" s="107" t="s">
        <v>835</v>
      </c>
      <c r="R39" s="137">
        <v>107</v>
      </c>
      <c r="S39" s="137">
        <v>11</v>
      </c>
      <c r="T39" s="119" t="s">
        <v>134</v>
      </c>
      <c r="U39" s="56" t="s">
        <v>134</v>
      </c>
      <c r="V39" s="142">
        <v>99</v>
      </c>
      <c r="W39" s="142">
        <v>99</v>
      </c>
      <c r="X39" s="21" t="s">
        <v>2764</v>
      </c>
      <c r="Y39" s="132">
        <v>0</v>
      </c>
      <c r="Z39" s="132">
        <v>0</v>
      </c>
      <c r="AA39" s="132">
        <v>1</v>
      </c>
      <c r="AB39" s="132">
        <v>1</v>
      </c>
      <c r="AC39" s="132">
        <v>0</v>
      </c>
      <c r="AD39" s="132">
        <v>0</v>
      </c>
      <c r="AE39" s="132">
        <v>0</v>
      </c>
      <c r="AF39" s="132">
        <v>0</v>
      </c>
      <c r="AG39" s="132">
        <v>0</v>
      </c>
      <c r="AI39" s="132">
        <v>0</v>
      </c>
      <c r="AJ39" t="s">
        <v>140</v>
      </c>
      <c r="AK39" s="38" t="s">
        <v>140</v>
      </c>
      <c r="AL39" s="195">
        <v>3</v>
      </c>
      <c r="AM39" t="s">
        <v>416</v>
      </c>
      <c r="AN39" t="s">
        <v>416</v>
      </c>
      <c r="AO39" t="s">
        <v>417</v>
      </c>
      <c r="AP39" s="29">
        <v>1</v>
      </c>
      <c r="AQ39" t="s">
        <v>268</v>
      </c>
      <c r="AR39" t="s">
        <v>2712</v>
      </c>
      <c r="AS39" t="s">
        <v>507</v>
      </c>
      <c r="AT39" t="s">
        <v>508</v>
      </c>
      <c r="AV39" s="596" t="s">
        <v>2798</v>
      </c>
      <c r="AW39" s="479" t="b">
        <v>0</v>
      </c>
      <c r="AX39" t="s">
        <v>1078</v>
      </c>
      <c r="BA39" t="b">
        <v>0</v>
      </c>
      <c r="BB39" t="b">
        <v>0</v>
      </c>
      <c r="BC39" t="b">
        <v>0</v>
      </c>
      <c r="BE39" t="s">
        <v>837</v>
      </c>
      <c r="BF39" t="s">
        <v>837</v>
      </c>
      <c r="BG39" t="s">
        <v>837</v>
      </c>
      <c r="BH39" s="56" t="s">
        <v>838</v>
      </c>
      <c r="BI39" s="56" t="s">
        <v>838</v>
      </c>
      <c r="BJ39" s="561" t="s">
        <v>2798</v>
      </c>
      <c r="BK39" s="479" t="s">
        <v>2798</v>
      </c>
      <c r="BL39" s="56"/>
      <c r="BM39" s="56"/>
      <c r="BN39" s="209">
        <v>999</v>
      </c>
      <c r="BP39" s="580"/>
      <c r="BQ39" s="580" t="s">
        <v>839</v>
      </c>
      <c r="BR39" s="580" t="s">
        <v>836</v>
      </c>
      <c r="BS39" s="580"/>
      <c r="BT39" s="580"/>
    </row>
    <row r="40" spans="1:72">
      <c r="A40">
        <v>525</v>
      </c>
      <c r="B40" s="148" t="s">
        <v>7249</v>
      </c>
      <c r="C40" s="148" t="s">
        <v>7250</v>
      </c>
      <c r="D40" s="28">
        <v>0</v>
      </c>
      <c r="E40" s="586">
        <v>0</v>
      </c>
      <c r="F40" s="586">
        <v>1</v>
      </c>
      <c r="G40" s="344" t="s">
        <v>7212</v>
      </c>
      <c r="H40" t="s">
        <v>968</v>
      </c>
      <c r="J40" s="56"/>
      <c r="L40" s="63"/>
      <c r="M40" s="575"/>
      <c r="N40" s="56" t="s">
        <v>968</v>
      </c>
      <c r="O40" t="s">
        <v>968</v>
      </c>
      <c r="P40" s="56" t="s">
        <v>968</v>
      </c>
      <c r="Q40" s="107" t="s">
        <v>967</v>
      </c>
      <c r="R40" s="137">
        <v>107</v>
      </c>
      <c r="S40" s="137">
        <v>11</v>
      </c>
      <c r="T40" s="119" t="s">
        <v>134</v>
      </c>
      <c r="U40" s="56"/>
      <c r="V40" s="142">
        <v>99</v>
      </c>
      <c r="W40" s="142">
        <v>99</v>
      </c>
      <c r="X40" s="21" t="s">
        <v>2764</v>
      </c>
      <c r="Y40" s="132">
        <v>0</v>
      </c>
      <c r="Z40" s="132">
        <v>1</v>
      </c>
      <c r="AA40" s="132">
        <v>1</v>
      </c>
      <c r="AB40" s="132">
        <v>1</v>
      </c>
      <c r="AC40" s="132">
        <v>0</v>
      </c>
      <c r="AD40" s="132">
        <v>0</v>
      </c>
      <c r="AE40" s="132">
        <v>0</v>
      </c>
      <c r="AF40" s="132">
        <v>0</v>
      </c>
      <c r="AG40" s="132">
        <v>0</v>
      </c>
      <c r="AI40" s="132">
        <v>0</v>
      </c>
      <c r="AJ40" t="s">
        <v>140</v>
      </c>
      <c r="AK40" s="38" t="s">
        <v>140</v>
      </c>
      <c r="AL40" s="195">
        <v>3</v>
      </c>
      <c r="AM40" t="s">
        <v>1742</v>
      </c>
      <c r="AN40" t="s">
        <v>1742</v>
      </c>
      <c r="AO40" t="s">
        <v>1743</v>
      </c>
      <c r="AP40" s="29">
        <v>3</v>
      </c>
      <c r="AQ40" t="s">
        <v>746</v>
      </c>
      <c r="AR40" t="s">
        <v>2712</v>
      </c>
      <c r="AS40" t="s">
        <v>507</v>
      </c>
      <c r="AT40" t="s">
        <v>508</v>
      </c>
      <c r="AV40" s="596" t="s">
        <v>2798</v>
      </c>
      <c r="AW40" s="479" t="b">
        <v>0</v>
      </c>
      <c r="AX40" t="s">
        <v>1078</v>
      </c>
      <c r="BA40" t="b">
        <v>0</v>
      </c>
      <c r="BB40" t="b">
        <v>0</v>
      </c>
      <c r="BC40" t="b">
        <v>0</v>
      </c>
      <c r="BE40" t="s">
        <v>969</v>
      </c>
      <c r="BF40" t="s">
        <v>969</v>
      </c>
      <c r="BG40" t="s">
        <v>969</v>
      </c>
      <c r="BH40" s="56" t="s">
        <v>969</v>
      </c>
      <c r="BI40" s="56"/>
      <c r="BJ40" s="561" t="s">
        <v>2798</v>
      </c>
      <c r="BK40" s="479">
        <v>0</v>
      </c>
      <c r="BL40" s="56"/>
      <c r="BM40" s="56"/>
      <c r="BN40" s="209">
        <v>999</v>
      </c>
      <c r="BP40" s="580"/>
      <c r="BQ40" s="580" t="s">
        <v>839</v>
      </c>
      <c r="BR40" s="580" t="s">
        <v>968</v>
      </c>
      <c r="BS40" s="580"/>
      <c r="BT40" s="580"/>
    </row>
    <row r="41" spans="1:72">
      <c r="A41">
        <v>527</v>
      </c>
      <c r="B41" s="148" t="s">
        <v>7251</v>
      </c>
      <c r="C41" s="148" t="s">
        <v>7252</v>
      </c>
      <c r="D41" s="28">
        <v>0</v>
      </c>
      <c r="E41" s="586">
        <v>0</v>
      </c>
      <c r="F41" s="586">
        <v>1</v>
      </c>
      <c r="G41" s="344" t="s">
        <v>7212</v>
      </c>
      <c r="H41" t="s">
        <v>676</v>
      </c>
      <c r="J41" s="184"/>
      <c r="L41" s="63"/>
      <c r="M41" s="575"/>
      <c r="N41" s="56" t="s">
        <v>676</v>
      </c>
      <c r="O41" t="s">
        <v>676</v>
      </c>
      <c r="P41" s="56" t="s">
        <v>676</v>
      </c>
      <c r="Q41" s="107" t="s">
        <v>675</v>
      </c>
      <c r="R41" s="137">
        <v>108</v>
      </c>
      <c r="S41" s="137">
        <v>12</v>
      </c>
      <c r="T41" s="119" t="s">
        <v>244</v>
      </c>
      <c r="U41" s="56" t="s">
        <v>244</v>
      </c>
      <c r="V41" s="142">
        <v>99</v>
      </c>
      <c r="W41" s="142">
        <v>99</v>
      </c>
      <c r="X41" s="21" t="s">
        <v>2764</v>
      </c>
      <c r="Y41" s="132">
        <v>0</v>
      </c>
      <c r="Z41" s="132">
        <v>0</v>
      </c>
      <c r="AA41" s="132">
        <v>1</v>
      </c>
      <c r="AB41" s="132">
        <v>1</v>
      </c>
      <c r="AC41" s="132">
        <v>0</v>
      </c>
      <c r="AD41" s="132">
        <v>0</v>
      </c>
      <c r="AE41" s="132">
        <v>0</v>
      </c>
      <c r="AF41" s="132">
        <v>0</v>
      </c>
      <c r="AG41" s="132">
        <v>0</v>
      </c>
      <c r="AI41" s="132">
        <v>0</v>
      </c>
      <c r="AJ41" t="s">
        <v>140</v>
      </c>
      <c r="AK41" s="38" t="s">
        <v>140</v>
      </c>
      <c r="AL41" s="195">
        <v>3</v>
      </c>
      <c r="AM41" t="s">
        <v>416</v>
      </c>
      <c r="AN41" t="s">
        <v>416</v>
      </c>
      <c r="AO41" t="s">
        <v>417</v>
      </c>
      <c r="AP41" s="29">
        <v>1</v>
      </c>
      <c r="AQ41" t="s">
        <v>268</v>
      </c>
      <c r="AR41" t="s">
        <v>2712</v>
      </c>
      <c r="AS41" t="s">
        <v>507</v>
      </c>
      <c r="AT41" t="s">
        <v>508</v>
      </c>
      <c r="AV41" s="596" t="s">
        <v>2798</v>
      </c>
      <c r="AW41" s="479" t="b">
        <v>0</v>
      </c>
      <c r="AX41" t="s">
        <v>1078</v>
      </c>
      <c r="BA41" t="b">
        <v>0</v>
      </c>
      <c r="BB41" t="b">
        <v>0</v>
      </c>
      <c r="BC41" t="b">
        <v>0</v>
      </c>
      <c r="BE41" t="s">
        <v>677</v>
      </c>
      <c r="BF41" t="s">
        <v>677</v>
      </c>
      <c r="BG41" t="s">
        <v>677</v>
      </c>
      <c r="BH41" s="56" t="s">
        <v>678</v>
      </c>
      <c r="BI41" s="56" t="s">
        <v>678</v>
      </c>
      <c r="BJ41" s="561" t="s">
        <v>2798</v>
      </c>
      <c r="BK41" s="479" t="s">
        <v>2798</v>
      </c>
      <c r="BL41" s="56"/>
      <c r="BM41" s="56"/>
      <c r="BN41" s="209">
        <v>999</v>
      </c>
      <c r="BP41" s="580"/>
      <c r="BQ41" s="580" t="s">
        <v>650</v>
      </c>
      <c r="BR41" s="580" t="s">
        <v>676</v>
      </c>
      <c r="BS41" s="580"/>
      <c r="BT41" s="580"/>
    </row>
    <row r="42" spans="1:72">
      <c r="A42">
        <v>529</v>
      </c>
      <c r="B42" s="148" t="s">
        <v>7251</v>
      </c>
      <c r="C42" s="148" t="s">
        <v>7252</v>
      </c>
      <c r="D42" s="28">
        <v>0</v>
      </c>
      <c r="E42" s="586">
        <v>0</v>
      </c>
      <c r="F42" s="586">
        <v>1</v>
      </c>
      <c r="G42" s="344" t="s">
        <v>7212</v>
      </c>
      <c r="H42" t="s">
        <v>971</v>
      </c>
      <c r="J42" s="56"/>
      <c r="L42" s="63"/>
      <c r="M42" s="575"/>
      <c r="N42" s="56" t="s">
        <v>971</v>
      </c>
      <c r="O42" t="s">
        <v>971</v>
      </c>
      <c r="P42" s="56" t="s">
        <v>971</v>
      </c>
      <c r="Q42" s="107" t="s">
        <v>970</v>
      </c>
      <c r="R42" s="137">
        <v>108</v>
      </c>
      <c r="S42" s="137">
        <v>12</v>
      </c>
      <c r="T42" s="119" t="s">
        <v>244</v>
      </c>
      <c r="U42" s="56"/>
      <c r="V42" s="142">
        <v>99</v>
      </c>
      <c r="W42" s="142">
        <v>99</v>
      </c>
      <c r="X42" s="21" t="s">
        <v>2764</v>
      </c>
      <c r="Y42" s="132">
        <v>0</v>
      </c>
      <c r="Z42" s="132">
        <v>1</v>
      </c>
      <c r="AA42" s="132">
        <v>1</v>
      </c>
      <c r="AB42" s="132">
        <v>1</v>
      </c>
      <c r="AC42" s="132">
        <v>0</v>
      </c>
      <c r="AD42" s="132">
        <v>0</v>
      </c>
      <c r="AE42" s="132">
        <v>0</v>
      </c>
      <c r="AF42" s="132">
        <v>0</v>
      </c>
      <c r="AG42" s="132">
        <v>0</v>
      </c>
      <c r="AI42" s="132">
        <v>0</v>
      </c>
      <c r="AJ42" t="s">
        <v>140</v>
      </c>
      <c r="AK42" s="38" t="s">
        <v>140</v>
      </c>
      <c r="AL42" s="195">
        <v>3</v>
      </c>
      <c r="AM42" t="s">
        <v>1742</v>
      </c>
      <c r="AN42" t="s">
        <v>1742</v>
      </c>
      <c r="AO42" t="s">
        <v>1743</v>
      </c>
      <c r="AP42" s="29">
        <v>3</v>
      </c>
      <c r="AQ42" t="s">
        <v>746</v>
      </c>
      <c r="AR42" t="s">
        <v>2712</v>
      </c>
      <c r="AS42" t="s">
        <v>507</v>
      </c>
      <c r="AT42" t="s">
        <v>508</v>
      </c>
      <c r="AV42" s="596" t="s">
        <v>2798</v>
      </c>
      <c r="AW42" s="479" t="b">
        <v>0</v>
      </c>
      <c r="AX42" t="s">
        <v>1078</v>
      </c>
      <c r="BA42" t="b">
        <v>0</v>
      </c>
      <c r="BB42" t="b">
        <v>0</v>
      </c>
      <c r="BC42" t="b">
        <v>0</v>
      </c>
      <c r="BE42" t="s">
        <v>972</v>
      </c>
      <c r="BF42" t="s">
        <v>972</v>
      </c>
      <c r="BG42" t="s">
        <v>972</v>
      </c>
      <c r="BH42" s="56" t="s">
        <v>972</v>
      </c>
      <c r="BI42" s="56"/>
      <c r="BJ42" s="561" t="s">
        <v>2798</v>
      </c>
      <c r="BK42" s="479" t="s">
        <v>2798</v>
      </c>
      <c r="BL42" s="56"/>
      <c r="BM42" s="56"/>
      <c r="BN42" s="209">
        <v>999</v>
      </c>
      <c r="BP42" s="580"/>
      <c r="BQ42" s="580" t="s">
        <v>650</v>
      </c>
      <c r="BR42" s="580" t="s">
        <v>971</v>
      </c>
      <c r="BS42" s="580"/>
      <c r="BT42" s="580"/>
    </row>
    <row r="43" spans="1:72">
      <c r="A43">
        <v>538</v>
      </c>
      <c r="B43" s="148" t="s">
        <v>7253</v>
      </c>
      <c r="C43" s="148" t="s">
        <v>7254</v>
      </c>
      <c r="D43" s="28">
        <v>0</v>
      </c>
      <c r="E43" s="586">
        <v>0</v>
      </c>
      <c r="F43" s="586">
        <v>1</v>
      </c>
      <c r="G43" s="344" t="s">
        <v>7212</v>
      </c>
      <c r="H43" t="s">
        <v>504</v>
      </c>
      <c r="J43" s="56"/>
      <c r="L43" s="63"/>
      <c r="M43" s="575"/>
      <c r="N43" s="56" t="s">
        <v>504</v>
      </c>
      <c r="O43" t="s">
        <v>504</v>
      </c>
      <c r="P43" s="56" t="s">
        <v>504</v>
      </c>
      <c r="Q43" s="107" t="s">
        <v>503</v>
      </c>
      <c r="R43" s="137">
        <v>999</v>
      </c>
      <c r="S43" s="137">
        <v>70</v>
      </c>
      <c r="T43" s="183" t="s">
        <v>185</v>
      </c>
      <c r="U43" s="56" t="s">
        <v>185</v>
      </c>
      <c r="V43" s="142">
        <v>99</v>
      </c>
      <c r="W43" s="142">
        <v>99</v>
      </c>
      <c r="X43" s="21" t="s">
        <v>2765</v>
      </c>
      <c r="Y43" s="132">
        <v>0</v>
      </c>
      <c r="Z43" s="132">
        <v>0</v>
      </c>
      <c r="AA43" s="132">
        <v>1</v>
      </c>
      <c r="AB43" s="132">
        <v>1</v>
      </c>
      <c r="AC43" s="132">
        <v>0</v>
      </c>
      <c r="AD43" s="132">
        <v>0</v>
      </c>
      <c r="AE43" s="132">
        <v>0</v>
      </c>
      <c r="AF43" s="132">
        <v>0</v>
      </c>
      <c r="AG43" s="132">
        <v>0</v>
      </c>
      <c r="AI43" s="132">
        <v>0</v>
      </c>
      <c r="AJ43" t="s">
        <v>140</v>
      </c>
      <c r="AK43" s="38" t="s">
        <v>140</v>
      </c>
      <c r="AL43" s="195">
        <v>3</v>
      </c>
      <c r="AM43" t="s">
        <v>416</v>
      </c>
      <c r="AN43" t="s">
        <v>416</v>
      </c>
      <c r="AO43" t="s">
        <v>417</v>
      </c>
      <c r="AP43" s="29">
        <v>1</v>
      </c>
      <c r="AQ43" t="s">
        <v>268</v>
      </c>
      <c r="AR43" t="s">
        <v>2712</v>
      </c>
      <c r="AS43" t="s">
        <v>507</v>
      </c>
      <c r="AT43" t="s">
        <v>508</v>
      </c>
      <c r="AV43" s="596" t="s">
        <v>2798</v>
      </c>
      <c r="AW43" s="479" t="b">
        <v>0</v>
      </c>
      <c r="AX43" t="s">
        <v>1078</v>
      </c>
      <c r="BA43" t="b">
        <v>0</v>
      </c>
      <c r="BB43" t="b">
        <v>0</v>
      </c>
      <c r="BC43" t="b">
        <v>0</v>
      </c>
      <c r="BE43" t="s">
        <v>505</v>
      </c>
      <c r="BF43" t="s">
        <v>505</v>
      </c>
      <c r="BG43" t="s">
        <v>505</v>
      </c>
      <c r="BH43" s="56" t="s">
        <v>505</v>
      </c>
      <c r="BI43" s="56" t="s">
        <v>505</v>
      </c>
      <c r="BJ43" s="561" t="s">
        <v>2798</v>
      </c>
      <c r="BK43" s="479" t="s">
        <v>2798</v>
      </c>
      <c r="BL43" s="56"/>
      <c r="BM43" s="56"/>
      <c r="BN43" s="372">
        <v>999</v>
      </c>
      <c r="BP43" s="580"/>
      <c r="BQ43" s="580" t="s">
        <v>506</v>
      </c>
      <c r="BR43" s="580" t="s">
        <v>504</v>
      </c>
      <c r="BS43" s="580"/>
      <c r="BT43" s="580"/>
    </row>
    <row r="44" spans="1:72">
      <c r="A44">
        <v>540</v>
      </c>
      <c r="B44" s="148" t="s">
        <v>7253</v>
      </c>
      <c r="C44" s="148" t="s">
        <v>7254</v>
      </c>
      <c r="D44" s="28">
        <v>0</v>
      </c>
      <c r="E44" s="586">
        <v>0</v>
      </c>
      <c r="F44" s="586">
        <v>1</v>
      </c>
      <c r="G44" s="344" t="s">
        <v>7212</v>
      </c>
      <c r="H44" t="s">
        <v>945</v>
      </c>
      <c r="J44" s="56"/>
      <c r="L44" s="63"/>
      <c r="M44" s="575"/>
      <c r="N44" s="56" t="s">
        <v>945</v>
      </c>
      <c r="O44" t="s">
        <v>945</v>
      </c>
      <c r="P44" s="56" t="s">
        <v>945</v>
      </c>
      <c r="Q44" s="107" t="s">
        <v>944</v>
      </c>
      <c r="R44" s="137">
        <v>999</v>
      </c>
      <c r="S44" s="137">
        <v>70</v>
      </c>
      <c r="T44" s="119" t="s">
        <v>185</v>
      </c>
      <c r="U44" s="56"/>
      <c r="V44" s="142">
        <v>99</v>
      </c>
      <c r="W44" s="142">
        <v>99</v>
      </c>
      <c r="X44" s="21" t="s">
        <v>2765</v>
      </c>
      <c r="Y44" s="132">
        <v>0</v>
      </c>
      <c r="Z44" s="132">
        <v>1</v>
      </c>
      <c r="AA44" s="132">
        <v>1</v>
      </c>
      <c r="AB44" s="132">
        <v>1</v>
      </c>
      <c r="AC44" s="132">
        <v>0</v>
      </c>
      <c r="AD44" s="132">
        <v>0</v>
      </c>
      <c r="AE44" s="132">
        <v>0</v>
      </c>
      <c r="AF44" s="132">
        <v>0</v>
      </c>
      <c r="AG44" s="132">
        <v>0</v>
      </c>
      <c r="AI44" s="132">
        <v>0</v>
      </c>
      <c r="AJ44" t="s">
        <v>140</v>
      </c>
      <c r="AK44" s="38" t="s">
        <v>140</v>
      </c>
      <c r="AL44" s="195">
        <v>3</v>
      </c>
      <c r="AM44" t="s">
        <v>1742</v>
      </c>
      <c r="AN44" t="s">
        <v>1742</v>
      </c>
      <c r="AO44" t="s">
        <v>1743</v>
      </c>
      <c r="AP44" s="29">
        <v>3</v>
      </c>
      <c r="AQ44" t="s">
        <v>746</v>
      </c>
      <c r="AR44" t="s">
        <v>2712</v>
      </c>
      <c r="AS44" t="s">
        <v>507</v>
      </c>
      <c r="AT44" t="s">
        <v>508</v>
      </c>
      <c r="AV44" s="596" t="s">
        <v>2798</v>
      </c>
      <c r="AW44" s="479" t="b">
        <v>0</v>
      </c>
      <c r="AX44" t="s">
        <v>1078</v>
      </c>
      <c r="BA44" t="b">
        <v>0</v>
      </c>
      <c r="BB44" t="b">
        <v>0</v>
      </c>
      <c r="BC44" t="b">
        <v>0</v>
      </c>
      <c r="BE44" t="s">
        <v>4743</v>
      </c>
      <c r="BF44" s="114" t="s">
        <v>4743</v>
      </c>
      <c r="BG44" t="s">
        <v>4743</v>
      </c>
      <c r="BH44" s="56" t="s">
        <v>4743</v>
      </c>
      <c r="BI44" s="56"/>
      <c r="BJ44" s="561" t="s">
        <v>2798</v>
      </c>
      <c r="BK44" s="479" t="s">
        <v>2798</v>
      </c>
      <c r="BL44" s="56"/>
      <c r="BM44" s="56"/>
      <c r="BN44" s="372">
        <v>999</v>
      </c>
      <c r="BP44" s="580"/>
      <c r="BQ44" s="580" t="s">
        <v>506</v>
      </c>
      <c r="BR44" s="580" t="s">
        <v>945</v>
      </c>
      <c r="BS44" s="580"/>
      <c r="BT44" s="580"/>
    </row>
    <row r="45" spans="1:72">
      <c r="A45">
        <v>549</v>
      </c>
      <c r="B45" s="148" t="s">
        <v>7255</v>
      </c>
      <c r="C45" s="148" t="s">
        <v>7254</v>
      </c>
      <c r="D45" s="28">
        <v>0</v>
      </c>
      <c r="E45" s="586">
        <v>0</v>
      </c>
      <c r="F45" s="586">
        <v>1</v>
      </c>
      <c r="G45" s="344" t="s">
        <v>7212</v>
      </c>
      <c r="H45" t="s">
        <v>818</v>
      </c>
      <c r="J45" s="56"/>
      <c r="L45" s="63"/>
      <c r="M45" s="575"/>
      <c r="N45" s="56" t="s">
        <v>818</v>
      </c>
      <c r="O45" t="s">
        <v>818</v>
      </c>
      <c r="P45" s="56" t="s">
        <v>818</v>
      </c>
      <c r="Q45" s="107" t="s">
        <v>817</v>
      </c>
      <c r="R45" s="137">
        <v>999</v>
      </c>
      <c r="S45" s="137">
        <v>71</v>
      </c>
      <c r="T45" s="119" t="s">
        <v>108</v>
      </c>
      <c r="U45" s="56" t="s">
        <v>108</v>
      </c>
      <c r="V45" s="142">
        <v>99</v>
      </c>
      <c r="W45" s="142">
        <v>99</v>
      </c>
      <c r="X45" s="21" t="s">
        <v>2765</v>
      </c>
      <c r="Y45" s="132">
        <v>0</v>
      </c>
      <c r="Z45" s="132">
        <v>0</v>
      </c>
      <c r="AA45" s="132">
        <v>1</v>
      </c>
      <c r="AB45" s="132">
        <v>1</v>
      </c>
      <c r="AC45" s="132">
        <v>0</v>
      </c>
      <c r="AD45" s="132">
        <v>0</v>
      </c>
      <c r="AE45" s="132">
        <v>0</v>
      </c>
      <c r="AF45" s="132">
        <v>0</v>
      </c>
      <c r="AG45" s="132">
        <v>0</v>
      </c>
      <c r="AI45" s="132">
        <v>0</v>
      </c>
      <c r="AJ45" t="s">
        <v>140</v>
      </c>
      <c r="AK45" s="38" t="s">
        <v>140</v>
      </c>
      <c r="AL45" s="195">
        <v>3</v>
      </c>
      <c r="AM45" t="s">
        <v>416</v>
      </c>
      <c r="AN45" t="s">
        <v>416</v>
      </c>
      <c r="AO45" t="s">
        <v>417</v>
      </c>
      <c r="AP45" s="29">
        <v>1</v>
      </c>
      <c r="AQ45" t="s">
        <v>268</v>
      </c>
      <c r="AR45" t="s">
        <v>2712</v>
      </c>
      <c r="AS45" t="s">
        <v>507</v>
      </c>
      <c r="AT45" t="s">
        <v>508</v>
      </c>
      <c r="AV45" s="596" t="s">
        <v>2798</v>
      </c>
      <c r="AW45" s="479" t="b">
        <v>0</v>
      </c>
      <c r="AX45" t="s">
        <v>1078</v>
      </c>
      <c r="BA45" t="b">
        <v>0</v>
      </c>
      <c r="BB45" t="b">
        <v>0</v>
      </c>
      <c r="BC45" t="b">
        <v>0</v>
      </c>
      <c r="BE45" t="s">
        <v>819</v>
      </c>
      <c r="BF45" t="s">
        <v>819</v>
      </c>
      <c r="BG45" t="s">
        <v>819</v>
      </c>
      <c r="BH45" s="56" t="s">
        <v>5255</v>
      </c>
      <c r="BI45" s="56" t="s">
        <v>5255</v>
      </c>
      <c r="BJ45" s="561" t="s">
        <v>2798</v>
      </c>
      <c r="BK45" s="479" t="s">
        <v>2798</v>
      </c>
      <c r="BL45" s="56"/>
      <c r="BM45" s="56"/>
      <c r="BN45" s="372">
        <v>999</v>
      </c>
      <c r="BP45" s="580"/>
      <c r="BQ45" s="580" t="s">
        <v>270</v>
      </c>
      <c r="BR45" s="580" t="s">
        <v>818</v>
      </c>
      <c r="BS45" s="580"/>
      <c r="BT45" s="580"/>
    </row>
    <row r="46" spans="1:72">
      <c r="A46">
        <v>551</v>
      </c>
      <c r="B46" s="148" t="s">
        <v>7255</v>
      </c>
      <c r="C46" s="148" t="s">
        <v>7254</v>
      </c>
      <c r="D46" s="28">
        <v>0</v>
      </c>
      <c r="E46" s="586">
        <v>0</v>
      </c>
      <c r="F46" s="586">
        <v>1</v>
      </c>
      <c r="G46" s="344" t="s">
        <v>7212</v>
      </c>
      <c r="H46" t="s">
        <v>1020</v>
      </c>
      <c r="J46" s="56"/>
      <c r="L46" s="63"/>
      <c r="M46" s="575"/>
      <c r="N46" s="56" t="s">
        <v>1020</v>
      </c>
      <c r="O46" t="s">
        <v>1020</v>
      </c>
      <c r="P46" s="56" t="s">
        <v>1020</v>
      </c>
      <c r="Q46" s="107" t="s">
        <v>1019</v>
      </c>
      <c r="R46" s="137">
        <v>999</v>
      </c>
      <c r="S46" s="137">
        <v>71</v>
      </c>
      <c r="T46" s="119" t="s">
        <v>108</v>
      </c>
      <c r="U46" s="56"/>
      <c r="V46" s="142">
        <v>99</v>
      </c>
      <c r="W46" s="142">
        <v>99</v>
      </c>
      <c r="X46" s="21" t="s">
        <v>2765</v>
      </c>
      <c r="Y46" s="132">
        <v>0</v>
      </c>
      <c r="Z46" s="132">
        <v>1</v>
      </c>
      <c r="AA46" s="132">
        <v>1</v>
      </c>
      <c r="AB46" s="132">
        <v>1</v>
      </c>
      <c r="AC46" s="132">
        <v>0</v>
      </c>
      <c r="AD46" s="132">
        <v>0</v>
      </c>
      <c r="AE46" s="132">
        <v>0</v>
      </c>
      <c r="AF46" s="132">
        <v>0</v>
      </c>
      <c r="AG46" s="132">
        <v>0</v>
      </c>
      <c r="AI46" s="132">
        <v>0</v>
      </c>
      <c r="AJ46" t="s">
        <v>140</v>
      </c>
      <c r="AK46" s="38" t="s">
        <v>140</v>
      </c>
      <c r="AL46" s="195">
        <v>3</v>
      </c>
      <c r="AM46" t="s">
        <v>1742</v>
      </c>
      <c r="AN46" t="s">
        <v>1742</v>
      </c>
      <c r="AO46" t="s">
        <v>1743</v>
      </c>
      <c r="AP46" s="29">
        <v>3</v>
      </c>
      <c r="AQ46" t="s">
        <v>746</v>
      </c>
      <c r="AR46" t="s">
        <v>2712</v>
      </c>
      <c r="AS46" t="s">
        <v>507</v>
      </c>
      <c r="AT46" t="s">
        <v>508</v>
      </c>
      <c r="AV46" s="596" t="s">
        <v>2798</v>
      </c>
      <c r="AW46" s="479" t="b">
        <v>0</v>
      </c>
      <c r="AX46" t="s">
        <v>1078</v>
      </c>
      <c r="BA46" t="b">
        <v>0</v>
      </c>
      <c r="BB46" t="b">
        <v>0</v>
      </c>
      <c r="BC46" t="b">
        <v>0</v>
      </c>
      <c r="BE46" t="s">
        <v>5257</v>
      </c>
      <c r="BF46" t="s">
        <v>5257</v>
      </c>
      <c r="BG46" t="s">
        <v>5257</v>
      </c>
      <c r="BH46" s="56" t="s">
        <v>5257</v>
      </c>
      <c r="BI46" s="56"/>
      <c r="BJ46" s="561" t="s">
        <v>2798</v>
      </c>
      <c r="BK46" s="479" t="s">
        <v>2798</v>
      </c>
      <c r="BL46" s="56"/>
      <c r="BM46" s="56"/>
      <c r="BN46" s="372">
        <v>999</v>
      </c>
      <c r="BP46" s="580"/>
      <c r="BQ46" s="580" t="s">
        <v>270</v>
      </c>
      <c r="BR46" s="580" t="s">
        <v>1020</v>
      </c>
      <c r="BS46" s="580"/>
      <c r="BT46" s="580"/>
    </row>
    <row r="47" spans="1:72">
      <c r="A47">
        <v>631</v>
      </c>
      <c r="B47" s="148" t="s">
        <v>7256</v>
      </c>
      <c r="C47" s="148" t="s">
        <v>7257</v>
      </c>
      <c r="D47" s="28">
        <v>0</v>
      </c>
      <c r="E47" s="586">
        <v>0</v>
      </c>
      <c r="F47" s="586">
        <v>1</v>
      </c>
      <c r="G47" s="344" t="s">
        <v>7212</v>
      </c>
      <c r="H47" t="s">
        <v>395</v>
      </c>
      <c r="J47" s="184"/>
      <c r="K47" s="114"/>
      <c r="L47" s="63"/>
      <c r="M47" s="575"/>
      <c r="N47" s="184" t="s">
        <v>395</v>
      </c>
      <c r="O47" s="114" t="s">
        <v>395</v>
      </c>
      <c r="P47" s="184" t="s">
        <v>395</v>
      </c>
      <c r="Q47" s="107" t="s">
        <v>394</v>
      </c>
      <c r="R47" s="137">
        <v>96</v>
      </c>
      <c r="S47" s="137">
        <v>1</v>
      </c>
      <c r="T47" s="119" t="s">
        <v>181</v>
      </c>
      <c r="U47" s="56"/>
      <c r="V47" s="142">
        <v>99</v>
      </c>
      <c r="W47" s="142">
        <v>99</v>
      </c>
      <c r="X47" s="21" t="s">
        <v>2764</v>
      </c>
      <c r="Y47" s="132">
        <v>0</v>
      </c>
      <c r="Z47" s="132">
        <v>0</v>
      </c>
      <c r="AA47" s="132">
        <v>1</v>
      </c>
      <c r="AB47" s="132">
        <v>1</v>
      </c>
      <c r="AC47" s="132">
        <v>0</v>
      </c>
      <c r="AD47" s="132">
        <v>0</v>
      </c>
      <c r="AE47" s="132">
        <v>1</v>
      </c>
      <c r="AF47" s="132">
        <v>0</v>
      </c>
      <c r="AG47" s="132">
        <v>0</v>
      </c>
      <c r="AI47" s="132">
        <v>0</v>
      </c>
      <c r="AJ47" t="s">
        <v>84</v>
      </c>
      <c r="AK47" s="38" t="s">
        <v>84</v>
      </c>
      <c r="AL47" s="195">
        <v>5</v>
      </c>
      <c r="AM47" t="s">
        <v>416</v>
      </c>
      <c r="AN47" t="s">
        <v>416</v>
      </c>
      <c r="AO47" t="s">
        <v>417</v>
      </c>
      <c r="AP47" s="29">
        <v>1</v>
      </c>
      <c r="AQ47" t="s">
        <v>268</v>
      </c>
      <c r="AR47" t="s">
        <v>2712</v>
      </c>
      <c r="AS47" t="s">
        <v>507</v>
      </c>
      <c r="AT47" t="s">
        <v>508</v>
      </c>
      <c r="AV47" s="596" t="s">
        <v>2798</v>
      </c>
      <c r="AW47" s="479" t="b">
        <v>0</v>
      </c>
      <c r="AX47" t="s">
        <v>1078</v>
      </c>
      <c r="BA47" t="b">
        <v>0</v>
      </c>
      <c r="BB47" t="b">
        <v>0</v>
      </c>
      <c r="BC47" t="b">
        <v>0</v>
      </c>
      <c r="BE47" s="114" t="s">
        <v>5114</v>
      </c>
      <c r="BF47" s="114" t="s">
        <v>396</v>
      </c>
      <c r="BG47" s="114" t="s">
        <v>396</v>
      </c>
      <c r="BH47" s="56" t="s">
        <v>396</v>
      </c>
      <c r="BI47" s="56"/>
      <c r="BJ47" s="561" t="s">
        <v>2798</v>
      </c>
      <c r="BK47" s="479" t="s">
        <v>2798</v>
      </c>
      <c r="BL47" s="56"/>
      <c r="BM47" s="56"/>
      <c r="BN47" s="209">
        <v>999</v>
      </c>
      <c r="BP47" s="580"/>
      <c r="BQ47" s="580" t="s">
        <v>397</v>
      </c>
      <c r="BR47" s="580" t="s">
        <v>395</v>
      </c>
      <c r="BS47" s="580"/>
      <c r="BT47" s="580"/>
    </row>
    <row r="48" spans="1:72">
      <c r="A48">
        <v>632</v>
      </c>
      <c r="B48" s="148" t="s">
        <v>7256</v>
      </c>
      <c r="C48" s="148" t="s">
        <v>7257</v>
      </c>
      <c r="D48" s="28">
        <v>0</v>
      </c>
      <c r="E48" s="586">
        <v>0</v>
      </c>
      <c r="F48" s="586">
        <v>1</v>
      </c>
      <c r="G48" s="344" t="s">
        <v>7212</v>
      </c>
      <c r="H48" t="s">
        <v>853</v>
      </c>
      <c r="J48" s="56"/>
      <c r="K48" s="114"/>
      <c r="L48" s="63"/>
      <c r="M48" s="575"/>
      <c r="N48" s="184" t="s">
        <v>853</v>
      </c>
      <c r="O48" s="114" t="s">
        <v>853</v>
      </c>
      <c r="P48" s="184" t="s">
        <v>853</v>
      </c>
      <c r="Q48" s="107" t="s">
        <v>852</v>
      </c>
      <c r="R48" s="137">
        <v>96</v>
      </c>
      <c r="S48" s="137">
        <v>1</v>
      </c>
      <c r="T48" s="183" t="s">
        <v>181</v>
      </c>
      <c r="U48" s="184"/>
      <c r="V48" s="142">
        <v>99</v>
      </c>
      <c r="W48" s="142">
        <v>99</v>
      </c>
      <c r="X48" s="185" t="s">
        <v>2764</v>
      </c>
      <c r="Y48" s="132">
        <v>0</v>
      </c>
      <c r="Z48" s="132">
        <v>0</v>
      </c>
      <c r="AA48" s="132">
        <v>1</v>
      </c>
      <c r="AB48" s="132">
        <v>1</v>
      </c>
      <c r="AC48" s="132">
        <v>0</v>
      </c>
      <c r="AD48" s="132">
        <v>0</v>
      </c>
      <c r="AE48" s="132">
        <v>1</v>
      </c>
      <c r="AF48" s="132">
        <v>0</v>
      </c>
      <c r="AG48" s="132">
        <v>1</v>
      </c>
      <c r="AH48" s="114"/>
      <c r="AI48" s="132">
        <v>0</v>
      </c>
      <c r="AJ48" s="114" t="s">
        <v>84</v>
      </c>
      <c r="AK48" s="197" t="s">
        <v>84</v>
      </c>
      <c r="AL48" s="195">
        <v>5</v>
      </c>
      <c r="AM48" s="114" t="s">
        <v>416</v>
      </c>
      <c r="AN48" s="114" t="s">
        <v>416</v>
      </c>
      <c r="AO48" s="114" t="s">
        <v>417</v>
      </c>
      <c r="AP48" s="186">
        <v>1</v>
      </c>
      <c r="AQ48" s="114" t="s">
        <v>268</v>
      </c>
      <c r="AR48" s="114" t="s">
        <v>2712</v>
      </c>
      <c r="AS48" s="114" t="s">
        <v>507</v>
      </c>
      <c r="AT48" s="114" t="s">
        <v>508</v>
      </c>
      <c r="AU48" s="114"/>
      <c r="AV48" s="596" t="s">
        <v>2798</v>
      </c>
      <c r="AW48" s="479" t="b">
        <v>0</v>
      </c>
      <c r="AX48" s="114" t="s">
        <v>1078</v>
      </c>
      <c r="AY48" s="114"/>
      <c r="AZ48" s="114"/>
      <c r="BA48" s="114" t="b">
        <v>0</v>
      </c>
      <c r="BB48" s="114" t="b">
        <v>0</v>
      </c>
      <c r="BC48" s="114" t="b">
        <v>0</v>
      </c>
      <c r="BD48" s="114"/>
      <c r="BE48" s="114" t="s">
        <v>5115</v>
      </c>
      <c r="BF48" s="114" t="s">
        <v>854</v>
      </c>
      <c r="BG48" s="114" t="s">
        <v>854</v>
      </c>
      <c r="BH48" s="184" t="s">
        <v>854</v>
      </c>
      <c r="BI48" s="184"/>
      <c r="BJ48" s="561" t="s">
        <v>2798</v>
      </c>
      <c r="BK48" s="479" t="s">
        <v>2798</v>
      </c>
      <c r="BL48" s="184"/>
      <c r="BM48" s="56"/>
      <c r="BN48" s="209">
        <v>999</v>
      </c>
      <c r="BP48" s="580"/>
      <c r="BQ48" s="580" t="s">
        <v>760</v>
      </c>
      <c r="BR48" s="580" t="s">
        <v>853</v>
      </c>
      <c r="BS48" s="580"/>
      <c r="BT48" s="580"/>
    </row>
    <row r="49" spans="1:72">
      <c r="A49">
        <v>635</v>
      </c>
      <c r="B49" s="148" t="s">
        <v>7256</v>
      </c>
      <c r="C49" s="148" t="s">
        <v>7257</v>
      </c>
      <c r="D49" s="28">
        <v>0</v>
      </c>
      <c r="E49" s="586">
        <v>0</v>
      </c>
      <c r="F49" s="586">
        <v>1</v>
      </c>
      <c r="G49" s="344" t="s">
        <v>7212</v>
      </c>
      <c r="H49" t="s">
        <v>755</v>
      </c>
      <c r="J49" s="184"/>
      <c r="K49" s="114"/>
      <c r="L49" s="64"/>
      <c r="M49" s="574"/>
      <c r="N49" s="184" t="s">
        <v>755</v>
      </c>
      <c r="O49" s="114" t="s">
        <v>755</v>
      </c>
      <c r="P49" s="184" t="s">
        <v>755</v>
      </c>
      <c r="Q49" s="108" t="s">
        <v>754</v>
      </c>
      <c r="R49" s="137">
        <v>96</v>
      </c>
      <c r="S49" s="137">
        <v>1</v>
      </c>
      <c r="T49" s="183" t="s">
        <v>181</v>
      </c>
      <c r="U49" s="184"/>
      <c r="V49" s="142">
        <v>99</v>
      </c>
      <c r="W49" s="142">
        <v>99</v>
      </c>
      <c r="X49" s="185" t="s">
        <v>2764</v>
      </c>
      <c r="Y49" s="132">
        <v>0</v>
      </c>
      <c r="Z49" s="132">
        <v>1</v>
      </c>
      <c r="AA49" s="132">
        <v>1</v>
      </c>
      <c r="AB49" s="132">
        <v>1</v>
      </c>
      <c r="AC49" s="132">
        <v>0</v>
      </c>
      <c r="AD49" s="132">
        <v>0</v>
      </c>
      <c r="AE49" s="132">
        <v>1</v>
      </c>
      <c r="AF49" s="132">
        <v>0</v>
      </c>
      <c r="AG49" s="132">
        <v>0</v>
      </c>
      <c r="AH49" s="114"/>
      <c r="AI49" s="132">
        <v>0</v>
      </c>
      <c r="AJ49" s="114" t="s">
        <v>84</v>
      </c>
      <c r="AK49" s="197" t="s">
        <v>84</v>
      </c>
      <c r="AL49" s="195">
        <v>5</v>
      </c>
      <c r="AM49" s="114" t="s">
        <v>1742</v>
      </c>
      <c r="AN49" s="114" t="s">
        <v>1742</v>
      </c>
      <c r="AO49" s="114" t="s">
        <v>1743</v>
      </c>
      <c r="AP49" s="186">
        <v>3</v>
      </c>
      <c r="AQ49" s="114" t="s">
        <v>746</v>
      </c>
      <c r="AR49" s="114" t="s">
        <v>2712</v>
      </c>
      <c r="AS49" s="114" t="s">
        <v>507</v>
      </c>
      <c r="AT49" s="114" t="s">
        <v>508</v>
      </c>
      <c r="AU49" s="114"/>
      <c r="AV49" s="596" t="s">
        <v>2798</v>
      </c>
      <c r="AW49" s="479" t="b">
        <v>0</v>
      </c>
      <c r="AX49" s="114" t="s">
        <v>1078</v>
      </c>
      <c r="AY49" s="114"/>
      <c r="AZ49" s="114"/>
      <c r="BA49" s="114" t="b">
        <v>0</v>
      </c>
      <c r="BB49" s="114" t="b">
        <v>0</v>
      </c>
      <c r="BC49" s="114" t="b">
        <v>0</v>
      </c>
      <c r="BD49" s="114"/>
      <c r="BE49" s="114" t="s">
        <v>5118</v>
      </c>
      <c r="BF49" s="114" t="s">
        <v>756</v>
      </c>
      <c r="BG49" s="114" t="s">
        <v>756</v>
      </c>
      <c r="BH49" s="184" t="s">
        <v>756</v>
      </c>
      <c r="BI49" s="184"/>
      <c r="BJ49" s="561" t="s">
        <v>2798</v>
      </c>
      <c r="BK49" s="479" t="s">
        <v>2798</v>
      </c>
      <c r="BL49" s="184"/>
      <c r="BM49" s="56"/>
      <c r="BN49" s="209">
        <v>999</v>
      </c>
      <c r="BP49" s="580"/>
      <c r="BQ49" s="580" t="s">
        <v>397</v>
      </c>
      <c r="BR49" s="580" t="s">
        <v>755</v>
      </c>
      <c r="BS49" s="580"/>
      <c r="BT49" s="580"/>
    </row>
    <row r="50" spans="1:72">
      <c r="A50">
        <v>636</v>
      </c>
      <c r="B50" s="148" t="s">
        <v>7256</v>
      </c>
      <c r="C50" s="148" t="s">
        <v>7257</v>
      </c>
      <c r="D50" s="28">
        <v>0</v>
      </c>
      <c r="E50" s="586">
        <v>0</v>
      </c>
      <c r="F50" s="586">
        <v>1</v>
      </c>
      <c r="G50" s="344" t="s">
        <v>7212</v>
      </c>
      <c r="H50" t="s">
        <v>758</v>
      </c>
      <c r="I50" s="114"/>
      <c r="J50" s="184"/>
      <c r="K50" s="114"/>
      <c r="L50" s="64"/>
      <c r="M50" s="574"/>
      <c r="N50" s="184" t="s">
        <v>758</v>
      </c>
      <c r="O50" s="114" t="s">
        <v>758</v>
      </c>
      <c r="P50" s="184" t="s">
        <v>758</v>
      </c>
      <c r="Q50" s="108" t="s">
        <v>757</v>
      </c>
      <c r="R50" s="137">
        <v>96</v>
      </c>
      <c r="S50" s="137">
        <v>1</v>
      </c>
      <c r="T50" s="119" t="s">
        <v>181</v>
      </c>
      <c r="U50" s="184"/>
      <c r="V50" s="142">
        <v>99</v>
      </c>
      <c r="W50" s="142">
        <v>99</v>
      </c>
      <c r="X50" s="185" t="s">
        <v>2764</v>
      </c>
      <c r="Y50" s="132">
        <v>0</v>
      </c>
      <c r="Z50" s="132">
        <v>1</v>
      </c>
      <c r="AA50" s="132">
        <v>1</v>
      </c>
      <c r="AB50" s="132">
        <v>1</v>
      </c>
      <c r="AC50" s="132">
        <v>0</v>
      </c>
      <c r="AD50" s="132">
        <v>0</v>
      </c>
      <c r="AE50" s="132">
        <v>1</v>
      </c>
      <c r="AF50" s="132">
        <v>0</v>
      </c>
      <c r="AG50" s="132">
        <v>1</v>
      </c>
      <c r="AH50" s="114"/>
      <c r="AI50" s="132">
        <v>0</v>
      </c>
      <c r="AJ50" t="s">
        <v>84</v>
      </c>
      <c r="AK50" s="197" t="s">
        <v>84</v>
      </c>
      <c r="AL50" s="195">
        <v>5</v>
      </c>
      <c r="AM50" s="114" t="s">
        <v>1742</v>
      </c>
      <c r="AN50" s="114" t="s">
        <v>1742</v>
      </c>
      <c r="AO50" s="114" t="s">
        <v>1743</v>
      </c>
      <c r="AP50" s="186">
        <v>3</v>
      </c>
      <c r="AQ50" s="114" t="s">
        <v>746</v>
      </c>
      <c r="AR50" s="114" t="s">
        <v>2712</v>
      </c>
      <c r="AS50" s="114" t="s">
        <v>507</v>
      </c>
      <c r="AT50" s="114" t="s">
        <v>508</v>
      </c>
      <c r="AU50" s="114"/>
      <c r="AV50" s="596" t="s">
        <v>2798</v>
      </c>
      <c r="AW50" s="479" t="b">
        <v>0</v>
      </c>
      <c r="AX50" s="114" t="s">
        <v>1078</v>
      </c>
      <c r="AY50" s="114"/>
      <c r="AZ50" s="114"/>
      <c r="BA50" s="114" t="b">
        <v>0</v>
      </c>
      <c r="BB50" s="114" t="b">
        <v>0</v>
      </c>
      <c r="BC50" s="114" t="b">
        <v>0</v>
      </c>
      <c r="BD50" s="114"/>
      <c r="BE50" s="114" t="s">
        <v>5119</v>
      </c>
      <c r="BF50" s="114" t="s">
        <v>759</v>
      </c>
      <c r="BG50" s="114" t="s">
        <v>759</v>
      </c>
      <c r="BH50" s="184" t="s">
        <v>759</v>
      </c>
      <c r="BI50" s="184"/>
      <c r="BJ50" s="561" t="s">
        <v>2798</v>
      </c>
      <c r="BK50" s="479" t="s">
        <v>2798</v>
      </c>
      <c r="BL50" s="184"/>
      <c r="BM50" s="56"/>
      <c r="BN50" s="209">
        <v>999</v>
      </c>
      <c r="BP50" s="580"/>
      <c r="BQ50" s="580" t="s">
        <v>760</v>
      </c>
      <c r="BR50" s="580" t="s">
        <v>758</v>
      </c>
      <c r="BS50" s="580"/>
      <c r="BT50" s="580"/>
    </row>
    <row r="51" spans="1:72" s="21" customFormat="1">
      <c r="A51">
        <v>644</v>
      </c>
      <c r="B51" s="148" t="s">
        <v>7258</v>
      </c>
      <c r="C51" s="148" t="s">
        <v>7259</v>
      </c>
      <c r="D51" s="28">
        <v>0</v>
      </c>
      <c r="E51" s="586">
        <v>0</v>
      </c>
      <c r="F51" s="586">
        <v>1</v>
      </c>
      <c r="G51" s="344" t="s">
        <v>7212</v>
      </c>
      <c r="H51" t="s">
        <v>704</v>
      </c>
      <c r="I51"/>
      <c r="J51" s="184"/>
      <c r="K51" s="114"/>
      <c r="L51" s="114"/>
      <c r="M51" s="184"/>
      <c r="N51" s="184" t="s">
        <v>704</v>
      </c>
      <c r="O51" s="114" t="s">
        <v>704</v>
      </c>
      <c r="P51" s="184" t="s">
        <v>704</v>
      </c>
      <c r="Q51" s="115" t="s">
        <v>703</v>
      </c>
      <c r="R51" s="137">
        <v>97</v>
      </c>
      <c r="S51" s="137">
        <v>2</v>
      </c>
      <c r="T51" s="183" t="s">
        <v>144</v>
      </c>
      <c r="U51" s="184"/>
      <c r="V51" s="142">
        <v>99</v>
      </c>
      <c r="W51" s="142">
        <v>99</v>
      </c>
      <c r="X51" s="185" t="s">
        <v>2764</v>
      </c>
      <c r="Y51" s="132">
        <v>0</v>
      </c>
      <c r="Z51" s="132">
        <v>0</v>
      </c>
      <c r="AA51" s="132">
        <v>1</v>
      </c>
      <c r="AB51" s="132">
        <v>1</v>
      </c>
      <c r="AC51" s="132">
        <v>0</v>
      </c>
      <c r="AD51" s="132">
        <v>0</v>
      </c>
      <c r="AE51" s="132">
        <v>1</v>
      </c>
      <c r="AF51" s="132">
        <v>0</v>
      </c>
      <c r="AG51" s="132">
        <v>0</v>
      </c>
      <c r="AH51" s="114"/>
      <c r="AI51" s="132">
        <v>0</v>
      </c>
      <c r="AJ51" s="114" t="s">
        <v>84</v>
      </c>
      <c r="AK51" s="197" t="s">
        <v>84</v>
      </c>
      <c r="AL51" s="195">
        <v>5</v>
      </c>
      <c r="AM51" s="114" t="s">
        <v>416</v>
      </c>
      <c r="AN51" s="114" t="s">
        <v>416</v>
      </c>
      <c r="AO51" s="114" t="s">
        <v>417</v>
      </c>
      <c r="AP51" s="186">
        <v>1</v>
      </c>
      <c r="AQ51" s="114" t="s">
        <v>268</v>
      </c>
      <c r="AR51" s="114" t="s">
        <v>2712</v>
      </c>
      <c r="AS51" s="114" t="s">
        <v>507</v>
      </c>
      <c r="AT51" s="114" t="s">
        <v>508</v>
      </c>
      <c r="AU51" s="114"/>
      <c r="AV51" s="596" t="s">
        <v>2798</v>
      </c>
      <c r="AW51" s="479" t="b">
        <v>0</v>
      </c>
      <c r="AX51" s="114" t="s">
        <v>1078</v>
      </c>
      <c r="AY51" s="114"/>
      <c r="AZ51" s="114"/>
      <c r="BA51" s="114" t="b">
        <v>0</v>
      </c>
      <c r="BB51" s="114" t="b">
        <v>0</v>
      </c>
      <c r="BC51" s="114" t="b">
        <v>0</v>
      </c>
      <c r="BD51" s="114"/>
      <c r="BE51" s="114" t="s">
        <v>705</v>
      </c>
      <c r="BF51" s="114" t="s">
        <v>705</v>
      </c>
      <c r="BG51" s="114" t="s">
        <v>705</v>
      </c>
      <c r="BH51" s="184" t="s">
        <v>705</v>
      </c>
      <c r="BI51" s="184"/>
      <c r="BJ51" s="561" t="s">
        <v>2798</v>
      </c>
      <c r="BK51" s="479" t="s">
        <v>2798</v>
      </c>
      <c r="BL51" s="184"/>
      <c r="BM51" s="56"/>
      <c r="BN51" s="209">
        <v>999</v>
      </c>
      <c r="BO51"/>
      <c r="BP51" s="580"/>
      <c r="BQ51" s="580" t="s">
        <v>706</v>
      </c>
      <c r="BR51" s="580" t="s">
        <v>704</v>
      </c>
      <c r="BS51" s="580"/>
      <c r="BT51" s="580"/>
    </row>
    <row r="52" spans="1:72" s="21" customFormat="1">
      <c r="A52">
        <v>645</v>
      </c>
      <c r="B52" s="148" t="s">
        <v>7258</v>
      </c>
      <c r="C52" s="148" t="s">
        <v>7259</v>
      </c>
      <c r="D52" s="28">
        <v>0</v>
      </c>
      <c r="E52" s="586">
        <v>0</v>
      </c>
      <c r="F52" s="586">
        <v>1</v>
      </c>
      <c r="G52" s="344" t="s">
        <v>7212</v>
      </c>
      <c r="H52" t="s">
        <v>708</v>
      </c>
      <c r="I52"/>
      <c r="J52" s="56"/>
      <c r="K52" s="114"/>
      <c r="L52" s="114"/>
      <c r="M52" s="184"/>
      <c r="N52" s="184" t="s">
        <v>708</v>
      </c>
      <c r="O52" s="114" t="s">
        <v>708</v>
      </c>
      <c r="P52" s="184" t="s">
        <v>708</v>
      </c>
      <c r="Q52" s="115" t="s">
        <v>707</v>
      </c>
      <c r="R52" s="137">
        <v>97</v>
      </c>
      <c r="S52" s="137">
        <v>2</v>
      </c>
      <c r="T52" s="183" t="s">
        <v>144</v>
      </c>
      <c r="U52" s="184"/>
      <c r="V52" s="142">
        <v>99</v>
      </c>
      <c r="W52" s="142">
        <v>99</v>
      </c>
      <c r="X52" s="185" t="s">
        <v>2764</v>
      </c>
      <c r="Y52" s="132">
        <v>0</v>
      </c>
      <c r="Z52" s="132">
        <v>0</v>
      </c>
      <c r="AA52" s="132">
        <v>1</v>
      </c>
      <c r="AB52" s="132">
        <v>1</v>
      </c>
      <c r="AC52" s="132">
        <v>0</v>
      </c>
      <c r="AD52" s="132">
        <v>0</v>
      </c>
      <c r="AE52" s="132">
        <v>1</v>
      </c>
      <c r="AF52" s="132">
        <v>0</v>
      </c>
      <c r="AG52" s="132">
        <v>1</v>
      </c>
      <c r="AH52" s="114"/>
      <c r="AI52" s="132">
        <v>0</v>
      </c>
      <c r="AJ52" s="114" t="s">
        <v>84</v>
      </c>
      <c r="AK52" s="197" t="s">
        <v>84</v>
      </c>
      <c r="AL52" s="195">
        <v>5</v>
      </c>
      <c r="AM52" s="114" t="s">
        <v>416</v>
      </c>
      <c r="AN52" s="114" t="s">
        <v>416</v>
      </c>
      <c r="AO52" s="114" t="s">
        <v>417</v>
      </c>
      <c r="AP52" s="186">
        <v>1</v>
      </c>
      <c r="AQ52" s="114" t="s">
        <v>268</v>
      </c>
      <c r="AR52" s="114" t="s">
        <v>2712</v>
      </c>
      <c r="AS52" s="114" t="s">
        <v>507</v>
      </c>
      <c r="AT52" s="114" t="s">
        <v>508</v>
      </c>
      <c r="AU52" s="114"/>
      <c r="AV52" s="596" t="s">
        <v>2798</v>
      </c>
      <c r="AW52" s="479" t="b">
        <v>0</v>
      </c>
      <c r="AX52" s="114" t="s">
        <v>1078</v>
      </c>
      <c r="AY52" s="114"/>
      <c r="AZ52" s="114"/>
      <c r="BA52" s="114" t="b">
        <v>0</v>
      </c>
      <c r="BB52" s="114" t="b">
        <v>0</v>
      </c>
      <c r="BC52" s="114" t="b">
        <v>0</v>
      </c>
      <c r="BD52" s="114"/>
      <c r="BE52" s="114" t="s">
        <v>4828</v>
      </c>
      <c r="BF52" s="114" t="s">
        <v>709</v>
      </c>
      <c r="BG52" s="114" t="s">
        <v>709</v>
      </c>
      <c r="BH52" s="184" t="s">
        <v>709</v>
      </c>
      <c r="BI52" s="184"/>
      <c r="BJ52" s="561" t="s">
        <v>2798</v>
      </c>
      <c r="BK52" s="479">
        <v>0</v>
      </c>
      <c r="BL52" s="184"/>
      <c r="BM52" s="56"/>
      <c r="BN52" s="209">
        <v>999</v>
      </c>
      <c r="BO52"/>
      <c r="BP52" s="580"/>
      <c r="BQ52" s="580" t="s">
        <v>710</v>
      </c>
      <c r="BR52" s="580" t="s">
        <v>708</v>
      </c>
      <c r="BS52" s="580"/>
      <c r="BT52" s="580"/>
    </row>
    <row r="53" spans="1:72">
      <c r="A53">
        <v>648</v>
      </c>
      <c r="B53" s="148" t="s">
        <v>7258</v>
      </c>
      <c r="C53" s="148" t="s">
        <v>7259</v>
      </c>
      <c r="D53" s="28">
        <v>0</v>
      </c>
      <c r="E53" s="586">
        <v>0</v>
      </c>
      <c r="F53" s="586">
        <v>1</v>
      </c>
      <c r="G53" s="344" t="s">
        <v>7212</v>
      </c>
      <c r="H53" t="s">
        <v>965</v>
      </c>
      <c r="J53" s="56"/>
      <c r="K53" s="114"/>
      <c r="L53" s="114"/>
      <c r="M53" s="184"/>
      <c r="N53" s="184" t="s">
        <v>965</v>
      </c>
      <c r="O53" s="114" t="s">
        <v>965</v>
      </c>
      <c r="P53" s="184" t="s">
        <v>965</v>
      </c>
      <c r="Q53" s="115" t="s">
        <v>964</v>
      </c>
      <c r="R53" s="137">
        <v>97</v>
      </c>
      <c r="S53" s="137">
        <v>2</v>
      </c>
      <c r="T53" s="183" t="s">
        <v>144</v>
      </c>
      <c r="U53" s="184"/>
      <c r="V53" s="142">
        <v>99</v>
      </c>
      <c r="W53" s="142">
        <v>99</v>
      </c>
      <c r="X53" s="185" t="s">
        <v>2764</v>
      </c>
      <c r="Y53" s="132">
        <v>0</v>
      </c>
      <c r="Z53" s="132">
        <v>1</v>
      </c>
      <c r="AA53" s="132">
        <v>1</v>
      </c>
      <c r="AB53" s="132">
        <v>1</v>
      </c>
      <c r="AC53" s="132">
        <v>0</v>
      </c>
      <c r="AD53" s="132">
        <v>0</v>
      </c>
      <c r="AE53" s="132">
        <v>1</v>
      </c>
      <c r="AF53" s="132">
        <v>0</v>
      </c>
      <c r="AG53" s="132">
        <v>0</v>
      </c>
      <c r="AH53" s="114"/>
      <c r="AI53" s="132">
        <v>0</v>
      </c>
      <c r="AJ53" s="114" t="s">
        <v>84</v>
      </c>
      <c r="AK53" s="197" t="s">
        <v>84</v>
      </c>
      <c r="AL53" s="195">
        <v>5</v>
      </c>
      <c r="AM53" s="114" t="s">
        <v>1742</v>
      </c>
      <c r="AN53" s="114" t="s">
        <v>1742</v>
      </c>
      <c r="AO53" s="114" t="s">
        <v>1743</v>
      </c>
      <c r="AP53" s="186">
        <v>3</v>
      </c>
      <c r="AQ53" s="114" t="s">
        <v>746</v>
      </c>
      <c r="AR53" s="114" t="s">
        <v>2712</v>
      </c>
      <c r="AS53" s="114" t="s">
        <v>507</v>
      </c>
      <c r="AT53" s="114" t="s">
        <v>508</v>
      </c>
      <c r="AU53" s="114"/>
      <c r="AV53" s="596" t="s">
        <v>2798</v>
      </c>
      <c r="AW53" s="479" t="b">
        <v>0</v>
      </c>
      <c r="AX53" s="114" t="s">
        <v>1078</v>
      </c>
      <c r="AY53" s="114"/>
      <c r="AZ53" s="114"/>
      <c r="BA53" s="114" t="b">
        <v>0</v>
      </c>
      <c r="BB53" s="114" t="b">
        <v>0</v>
      </c>
      <c r="BC53" s="114" t="b">
        <v>0</v>
      </c>
      <c r="BD53" s="114"/>
      <c r="BE53" s="114" t="s">
        <v>966</v>
      </c>
      <c r="BF53" s="114" t="s">
        <v>966</v>
      </c>
      <c r="BG53" s="114" t="s">
        <v>966</v>
      </c>
      <c r="BH53" s="184" t="s">
        <v>966</v>
      </c>
      <c r="BI53" s="184"/>
      <c r="BJ53" s="561" t="s">
        <v>2798</v>
      </c>
      <c r="BK53" s="479" t="s">
        <v>2798</v>
      </c>
      <c r="BL53" s="184"/>
      <c r="BM53" s="56"/>
      <c r="BN53" s="209">
        <v>999</v>
      </c>
      <c r="BP53" s="580"/>
      <c r="BQ53" s="580" t="s">
        <v>706</v>
      </c>
      <c r="BR53" s="580" t="s">
        <v>965</v>
      </c>
      <c r="BS53" s="580"/>
      <c r="BT53" s="580"/>
    </row>
    <row r="54" spans="1:72">
      <c r="A54">
        <v>649</v>
      </c>
      <c r="B54" s="148" t="s">
        <v>7258</v>
      </c>
      <c r="C54" s="148" t="s">
        <v>7259</v>
      </c>
      <c r="D54" s="28">
        <v>0</v>
      </c>
      <c r="E54" s="586">
        <v>0</v>
      </c>
      <c r="F54" s="586">
        <v>1</v>
      </c>
      <c r="G54" s="344" t="s">
        <v>7212</v>
      </c>
      <c r="H54" t="s">
        <v>745</v>
      </c>
      <c r="I54" s="114"/>
      <c r="J54" s="56"/>
      <c r="K54" s="114"/>
      <c r="L54" s="114"/>
      <c r="M54" s="184"/>
      <c r="N54" s="184" t="s">
        <v>745</v>
      </c>
      <c r="O54" s="114" t="s">
        <v>745</v>
      </c>
      <c r="P54" s="184" t="s">
        <v>745</v>
      </c>
      <c r="Q54" s="115" t="s">
        <v>744</v>
      </c>
      <c r="R54" s="137">
        <v>97</v>
      </c>
      <c r="S54" s="137">
        <v>2</v>
      </c>
      <c r="T54" s="183" t="s">
        <v>144</v>
      </c>
      <c r="U54" s="184"/>
      <c r="V54" s="142">
        <v>99</v>
      </c>
      <c r="W54" s="142">
        <v>99</v>
      </c>
      <c r="X54" s="185" t="s">
        <v>2764</v>
      </c>
      <c r="Y54" s="132">
        <v>0</v>
      </c>
      <c r="Z54" s="132">
        <v>1</v>
      </c>
      <c r="AA54" s="132">
        <v>1</v>
      </c>
      <c r="AB54" s="132">
        <v>1</v>
      </c>
      <c r="AC54" s="132">
        <v>0</v>
      </c>
      <c r="AD54" s="132">
        <v>0</v>
      </c>
      <c r="AE54" s="132">
        <v>1</v>
      </c>
      <c r="AF54" s="132">
        <v>0</v>
      </c>
      <c r="AG54" s="132">
        <v>1</v>
      </c>
      <c r="AH54" s="114"/>
      <c r="AI54" s="132">
        <v>0</v>
      </c>
      <c r="AJ54" s="114" t="s">
        <v>84</v>
      </c>
      <c r="AK54" s="197" t="s">
        <v>84</v>
      </c>
      <c r="AL54" s="195">
        <v>5</v>
      </c>
      <c r="AM54" s="114" t="s">
        <v>1742</v>
      </c>
      <c r="AN54" s="114" t="s">
        <v>1742</v>
      </c>
      <c r="AO54" s="114" t="s">
        <v>1743</v>
      </c>
      <c r="AP54" s="186">
        <v>3</v>
      </c>
      <c r="AQ54" s="114" t="s">
        <v>746</v>
      </c>
      <c r="AR54" s="114" t="s">
        <v>2712</v>
      </c>
      <c r="AS54" s="114" t="s">
        <v>507</v>
      </c>
      <c r="AT54" s="114" t="s">
        <v>508</v>
      </c>
      <c r="AU54" s="114"/>
      <c r="AV54" s="596" t="s">
        <v>2798</v>
      </c>
      <c r="AW54" s="479" t="b">
        <v>0</v>
      </c>
      <c r="AX54" s="114" t="s">
        <v>1078</v>
      </c>
      <c r="AY54" s="114"/>
      <c r="AZ54" s="114"/>
      <c r="BA54" s="114" t="b">
        <v>0</v>
      </c>
      <c r="BB54" s="114" t="b">
        <v>0</v>
      </c>
      <c r="BC54" s="114" t="b">
        <v>0</v>
      </c>
      <c r="BD54" s="114"/>
      <c r="BE54" s="114" t="s">
        <v>4830</v>
      </c>
      <c r="BF54" s="114" t="s">
        <v>747</v>
      </c>
      <c r="BG54" s="114" t="s">
        <v>747</v>
      </c>
      <c r="BH54" s="184" t="s">
        <v>747</v>
      </c>
      <c r="BI54" s="184"/>
      <c r="BJ54" s="561" t="s">
        <v>2798</v>
      </c>
      <c r="BK54" s="479" t="s">
        <v>2798</v>
      </c>
      <c r="BL54" s="184"/>
      <c r="BM54" s="56"/>
      <c r="BN54" s="209">
        <v>999</v>
      </c>
      <c r="BP54" s="580"/>
      <c r="BQ54" s="580" t="s">
        <v>710</v>
      </c>
      <c r="BR54" s="580" t="s">
        <v>745</v>
      </c>
      <c r="BS54" s="580"/>
      <c r="BT54" s="580"/>
    </row>
    <row r="55" spans="1:72">
      <c r="A55">
        <v>662</v>
      </c>
      <c r="B55" s="148" t="s">
        <v>7260</v>
      </c>
      <c r="C55" s="148" t="s">
        <v>7261</v>
      </c>
      <c r="D55" s="28">
        <v>0</v>
      </c>
      <c r="E55" s="586">
        <v>0</v>
      </c>
      <c r="F55" s="586">
        <v>1</v>
      </c>
      <c r="G55" s="344" t="s">
        <v>7212</v>
      </c>
      <c r="H55" t="s">
        <v>699</v>
      </c>
      <c r="I55" s="114"/>
      <c r="J55" s="56"/>
      <c r="K55" s="114"/>
      <c r="L55" s="114"/>
      <c r="M55" s="184"/>
      <c r="N55" s="184" t="s">
        <v>699</v>
      </c>
      <c r="O55" s="114" t="s">
        <v>699</v>
      </c>
      <c r="P55" s="184" t="s">
        <v>699</v>
      </c>
      <c r="Q55" s="115" t="s">
        <v>698</v>
      </c>
      <c r="R55" s="137">
        <v>99</v>
      </c>
      <c r="S55" s="137">
        <v>4</v>
      </c>
      <c r="T55" s="183" t="s">
        <v>196</v>
      </c>
      <c r="U55" s="184"/>
      <c r="V55" s="142">
        <v>99</v>
      </c>
      <c r="W55" s="142">
        <v>99</v>
      </c>
      <c r="X55" s="185" t="s">
        <v>2764</v>
      </c>
      <c r="Y55" s="132">
        <v>0</v>
      </c>
      <c r="Z55" s="132">
        <v>0</v>
      </c>
      <c r="AA55" s="132">
        <v>1</v>
      </c>
      <c r="AB55" s="132">
        <v>1</v>
      </c>
      <c r="AC55" s="132">
        <v>0</v>
      </c>
      <c r="AD55" s="132">
        <v>0</v>
      </c>
      <c r="AE55" s="132">
        <v>1</v>
      </c>
      <c r="AF55" s="132">
        <v>0</v>
      </c>
      <c r="AG55" s="132">
        <v>0</v>
      </c>
      <c r="AH55" s="114"/>
      <c r="AI55" s="132">
        <v>0</v>
      </c>
      <c r="AJ55" s="114" t="s">
        <v>84</v>
      </c>
      <c r="AK55" s="38" t="s">
        <v>84</v>
      </c>
      <c r="AL55" s="195">
        <v>5</v>
      </c>
      <c r="AM55" s="114" t="s">
        <v>416</v>
      </c>
      <c r="AN55" s="114" t="s">
        <v>416</v>
      </c>
      <c r="AO55" s="114" t="s">
        <v>417</v>
      </c>
      <c r="AP55" s="186">
        <v>1</v>
      </c>
      <c r="AQ55" s="114" t="s">
        <v>268</v>
      </c>
      <c r="AR55" s="114" t="s">
        <v>2712</v>
      </c>
      <c r="AS55" s="114" t="s">
        <v>507</v>
      </c>
      <c r="AT55" s="114" t="s">
        <v>508</v>
      </c>
      <c r="AU55" s="114"/>
      <c r="AV55" s="596" t="s">
        <v>2798</v>
      </c>
      <c r="AW55" s="479" t="b">
        <v>0</v>
      </c>
      <c r="AX55" s="114" t="s">
        <v>1078</v>
      </c>
      <c r="AY55" s="114"/>
      <c r="AZ55" s="114"/>
      <c r="BA55" s="114" t="b">
        <v>0</v>
      </c>
      <c r="BB55" s="114" t="b">
        <v>0</v>
      </c>
      <c r="BC55" s="114" t="b">
        <v>0</v>
      </c>
      <c r="BD55" s="114"/>
      <c r="BE55" s="114" t="s">
        <v>5291</v>
      </c>
      <c r="BF55" s="114" t="s">
        <v>5292</v>
      </c>
      <c r="BG55" s="114" t="s">
        <v>5292</v>
      </c>
      <c r="BH55" s="184" t="s">
        <v>5292</v>
      </c>
      <c r="BI55" s="184"/>
      <c r="BJ55" s="561" t="s">
        <v>2798</v>
      </c>
      <c r="BK55" s="479" t="s">
        <v>2798</v>
      </c>
      <c r="BL55" s="184"/>
      <c r="BM55" s="56"/>
      <c r="BN55" s="209">
        <v>999</v>
      </c>
      <c r="BP55" s="580"/>
      <c r="BQ55" s="580" t="s">
        <v>700</v>
      </c>
      <c r="BR55" s="580" t="s">
        <v>699</v>
      </c>
      <c r="BS55" s="580"/>
      <c r="BT55" s="580"/>
    </row>
    <row r="56" spans="1:72">
      <c r="A56">
        <v>663</v>
      </c>
      <c r="B56" s="148" t="s">
        <v>7260</v>
      </c>
      <c r="C56" s="148" t="s">
        <v>7261</v>
      </c>
      <c r="D56" s="28">
        <v>0</v>
      </c>
      <c r="E56" s="586">
        <v>0</v>
      </c>
      <c r="F56" s="586">
        <v>1</v>
      </c>
      <c r="G56" s="344" t="s">
        <v>7212</v>
      </c>
      <c r="H56" t="s">
        <v>702</v>
      </c>
      <c r="J56" s="184"/>
      <c r="K56" s="114"/>
      <c r="L56" s="114"/>
      <c r="M56" s="184"/>
      <c r="N56" s="184" t="s">
        <v>702</v>
      </c>
      <c r="O56" s="114" t="s">
        <v>702</v>
      </c>
      <c r="P56" s="184" t="s">
        <v>702</v>
      </c>
      <c r="Q56" s="115" t="s">
        <v>701</v>
      </c>
      <c r="R56" s="137">
        <v>99</v>
      </c>
      <c r="S56" s="137">
        <v>4</v>
      </c>
      <c r="T56" s="183" t="s">
        <v>196</v>
      </c>
      <c r="U56" s="184"/>
      <c r="V56" s="142">
        <v>99</v>
      </c>
      <c r="W56" s="142">
        <v>99</v>
      </c>
      <c r="X56" s="185" t="s">
        <v>2764</v>
      </c>
      <c r="Y56" s="132">
        <v>0</v>
      </c>
      <c r="Z56" s="132">
        <v>0</v>
      </c>
      <c r="AA56" s="132">
        <v>1</v>
      </c>
      <c r="AB56" s="132">
        <v>1</v>
      </c>
      <c r="AC56" s="132">
        <v>0</v>
      </c>
      <c r="AD56" s="132">
        <v>0</v>
      </c>
      <c r="AE56" s="132">
        <v>1</v>
      </c>
      <c r="AF56" s="132">
        <v>0</v>
      </c>
      <c r="AG56" s="132">
        <v>1</v>
      </c>
      <c r="AH56" s="114"/>
      <c r="AI56" s="132">
        <v>0</v>
      </c>
      <c r="AJ56" s="114" t="s">
        <v>84</v>
      </c>
      <c r="AK56" s="38" t="s">
        <v>84</v>
      </c>
      <c r="AL56" s="195">
        <v>5</v>
      </c>
      <c r="AM56" s="114" t="s">
        <v>416</v>
      </c>
      <c r="AN56" s="114" t="s">
        <v>416</v>
      </c>
      <c r="AO56" s="114" t="s">
        <v>417</v>
      </c>
      <c r="AP56" s="186">
        <v>1</v>
      </c>
      <c r="AQ56" s="114" t="s">
        <v>268</v>
      </c>
      <c r="AR56" s="114" t="s">
        <v>2712</v>
      </c>
      <c r="AS56" s="114" t="s">
        <v>507</v>
      </c>
      <c r="AT56" s="114" t="s">
        <v>508</v>
      </c>
      <c r="AU56" s="114"/>
      <c r="AV56" s="596" t="s">
        <v>2798</v>
      </c>
      <c r="AW56" s="479" t="b">
        <v>0</v>
      </c>
      <c r="AX56" s="114" t="s">
        <v>1078</v>
      </c>
      <c r="AY56" s="114"/>
      <c r="AZ56" s="114"/>
      <c r="BA56" s="114" t="b">
        <v>0</v>
      </c>
      <c r="BB56" s="114" t="b">
        <v>0</v>
      </c>
      <c r="BC56" s="114" t="b">
        <v>0</v>
      </c>
      <c r="BD56" s="114"/>
      <c r="BE56" s="114" t="s">
        <v>5293</v>
      </c>
      <c r="BF56" s="114" t="s">
        <v>5294</v>
      </c>
      <c r="BG56" s="114" t="s">
        <v>5294</v>
      </c>
      <c r="BH56" s="184" t="s">
        <v>5294</v>
      </c>
      <c r="BI56" s="184"/>
      <c r="BJ56" s="561" t="s">
        <v>2798</v>
      </c>
      <c r="BK56" s="479" t="s">
        <v>2798</v>
      </c>
      <c r="BL56" s="184"/>
      <c r="BM56" s="56"/>
      <c r="BN56" s="209">
        <v>999</v>
      </c>
      <c r="BP56" s="580"/>
      <c r="BQ56" s="580" t="s">
        <v>683</v>
      </c>
      <c r="BR56" s="580" t="s">
        <v>702</v>
      </c>
      <c r="BS56" s="580"/>
      <c r="BT56" s="580"/>
    </row>
    <row r="57" spans="1:72" ht="15.75" thickBot="1">
      <c r="A57">
        <v>666</v>
      </c>
      <c r="B57" s="148" t="s">
        <v>7260</v>
      </c>
      <c r="C57" s="148" t="s">
        <v>7261</v>
      </c>
      <c r="D57" s="28">
        <v>0</v>
      </c>
      <c r="E57" s="586">
        <v>0</v>
      </c>
      <c r="F57" s="586">
        <v>1</v>
      </c>
      <c r="G57" s="344" t="s">
        <v>7212</v>
      </c>
      <c r="H57" t="s">
        <v>961</v>
      </c>
      <c r="J57" s="184"/>
      <c r="K57" s="114"/>
      <c r="L57" s="114"/>
      <c r="M57" s="184"/>
      <c r="N57" s="184" t="s">
        <v>961</v>
      </c>
      <c r="O57" s="114" t="s">
        <v>961</v>
      </c>
      <c r="P57" s="184" t="s">
        <v>961</v>
      </c>
      <c r="Q57" s="115" t="s">
        <v>960</v>
      </c>
      <c r="R57" s="137">
        <v>99</v>
      </c>
      <c r="S57" s="137">
        <v>4</v>
      </c>
      <c r="T57" s="119" t="s">
        <v>196</v>
      </c>
      <c r="U57" s="56"/>
      <c r="V57" s="142">
        <v>99</v>
      </c>
      <c r="W57" s="142">
        <v>99</v>
      </c>
      <c r="X57" s="21" t="s">
        <v>2764</v>
      </c>
      <c r="Y57" s="132">
        <v>0</v>
      </c>
      <c r="Z57" s="132">
        <v>1</v>
      </c>
      <c r="AA57" s="132">
        <v>1</v>
      </c>
      <c r="AB57" s="132">
        <v>1</v>
      </c>
      <c r="AC57" s="132">
        <v>0</v>
      </c>
      <c r="AD57" s="132">
        <v>0</v>
      </c>
      <c r="AE57" s="132">
        <v>1</v>
      </c>
      <c r="AF57" s="132">
        <v>0</v>
      </c>
      <c r="AG57" s="132">
        <v>0</v>
      </c>
      <c r="AI57" s="132">
        <v>0</v>
      </c>
      <c r="AJ57" t="s">
        <v>84</v>
      </c>
      <c r="AK57" s="38" t="s">
        <v>84</v>
      </c>
      <c r="AL57" s="195">
        <v>5</v>
      </c>
      <c r="AM57" t="s">
        <v>1742</v>
      </c>
      <c r="AN57" t="s">
        <v>1742</v>
      </c>
      <c r="AO57" t="s">
        <v>1743</v>
      </c>
      <c r="AP57" s="29">
        <v>3</v>
      </c>
      <c r="AQ57" t="s">
        <v>746</v>
      </c>
      <c r="AR57" t="s">
        <v>2712</v>
      </c>
      <c r="AS57" t="s">
        <v>507</v>
      </c>
      <c r="AT57" t="s">
        <v>508</v>
      </c>
      <c r="AV57" s="596" t="s">
        <v>2798</v>
      </c>
      <c r="AW57" s="479" t="b">
        <v>0</v>
      </c>
      <c r="AX57" t="s">
        <v>1078</v>
      </c>
      <c r="BA57" t="b">
        <v>0</v>
      </c>
      <c r="BB57" t="b">
        <v>0</v>
      </c>
      <c r="BC57" t="b">
        <v>0</v>
      </c>
      <c r="BE57" s="114" t="s">
        <v>5299</v>
      </c>
      <c r="BF57" s="114" t="s">
        <v>5300</v>
      </c>
      <c r="BG57" s="114" t="s">
        <v>5300</v>
      </c>
      <c r="BH57" s="56" t="s">
        <v>5300</v>
      </c>
      <c r="BI57" s="56"/>
      <c r="BJ57" s="561" t="s">
        <v>2798</v>
      </c>
      <c r="BK57" s="479" t="s">
        <v>2798</v>
      </c>
      <c r="BL57" s="56"/>
      <c r="BM57" s="56"/>
      <c r="BN57" s="209">
        <v>999</v>
      </c>
      <c r="BP57" s="580"/>
      <c r="BQ57" s="580" t="s">
        <v>700</v>
      </c>
      <c r="BR57" s="580" t="s">
        <v>961</v>
      </c>
      <c r="BS57" s="580"/>
      <c r="BT57" s="580"/>
    </row>
    <row r="58" spans="1:72" s="266" customFormat="1" ht="15.75" thickTop="1">
      <c r="A58">
        <v>667</v>
      </c>
      <c r="B58" s="148" t="s">
        <v>7260</v>
      </c>
      <c r="C58" s="148" t="s">
        <v>7261</v>
      </c>
      <c r="D58" s="264">
        <v>0</v>
      </c>
      <c r="E58" s="586">
        <v>0</v>
      </c>
      <c r="F58" s="586">
        <v>1</v>
      </c>
      <c r="G58" s="344" t="s">
        <v>7212</v>
      </c>
      <c r="H58" s="266" t="s">
        <v>974</v>
      </c>
      <c r="J58" s="271"/>
      <c r="M58" s="271"/>
      <c r="N58" s="271" t="s">
        <v>974</v>
      </c>
      <c r="O58" s="266" t="s">
        <v>974</v>
      </c>
      <c r="P58" s="271" t="s">
        <v>974</v>
      </c>
      <c r="Q58" s="267" t="s">
        <v>973</v>
      </c>
      <c r="R58" s="137">
        <v>99</v>
      </c>
      <c r="S58" s="137">
        <v>4</v>
      </c>
      <c r="T58" s="270" t="s">
        <v>196</v>
      </c>
      <c r="U58" s="271"/>
      <c r="V58" s="142">
        <v>99</v>
      </c>
      <c r="W58" s="142">
        <v>99</v>
      </c>
      <c r="X58" s="274" t="s">
        <v>2764</v>
      </c>
      <c r="Y58" s="132">
        <v>0</v>
      </c>
      <c r="Z58" s="132">
        <v>1</v>
      </c>
      <c r="AA58" s="132">
        <v>1</v>
      </c>
      <c r="AB58" s="132">
        <v>1</v>
      </c>
      <c r="AC58" s="132">
        <v>0</v>
      </c>
      <c r="AD58" s="132">
        <v>0</v>
      </c>
      <c r="AE58" s="132">
        <v>1</v>
      </c>
      <c r="AF58" s="132">
        <v>0</v>
      </c>
      <c r="AG58" s="132">
        <v>1</v>
      </c>
      <c r="AI58" s="132">
        <v>0</v>
      </c>
      <c r="AJ58" s="266" t="s">
        <v>84</v>
      </c>
      <c r="AK58" s="276" t="s">
        <v>84</v>
      </c>
      <c r="AL58" s="195">
        <v>5</v>
      </c>
      <c r="AM58" s="266" t="s">
        <v>1742</v>
      </c>
      <c r="AN58" s="266" t="s">
        <v>1742</v>
      </c>
      <c r="AO58" s="266" t="s">
        <v>1743</v>
      </c>
      <c r="AP58" s="617">
        <v>3</v>
      </c>
      <c r="AQ58" s="266" t="s">
        <v>746</v>
      </c>
      <c r="AR58" s="266" t="s">
        <v>2712</v>
      </c>
      <c r="AS58" s="266" t="s">
        <v>507</v>
      </c>
      <c r="AT58" s="266" t="s">
        <v>508</v>
      </c>
      <c r="AV58" s="596" t="s">
        <v>2798</v>
      </c>
      <c r="AW58" s="479" t="b">
        <v>0</v>
      </c>
      <c r="AX58" s="266" t="s">
        <v>1078</v>
      </c>
      <c r="BA58" s="266" t="b">
        <v>0</v>
      </c>
      <c r="BB58" s="266" t="b">
        <v>0</v>
      </c>
      <c r="BC58" s="266" t="b">
        <v>0</v>
      </c>
      <c r="BE58" s="266" t="s">
        <v>5301</v>
      </c>
      <c r="BF58" s="266" t="s">
        <v>5302</v>
      </c>
      <c r="BG58" s="266" t="s">
        <v>5302</v>
      </c>
      <c r="BH58" s="271" t="s">
        <v>5302</v>
      </c>
      <c r="BI58" s="271"/>
      <c r="BJ58" s="561" t="s">
        <v>2798</v>
      </c>
      <c r="BK58" s="479">
        <v>0</v>
      </c>
      <c r="BL58" s="271"/>
      <c r="BM58" s="271"/>
      <c r="BN58" s="618">
        <v>999</v>
      </c>
      <c r="BP58" s="583"/>
      <c r="BQ58" s="583" t="s">
        <v>683</v>
      </c>
      <c r="BR58" s="583" t="s">
        <v>974</v>
      </c>
      <c r="BS58" s="583"/>
      <c r="BT58" s="583"/>
    </row>
    <row r="59" spans="1:72" s="114" customFormat="1">
      <c r="A59">
        <v>675</v>
      </c>
      <c r="B59" s="148" t="s">
        <v>7262</v>
      </c>
      <c r="C59" s="148" t="s">
        <v>7263</v>
      </c>
      <c r="D59" s="28">
        <v>0</v>
      </c>
      <c r="E59" s="586">
        <v>0</v>
      </c>
      <c r="F59" s="586">
        <v>1</v>
      </c>
      <c r="G59" s="344" t="s">
        <v>7212</v>
      </c>
      <c r="H59" t="s">
        <v>272</v>
      </c>
      <c r="J59" s="56"/>
      <c r="M59" s="184"/>
      <c r="N59" s="184" t="s">
        <v>272</v>
      </c>
      <c r="O59" s="114" t="s">
        <v>272</v>
      </c>
      <c r="P59" s="184" t="s">
        <v>272</v>
      </c>
      <c r="Q59" s="115" t="s">
        <v>271</v>
      </c>
      <c r="R59" s="137">
        <v>101</v>
      </c>
      <c r="S59" s="137">
        <v>5</v>
      </c>
      <c r="T59" s="183" t="s">
        <v>1716</v>
      </c>
      <c r="U59" s="184"/>
      <c r="V59" s="142">
        <v>99</v>
      </c>
      <c r="W59" s="142">
        <v>99</v>
      </c>
      <c r="X59" s="185" t="s">
        <v>2764</v>
      </c>
      <c r="Y59" s="132">
        <v>0</v>
      </c>
      <c r="Z59" s="132">
        <v>0</v>
      </c>
      <c r="AA59" s="132">
        <v>1</v>
      </c>
      <c r="AB59" s="132">
        <v>1</v>
      </c>
      <c r="AC59" s="132">
        <v>0</v>
      </c>
      <c r="AD59" s="132">
        <v>0</v>
      </c>
      <c r="AE59" s="132">
        <v>1</v>
      </c>
      <c r="AF59" s="132">
        <v>0</v>
      </c>
      <c r="AG59" s="132">
        <v>0</v>
      </c>
      <c r="AI59" s="132">
        <v>0</v>
      </c>
      <c r="AJ59" s="114" t="s">
        <v>84</v>
      </c>
      <c r="AK59" s="197" t="s">
        <v>84</v>
      </c>
      <c r="AL59" s="195">
        <v>5</v>
      </c>
      <c r="AM59" s="114" t="s">
        <v>416</v>
      </c>
      <c r="AN59" s="114" t="s">
        <v>416</v>
      </c>
      <c r="AO59" s="114" t="s">
        <v>417</v>
      </c>
      <c r="AP59" s="186">
        <v>1</v>
      </c>
      <c r="AQ59" s="114" t="s">
        <v>268</v>
      </c>
      <c r="AR59" s="114" t="s">
        <v>2712</v>
      </c>
      <c r="AS59" s="114" t="s">
        <v>507</v>
      </c>
      <c r="AT59" s="114" t="s">
        <v>508</v>
      </c>
      <c r="AV59" s="596" t="s">
        <v>2798</v>
      </c>
      <c r="AW59" s="479" t="b">
        <v>0</v>
      </c>
      <c r="AX59" s="114" t="s">
        <v>1078</v>
      </c>
      <c r="BA59" s="114" t="b">
        <v>0</v>
      </c>
      <c r="BB59" s="114" t="b">
        <v>0</v>
      </c>
      <c r="BC59" s="114" t="b">
        <v>0</v>
      </c>
      <c r="BE59" s="114" t="s">
        <v>273</v>
      </c>
      <c r="BF59" s="114" t="s">
        <v>273</v>
      </c>
      <c r="BG59" s="114" t="s">
        <v>273</v>
      </c>
      <c r="BH59" s="184" t="s">
        <v>273</v>
      </c>
      <c r="BI59" s="184"/>
      <c r="BJ59" s="561" t="s">
        <v>2798</v>
      </c>
      <c r="BK59" s="479" t="s">
        <v>2798</v>
      </c>
      <c r="BL59" s="184"/>
      <c r="BM59" s="56"/>
      <c r="BN59" s="209">
        <v>999</v>
      </c>
      <c r="BO59"/>
      <c r="BP59" s="580"/>
      <c r="BQ59" s="580" t="s">
        <v>274</v>
      </c>
      <c r="BR59" s="580" t="s">
        <v>272</v>
      </c>
      <c r="BS59" s="580"/>
      <c r="BT59" s="580"/>
    </row>
    <row r="60" spans="1:72" s="114" customFormat="1">
      <c r="A60">
        <v>676</v>
      </c>
      <c r="B60" s="148" t="s">
        <v>7262</v>
      </c>
      <c r="C60" s="148" t="s">
        <v>7263</v>
      </c>
      <c r="D60" s="28">
        <v>0</v>
      </c>
      <c r="E60" s="586">
        <v>0</v>
      </c>
      <c r="F60" s="586">
        <v>1</v>
      </c>
      <c r="G60" s="344" t="s">
        <v>7212</v>
      </c>
      <c r="H60" t="s">
        <v>609</v>
      </c>
      <c r="I60"/>
      <c r="J60" s="56"/>
      <c r="M60" s="184"/>
      <c r="N60" s="184" t="s">
        <v>609</v>
      </c>
      <c r="O60" s="114" t="s">
        <v>609</v>
      </c>
      <c r="P60" s="184" t="s">
        <v>609</v>
      </c>
      <c r="Q60" s="115" t="s">
        <v>608</v>
      </c>
      <c r="R60" s="137">
        <v>101</v>
      </c>
      <c r="S60" s="137">
        <v>5</v>
      </c>
      <c r="T60" s="119" t="s">
        <v>1716</v>
      </c>
      <c r="U60" s="184"/>
      <c r="V60" s="142">
        <v>99</v>
      </c>
      <c r="W60" s="142">
        <v>99</v>
      </c>
      <c r="X60" s="185" t="s">
        <v>2764</v>
      </c>
      <c r="Y60" s="132">
        <v>0</v>
      </c>
      <c r="Z60" s="132">
        <v>0</v>
      </c>
      <c r="AA60" s="132">
        <v>1</v>
      </c>
      <c r="AB60" s="132">
        <v>1</v>
      </c>
      <c r="AC60" s="132">
        <v>0</v>
      </c>
      <c r="AD60" s="132">
        <v>0</v>
      </c>
      <c r="AE60" s="132">
        <v>1</v>
      </c>
      <c r="AF60" s="132">
        <v>0</v>
      </c>
      <c r="AG60" s="132">
        <v>1</v>
      </c>
      <c r="AI60" s="132">
        <v>0</v>
      </c>
      <c r="AJ60" t="s">
        <v>84</v>
      </c>
      <c r="AK60" s="197" t="s">
        <v>84</v>
      </c>
      <c r="AL60" s="195">
        <v>5</v>
      </c>
      <c r="AM60" s="114" t="s">
        <v>416</v>
      </c>
      <c r="AN60" s="114" t="s">
        <v>416</v>
      </c>
      <c r="AO60" s="114" t="s">
        <v>417</v>
      </c>
      <c r="AP60" s="186">
        <v>1</v>
      </c>
      <c r="AQ60" s="114" t="s">
        <v>268</v>
      </c>
      <c r="AR60" s="114" t="s">
        <v>2712</v>
      </c>
      <c r="AS60" s="114" t="s">
        <v>507</v>
      </c>
      <c r="AT60" s="114" t="s">
        <v>508</v>
      </c>
      <c r="AV60" s="596" t="s">
        <v>2798</v>
      </c>
      <c r="AW60" s="479" t="b">
        <v>0</v>
      </c>
      <c r="AX60" s="114" t="s">
        <v>1078</v>
      </c>
      <c r="BA60" s="114" t="b">
        <v>0</v>
      </c>
      <c r="BB60" s="114" t="b">
        <v>0</v>
      </c>
      <c r="BC60" s="114" t="b">
        <v>0</v>
      </c>
      <c r="BE60" s="114" t="s">
        <v>4863</v>
      </c>
      <c r="BF60" s="114" t="s">
        <v>610</v>
      </c>
      <c r="BG60" s="114" t="s">
        <v>610</v>
      </c>
      <c r="BH60" s="184" t="s">
        <v>610</v>
      </c>
      <c r="BI60" s="184"/>
      <c r="BJ60" s="561" t="s">
        <v>2798</v>
      </c>
      <c r="BK60" s="479" t="s">
        <v>2798</v>
      </c>
      <c r="BL60" s="184"/>
      <c r="BM60" s="56"/>
      <c r="BN60" s="209">
        <v>999</v>
      </c>
      <c r="BO60"/>
      <c r="BP60" s="580"/>
      <c r="BQ60" s="580" t="s">
        <v>611</v>
      </c>
      <c r="BR60" s="580" t="s">
        <v>609</v>
      </c>
      <c r="BS60" s="580"/>
      <c r="BT60" s="580"/>
    </row>
    <row r="61" spans="1:72" s="114" customFormat="1">
      <c r="A61">
        <v>679</v>
      </c>
      <c r="B61" s="148" t="s">
        <v>7262</v>
      </c>
      <c r="C61" s="148" t="s">
        <v>7263</v>
      </c>
      <c r="D61" s="28">
        <v>0</v>
      </c>
      <c r="E61" s="586">
        <v>0</v>
      </c>
      <c r="F61" s="586">
        <v>1</v>
      </c>
      <c r="G61" s="344" t="s">
        <v>7212</v>
      </c>
      <c r="H61" t="s">
        <v>794</v>
      </c>
      <c r="I61"/>
      <c r="J61" s="56"/>
      <c r="M61" s="184"/>
      <c r="N61" s="184" t="s">
        <v>794</v>
      </c>
      <c r="O61" s="114" t="s">
        <v>794</v>
      </c>
      <c r="P61" s="184" t="s">
        <v>794</v>
      </c>
      <c r="Q61" s="115" t="s">
        <v>793</v>
      </c>
      <c r="R61" s="137">
        <v>101</v>
      </c>
      <c r="S61" s="137">
        <v>5</v>
      </c>
      <c r="T61" s="183" t="s">
        <v>1716</v>
      </c>
      <c r="U61" s="184"/>
      <c r="V61" s="142">
        <v>99</v>
      </c>
      <c r="W61" s="142">
        <v>99</v>
      </c>
      <c r="X61" s="185" t="s">
        <v>2764</v>
      </c>
      <c r="Y61" s="132">
        <v>0</v>
      </c>
      <c r="Z61" s="132">
        <v>1</v>
      </c>
      <c r="AA61" s="132">
        <v>1</v>
      </c>
      <c r="AB61" s="132">
        <v>1</v>
      </c>
      <c r="AC61" s="132">
        <v>0</v>
      </c>
      <c r="AD61" s="132">
        <v>0</v>
      </c>
      <c r="AE61" s="132">
        <v>1</v>
      </c>
      <c r="AF61" s="132">
        <v>0</v>
      </c>
      <c r="AG61" s="132">
        <v>0</v>
      </c>
      <c r="AI61" s="132">
        <v>0</v>
      </c>
      <c r="AJ61" s="114" t="s">
        <v>84</v>
      </c>
      <c r="AK61" s="38" t="s">
        <v>84</v>
      </c>
      <c r="AL61" s="195">
        <v>5</v>
      </c>
      <c r="AM61" s="114" t="s">
        <v>1742</v>
      </c>
      <c r="AN61" s="114" t="s">
        <v>1742</v>
      </c>
      <c r="AO61" s="114" t="s">
        <v>1743</v>
      </c>
      <c r="AP61" s="186">
        <v>3</v>
      </c>
      <c r="AQ61" s="114" t="s">
        <v>746</v>
      </c>
      <c r="AR61" s="114" t="s">
        <v>2712</v>
      </c>
      <c r="AS61" s="114" t="s">
        <v>507</v>
      </c>
      <c r="AT61" s="114" t="s">
        <v>508</v>
      </c>
      <c r="AV61" s="596" t="s">
        <v>2798</v>
      </c>
      <c r="AW61" s="479" t="b">
        <v>0</v>
      </c>
      <c r="AX61" s="114" t="s">
        <v>1078</v>
      </c>
      <c r="BA61" s="114" t="b">
        <v>0</v>
      </c>
      <c r="BB61" s="114" t="b">
        <v>0</v>
      </c>
      <c r="BC61" s="114" t="b">
        <v>0</v>
      </c>
      <c r="BE61" s="114" t="s">
        <v>795</v>
      </c>
      <c r="BF61" s="114" t="s">
        <v>795</v>
      </c>
      <c r="BG61" s="114" t="s">
        <v>795</v>
      </c>
      <c r="BH61" s="184" t="s">
        <v>795</v>
      </c>
      <c r="BI61" s="184"/>
      <c r="BJ61" s="561" t="s">
        <v>2798</v>
      </c>
      <c r="BK61" s="479" t="s">
        <v>2798</v>
      </c>
      <c r="BL61" s="184"/>
      <c r="BM61" s="56"/>
      <c r="BN61" s="209">
        <v>999</v>
      </c>
      <c r="BO61"/>
      <c r="BP61" s="580"/>
      <c r="BQ61" s="580" t="s">
        <v>274</v>
      </c>
      <c r="BR61" s="580" t="s">
        <v>794</v>
      </c>
      <c r="BS61" s="580"/>
      <c r="BT61" s="580"/>
    </row>
    <row r="62" spans="1:72" s="114" customFormat="1">
      <c r="A62">
        <v>680</v>
      </c>
      <c r="B62" s="148" t="s">
        <v>7262</v>
      </c>
      <c r="C62" s="148" t="s">
        <v>7263</v>
      </c>
      <c r="D62" s="28">
        <v>0</v>
      </c>
      <c r="E62" s="586">
        <v>0</v>
      </c>
      <c r="F62" s="586">
        <v>1</v>
      </c>
      <c r="G62" s="344" t="s">
        <v>7212</v>
      </c>
      <c r="H62" t="s">
        <v>797</v>
      </c>
      <c r="I62"/>
      <c r="J62" s="56"/>
      <c r="M62" s="184"/>
      <c r="N62" s="184" t="s">
        <v>797</v>
      </c>
      <c r="O62" s="114" t="s">
        <v>797</v>
      </c>
      <c r="P62" s="184" t="s">
        <v>797</v>
      </c>
      <c r="Q62" s="115" t="s">
        <v>796</v>
      </c>
      <c r="R62" s="137">
        <v>101</v>
      </c>
      <c r="S62" s="137">
        <v>5</v>
      </c>
      <c r="T62" s="119" t="s">
        <v>1716</v>
      </c>
      <c r="U62" s="184"/>
      <c r="V62" s="142">
        <v>99</v>
      </c>
      <c r="W62" s="142">
        <v>99</v>
      </c>
      <c r="X62" s="185" t="s">
        <v>2764</v>
      </c>
      <c r="Y62" s="132">
        <v>0</v>
      </c>
      <c r="Z62" s="132">
        <v>1</v>
      </c>
      <c r="AA62" s="132">
        <v>1</v>
      </c>
      <c r="AB62" s="132">
        <v>1</v>
      </c>
      <c r="AC62" s="132">
        <v>0</v>
      </c>
      <c r="AD62" s="132">
        <v>0</v>
      </c>
      <c r="AE62" s="132">
        <v>1</v>
      </c>
      <c r="AF62" s="132">
        <v>0</v>
      </c>
      <c r="AG62" s="132">
        <v>1</v>
      </c>
      <c r="AI62" s="132">
        <v>0</v>
      </c>
      <c r="AJ62" t="s">
        <v>84</v>
      </c>
      <c r="AK62" s="38" t="s">
        <v>84</v>
      </c>
      <c r="AL62" s="195">
        <v>5</v>
      </c>
      <c r="AM62" s="114" t="s">
        <v>1742</v>
      </c>
      <c r="AN62" s="114" t="s">
        <v>1742</v>
      </c>
      <c r="AO62" s="114" t="s">
        <v>1743</v>
      </c>
      <c r="AP62" s="186">
        <v>3</v>
      </c>
      <c r="AQ62" s="114" t="s">
        <v>746</v>
      </c>
      <c r="AR62" s="114" t="s">
        <v>2712</v>
      </c>
      <c r="AS62" s="114" t="s">
        <v>507</v>
      </c>
      <c r="AT62" s="114" t="s">
        <v>508</v>
      </c>
      <c r="AV62" s="596" t="s">
        <v>2798</v>
      </c>
      <c r="AW62" s="479" t="b">
        <v>0</v>
      </c>
      <c r="AX62" s="114" t="s">
        <v>1078</v>
      </c>
      <c r="BA62" s="114" t="b">
        <v>0</v>
      </c>
      <c r="BB62" s="114" t="b">
        <v>0</v>
      </c>
      <c r="BC62" s="114" t="b">
        <v>0</v>
      </c>
      <c r="BE62" s="114" t="s">
        <v>4865</v>
      </c>
      <c r="BF62" s="114" t="s">
        <v>798</v>
      </c>
      <c r="BG62" t="s">
        <v>798</v>
      </c>
      <c r="BH62" s="184" t="s">
        <v>798</v>
      </c>
      <c r="BI62" s="184"/>
      <c r="BJ62" s="561" t="s">
        <v>2798</v>
      </c>
      <c r="BK62" s="479" t="s">
        <v>2798</v>
      </c>
      <c r="BL62" s="184"/>
      <c r="BM62" s="56"/>
      <c r="BN62" s="209">
        <v>999</v>
      </c>
      <c r="BO62"/>
      <c r="BP62" s="580"/>
      <c r="BQ62" s="580" t="s">
        <v>611</v>
      </c>
      <c r="BR62" s="580" t="s">
        <v>797</v>
      </c>
      <c r="BS62" s="580"/>
      <c r="BT62" s="580"/>
    </row>
    <row r="63" spans="1:72" s="114" customFormat="1">
      <c r="A63">
        <v>688</v>
      </c>
      <c r="B63" s="148" t="s">
        <v>7264</v>
      </c>
      <c r="C63" s="148" t="s">
        <v>7265</v>
      </c>
      <c r="D63" s="28">
        <v>0</v>
      </c>
      <c r="E63" s="586">
        <v>0</v>
      </c>
      <c r="F63" s="586">
        <v>1</v>
      </c>
      <c r="G63" s="344" t="s">
        <v>7212</v>
      </c>
      <c r="H63" t="s">
        <v>613</v>
      </c>
      <c r="I63"/>
      <c r="J63" s="56"/>
      <c r="K63"/>
      <c r="M63" s="184"/>
      <c r="N63" s="56" t="s">
        <v>613</v>
      </c>
      <c r="O63" t="s">
        <v>613</v>
      </c>
      <c r="P63" s="56" t="s">
        <v>613</v>
      </c>
      <c r="Q63" s="61" t="s">
        <v>612</v>
      </c>
      <c r="R63" s="137">
        <v>102</v>
      </c>
      <c r="S63" s="137">
        <v>6</v>
      </c>
      <c r="T63" s="119" t="s">
        <v>306</v>
      </c>
      <c r="U63" s="56"/>
      <c r="V63" s="142">
        <v>99</v>
      </c>
      <c r="W63" s="142">
        <v>99</v>
      </c>
      <c r="X63" s="21" t="s">
        <v>2764</v>
      </c>
      <c r="Y63" s="132">
        <v>0</v>
      </c>
      <c r="Z63" s="132">
        <v>0</v>
      </c>
      <c r="AA63" s="132">
        <v>1</v>
      </c>
      <c r="AB63" s="132">
        <v>1</v>
      </c>
      <c r="AC63" s="132">
        <v>0</v>
      </c>
      <c r="AD63" s="132">
        <v>0</v>
      </c>
      <c r="AE63" s="132">
        <v>1</v>
      </c>
      <c r="AF63" s="132">
        <v>0</v>
      </c>
      <c r="AG63" s="132">
        <v>0</v>
      </c>
      <c r="AH63"/>
      <c r="AI63" s="132">
        <v>0</v>
      </c>
      <c r="AJ63" t="s">
        <v>84</v>
      </c>
      <c r="AK63" s="38" t="s">
        <v>84</v>
      </c>
      <c r="AL63" s="195">
        <v>5</v>
      </c>
      <c r="AM63" t="s">
        <v>416</v>
      </c>
      <c r="AN63" t="s">
        <v>416</v>
      </c>
      <c r="AO63" t="s">
        <v>417</v>
      </c>
      <c r="AP63" s="29">
        <v>1</v>
      </c>
      <c r="AQ63" t="s">
        <v>268</v>
      </c>
      <c r="AR63" t="s">
        <v>2712</v>
      </c>
      <c r="AS63" t="s">
        <v>507</v>
      </c>
      <c r="AT63" t="s">
        <v>508</v>
      </c>
      <c r="AU63"/>
      <c r="AV63" s="596" t="s">
        <v>2798</v>
      </c>
      <c r="AW63" s="479" t="b">
        <v>0</v>
      </c>
      <c r="AX63" t="s">
        <v>1078</v>
      </c>
      <c r="AY63"/>
      <c r="AZ63"/>
      <c r="BA63" t="b">
        <v>0</v>
      </c>
      <c r="BB63" t="b">
        <v>0</v>
      </c>
      <c r="BC63" t="b">
        <v>0</v>
      </c>
      <c r="BD63"/>
      <c r="BE63" t="s">
        <v>614</v>
      </c>
      <c r="BF63" t="s">
        <v>614</v>
      </c>
      <c r="BG63" t="s">
        <v>614</v>
      </c>
      <c r="BH63" s="56" t="s">
        <v>614</v>
      </c>
      <c r="BI63" s="56"/>
      <c r="BJ63" s="561" t="s">
        <v>2798</v>
      </c>
      <c r="BK63" s="479" t="s">
        <v>2798</v>
      </c>
      <c r="BL63" s="56"/>
      <c r="BM63" s="56"/>
      <c r="BN63" s="209">
        <v>999</v>
      </c>
      <c r="BO63"/>
      <c r="BP63" s="580"/>
      <c r="BQ63" s="580" t="s">
        <v>615</v>
      </c>
      <c r="BR63" s="580" t="s">
        <v>613</v>
      </c>
      <c r="BS63" s="580"/>
      <c r="BT63" s="580"/>
    </row>
    <row r="64" spans="1:72" s="114" customFormat="1">
      <c r="A64">
        <v>689</v>
      </c>
      <c r="B64" s="148" t="s">
        <v>7264</v>
      </c>
      <c r="C64" s="148" t="s">
        <v>7265</v>
      </c>
      <c r="D64" s="28">
        <v>0</v>
      </c>
      <c r="E64" s="586">
        <v>0</v>
      </c>
      <c r="F64" s="586">
        <v>1</v>
      </c>
      <c r="G64" s="344" t="s">
        <v>7212</v>
      </c>
      <c r="H64" t="s">
        <v>617</v>
      </c>
      <c r="I64"/>
      <c r="J64" s="184"/>
      <c r="M64" s="184"/>
      <c r="N64" s="184" t="s">
        <v>617</v>
      </c>
      <c r="O64" s="114" t="s">
        <v>617</v>
      </c>
      <c r="P64" s="184" t="s">
        <v>617</v>
      </c>
      <c r="Q64" s="61" t="s">
        <v>616</v>
      </c>
      <c r="R64" s="137">
        <v>102</v>
      </c>
      <c r="S64" s="137">
        <v>6</v>
      </c>
      <c r="T64" s="119" t="s">
        <v>306</v>
      </c>
      <c r="U64" s="56"/>
      <c r="V64" s="142">
        <v>99</v>
      </c>
      <c r="W64" s="142">
        <v>99</v>
      </c>
      <c r="X64" s="21" t="s">
        <v>2764</v>
      </c>
      <c r="Y64" s="132">
        <v>0</v>
      </c>
      <c r="Z64" s="132">
        <v>0</v>
      </c>
      <c r="AA64" s="132">
        <v>1</v>
      </c>
      <c r="AB64" s="132">
        <v>1</v>
      </c>
      <c r="AC64" s="132">
        <v>0</v>
      </c>
      <c r="AD64" s="132">
        <v>0</v>
      </c>
      <c r="AE64" s="132">
        <v>1</v>
      </c>
      <c r="AF64" s="132">
        <v>0</v>
      </c>
      <c r="AG64" s="132">
        <v>1</v>
      </c>
      <c r="AH64"/>
      <c r="AI64" s="132">
        <v>0</v>
      </c>
      <c r="AJ64" t="s">
        <v>84</v>
      </c>
      <c r="AK64" s="38" t="s">
        <v>84</v>
      </c>
      <c r="AL64" s="195">
        <v>5</v>
      </c>
      <c r="AM64" t="s">
        <v>416</v>
      </c>
      <c r="AN64" t="s">
        <v>416</v>
      </c>
      <c r="AO64" t="s">
        <v>417</v>
      </c>
      <c r="AP64" s="29">
        <v>1</v>
      </c>
      <c r="AQ64" t="s">
        <v>268</v>
      </c>
      <c r="AR64" t="s">
        <v>2712</v>
      </c>
      <c r="AS64" t="s">
        <v>507</v>
      </c>
      <c r="AT64" t="s">
        <v>508</v>
      </c>
      <c r="AU64"/>
      <c r="AV64" s="596" t="s">
        <v>2798</v>
      </c>
      <c r="AW64" s="479" t="b">
        <v>0</v>
      </c>
      <c r="AX64" t="s">
        <v>1078</v>
      </c>
      <c r="AY64"/>
      <c r="AZ64"/>
      <c r="BA64" t="b">
        <v>0</v>
      </c>
      <c r="BB64" t="b">
        <v>0</v>
      </c>
      <c r="BC64" t="b">
        <v>0</v>
      </c>
      <c r="BD64"/>
      <c r="BE64" s="114" t="s">
        <v>4843</v>
      </c>
      <c r="BF64" s="114" t="s">
        <v>618</v>
      </c>
      <c r="BG64" s="114" t="s">
        <v>618</v>
      </c>
      <c r="BH64" s="56" t="s">
        <v>618</v>
      </c>
      <c r="BI64" s="56"/>
      <c r="BJ64" s="561" t="s">
        <v>2798</v>
      </c>
      <c r="BK64" s="479" t="s">
        <v>2798</v>
      </c>
      <c r="BL64" s="56"/>
      <c r="BM64" s="56"/>
      <c r="BN64" s="209">
        <v>999</v>
      </c>
      <c r="BO64"/>
      <c r="BP64" s="580"/>
      <c r="BQ64" s="580" t="s">
        <v>619</v>
      </c>
      <c r="BR64" s="580" t="s">
        <v>617</v>
      </c>
      <c r="BS64" s="580"/>
      <c r="BT64" s="580"/>
    </row>
    <row r="65" spans="1:72" s="114" customFormat="1">
      <c r="A65">
        <v>692</v>
      </c>
      <c r="B65" s="148" t="s">
        <v>7264</v>
      </c>
      <c r="C65" s="148" t="s">
        <v>7265</v>
      </c>
      <c r="D65" s="28">
        <v>0</v>
      </c>
      <c r="E65" s="586">
        <v>0</v>
      </c>
      <c r="F65" s="586">
        <v>1</v>
      </c>
      <c r="G65" s="344" t="s">
        <v>7212</v>
      </c>
      <c r="H65" t="s">
        <v>800</v>
      </c>
      <c r="I65"/>
      <c r="J65" s="184"/>
      <c r="M65" s="184"/>
      <c r="N65" s="184" t="s">
        <v>800</v>
      </c>
      <c r="O65" s="114" t="s">
        <v>800</v>
      </c>
      <c r="P65" s="184" t="s">
        <v>800</v>
      </c>
      <c r="Q65" s="61" t="s">
        <v>799</v>
      </c>
      <c r="R65" s="137">
        <v>102</v>
      </c>
      <c r="S65" s="137">
        <v>6</v>
      </c>
      <c r="T65" s="119" t="s">
        <v>306</v>
      </c>
      <c r="U65" s="56"/>
      <c r="V65" s="142">
        <v>99</v>
      </c>
      <c r="W65" s="142">
        <v>99</v>
      </c>
      <c r="X65" s="21" t="s">
        <v>2764</v>
      </c>
      <c r="Y65" s="132">
        <v>0</v>
      </c>
      <c r="Z65" s="132">
        <v>1</v>
      </c>
      <c r="AA65" s="132">
        <v>1</v>
      </c>
      <c r="AB65" s="132">
        <v>1</v>
      </c>
      <c r="AC65" s="132">
        <v>0</v>
      </c>
      <c r="AD65" s="132">
        <v>0</v>
      </c>
      <c r="AE65" s="132">
        <v>1</v>
      </c>
      <c r="AF65" s="132">
        <v>0</v>
      </c>
      <c r="AG65" s="132">
        <v>0</v>
      </c>
      <c r="AH65"/>
      <c r="AI65" s="132">
        <v>0</v>
      </c>
      <c r="AJ65" t="s">
        <v>84</v>
      </c>
      <c r="AK65" s="38" t="s">
        <v>84</v>
      </c>
      <c r="AL65" s="195">
        <v>5</v>
      </c>
      <c r="AM65" t="s">
        <v>1742</v>
      </c>
      <c r="AN65" t="s">
        <v>1742</v>
      </c>
      <c r="AO65" t="s">
        <v>1743</v>
      </c>
      <c r="AP65" s="29">
        <v>3</v>
      </c>
      <c r="AQ65" t="s">
        <v>746</v>
      </c>
      <c r="AR65" t="s">
        <v>2712</v>
      </c>
      <c r="AS65" t="s">
        <v>507</v>
      </c>
      <c r="AT65" t="s">
        <v>508</v>
      </c>
      <c r="AU65"/>
      <c r="AV65" s="596" t="s">
        <v>2798</v>
      </c>
      <c r="AW65" s="479" t="b">
        <v>0</v>
      </c>
      <c r="AX65" t="s">
        <v>1078</v>
      </c>
      <c r="AY65"/>
      <c r="AZ65"/>
      <c r="BA65" t="b">
        <v>0</v>
      </c>
      <c r="BB65" t="b">
        <v>0</v>
      </c>
      <c r="BC65" t="b">
        <v>0</v>
      </c>
      <c r="BD65"/>
      <c r="BE65" s="114" t="s">
        <v>801</v>
      </c>
      <c r="BF65" s="114" t="s">
        <v>801</v>
      </c>
      <c r="BG65" s="114" t="s">
        <v>801</v>
      </c>
      <c r="BH65" s="56" t="s">
        <v>801</v>
      </c>
      <c r="BI65" s="56"/>
      <c r="BJ65" s="561" t="s">
        <v>2798</v>
      </c>
      <c r="BK65" s="479" t="s">
        <v>2798</v>
      </c>
      <c r="BL65" s="56"/>
      <c r="BM65" s="56"/>
      <c r="BN65" s="209">
        <v>999</v>
      </c>
      <c r="BO65"/>
      <c r="BP65" s="580"/>
      <c r="BQ65" s="580" t="s">
        <v>615</v>
      </c>
      <c r="BR65" s="580" t="s">
        <v>800</v>
      </c>
      <c r="BS65" s="580"/>
      <c r="BT65" s="580"/>
    </row>
    <row r="66" spans="1:72" s="114" customFormat="1">
      <c r="A66">
        <v>693</v>
      </c>
      <c r="B66" s="148" t="s">
        <v>7264</v>
      </c>
      <c r="C66" s="148" t="s">
        <v>7265</v>
      </c>
      <c r="D66" s="28">
        <v>0</v>
      </c>
      <c r="E66" s="586">
        <v>0</v>
      </c>
      <c r="F66" s="586">
        <v>1</v>
      </c>
      <c r="G66" s="344" t="s">
        <v>7212</v>
      </c>
      <c r="H66" t="s">
        <v>803</v>
      </c>
      <c r="I66"/>
      <c r="J66" s="56"/>
      <c r="M66" s="184"/>
      <c r="N66" s="184" t="s">
        <v>803</v>
      </c>
      <c r="O66" s="114" t="s">
        <v>803</v>
      </c>
      <c r="P66" s="184" t="s">
        <v>803</v>
      </c>
      <c r="Q66" s="115" t="s">
        <v>802</v>
      </c>
      <c r="R66" s="137">
        <v>102</v>
      </c>
      <c r="S66" s="137">
        <v>6</v>
      </c>
      <c r="T66" s="183" t="s">
        <v>306</v>
      </c>
      <c r="U66" s="184"/>
      <c r="V66" s="142">
        <v>99</v>
      </c>
      <c r="W66" s="142">
        <v>99</v>
      </c>
      <c r="X66" s="185" t="s">
        <v>2764</v>
      </c>
      <c r="Y66" s="132">
        <v>0</v>
      </c>
      <c r="Z66" s="132">
        <v>1</v>
      </c>
      <c r="AA66" s="132">
        <v>1</v>
      </c>
      <c r="AB66" s="132">
        <v>1</v>
      </c>
      <c r="AC66" s="132">
        <v>0</v>
      </c>
      <c r="AD66" s="132">
        <v>0</v>
      </c>
      <c r="AE66" s="132">
        <v>1</v>
      </c>
      <c r="AF66" s="132">
        <v>0</v>
      </c>
      <c r="AG66" s="132">
        <v>1</v>
      </c>
      <c r="AI66" s="132">
        <v>0</v>
      </c>
      <c r="AJ66" s="114" t="s">
        <v>84</v>
      </c>
      <c r="AK66" s="197" t="s">
        <v>84</v>
      </c>
      <c r="AL66" s="195">
        <v>5</v>
      </c>
      <c r="AM66" s="114" t="s">
        <v>1742</v>
      </c>
      <c r="AN66" s="114" t="s">
        <v>1742</v>
      </c>
      <c r="AO66" s="114" t="s">
        <v>1743</v>
      </c>
      <c r="AP66" s="186">
        <v>3</v>
      </c>
      <c r="AQ66" s="114" t="s">
        <v>746</v>
      </c>
      <c r="AR66" s="114" t="s">
        <v>2712</v>
      </c>
      <c r="AS66" s="114" t="s">
        <v>507</v>
      </c>
      <c r="AT66" s="114" t="s">
        <v>508</v>
      </c>
      <c r="AV66" s="596" t="s">
        <v>2798</v>
      </c>
      <c r="AW66" s="479" t="b">
        <v>0</v>
      </c>
      <c r="AX66" s="114" t="s">
        <v>1078</v>
      </c>
      <c r="BA66" s="114" t="b">
        <v>0</v>
      </c>
      <c r="BB66" s="114" t="b">
        <v>0</v>
      </c>
      <c r="BC66" s="114" t="b">
        <v>0</v>
      </c>
      <c r="BE66" s="114" t="s">
        <v>4845</v>
      </c>
      <c r="BF66" s="114" t="s">
        <v>804</v>
      </c>
      <c r="BG66" s="114" t="s">
        <v>804</v>
      </c>
      <c r="BH66" s="184" t="s">
        <v>804</v>
      </c>
      <c r="BI66" s="184"/>
      <c r="BJ66" s="561" t="s">
        <v>2798</v>
      </c>
      <c r="BK66" s="479" t="s">
        <v>2798</v>
      </c>
      <c r="BL66" s="184"/>
      <c r="BM66" s="56"/>
      <c r="BN66" s="209">
        <v>999</v>
      </c>
      <c r="BO66"/>
      <c r="BP66" s="580"/>
      <c r="BQ66" s="580" t="s">
        <v>619</v>
      </c>
      <c r="BR66" s="580" t="s">
        <v>803</v>
      </c>
      <c r="BS66" s="580"/>
      <c r="BT66" s="580"/>
    </row>
    <row r="67" spans="1:72" s="114" customFormat="1">
      <c r="A67">
        <v>701</v>
      </c>
      <c r="B67" s="148" t="s">
        <v>7266</v>
      </c>
      <c r="C67" s="148" t="s">
        <v>7267</v>
      </c>
      <c r="D67" s="28">
        <v>0</v>
      </c>
      <c r="E67" s="586">
        <v>0</v>
      </c>
      <c r="F67" s="586">
        <v>1</v>
      </c>
      <c r="G67" s="344" t="s">
        <v>7212</v>
      </c>
      <c r="H67" t="s">
        <v>549</v>
      </c>
      <c r="I67"/>
      <c r="J67" s="56"/>
      <c r="M67" s="184"/>
      <c r="N67" s="184" t="s">
        <v>549</v>
      </c>
      <c r="O67" s="114" t="s">
        <v>549</v>
      </c>
      <c r="P67" s="184" t="s">
        <v>549</v>
      </c>
      <c r="Q67" s="115" t="s">
        <v>548</v>
      </c>
      <c r="R67" s="137">
        <v>103</v>
      </c>
      <c r="S67" s="137">
        <v>7</v>
      </c>
      <c r="T67" s="183" t="s">
        <v>80</v>
      </c>
      <c r="U67" s="184"/>
      <c r="V67" s="142">
        <v>99</v>
      </c>
      <c r="W67" s="142">
        <v>99</v>
      </c>
      <c r="X67" s="185" t="s">
        <v>2764</v>
      </c>
      <c r="Y67" s="132">
        <v>0</v>
      </c>
      <c r="Z67" s="132">
        <v>0</v>
      </c>
      <c r="AA67" s="132">
        <v>1</v>
      </c>
      <c r="AB67" s="132">
        <v>1</v>
      </c>
      <c r="AC67" s="132">
        <v>0</v>
      </c>
      <c r="AD67" s="132">
        <v>0</v>
      </c>
      <c r="AE67" s="132">
        <v>1</v>
      </c>
      <c r="AF67" s="132">
        <v>0</v>
      </c>
      <c r="AG67" s="132">
        <v>0</v>
      </c>
      <c r="AI67" s="132">
        <v>0</v>
      </c>
      <c r="AJ67" s="114" t="s">
        <v>84</v>
      </c>
      <c r="AK67" s="197" t="s">
        <v>84</v>
      </c>
      <c r="AL67" s="195">
        <v>5</v>
      </c>
      <c r="AM67" s="114" t="s">
        <v>416</v>
      </c>
      <c r="AN67" s="114" t="s">
        <v>416</v>
      </c>
      <c r="AO67" s="114" t="s">
        <v>417</v>
      </c>
      <c r="AP67" s="186">
        <v>1</v>
      </c>
      <c r="AQ67" s="114" t="s">
        <v>268</v>
      </c>
      <c r="AR67" s="114" t="s">
        <v>2712</v>
      </c>
      <c r="AS67" s="114" t="s">
        <v>507</v>
      </c>
      <c r="AT67" s="114" t="s">
        <v>508</v>
      </c>
      <c r="AV67" s="596" t="s">
        <v>2798</v>
      </c>
      <c r="AW67" s="479" t="b">
        <v>0</v>
      </c>
      <c r="AX67" s="114" t="s">
        <v>1078</v>
      </c>
      <c r="BA67" s="114" t="b">
        <v>0</v>
      </c>
      <c r="BB67" s="114" t="b">
        <v>0</v>
      </c>
      <c r="BC67" s="114" t="b">
        <v>0</v>
      </c>
      <c r="BE67" s="114" t="s">
        <v>550</v>
      </c>
      <c r="BF67" s="114" t="s">
        <v>550</v>
      </c>
      <c r="BG67" s="114" t="s">
        <v>550</v>
      </c>
      <c r="BH67" s="184" t="s">
        <v>550</v>
      </c>
      <c r="BI67" s="184"/>
      <c r="BJ67" s="561" t="s">
        <v>2798</v>
      </c>
      <c r="BK67" s="479" t="s">
        <v>2798</v>
      </c>
      <c r="BL67" s="184"/>
      <c r="BM67" s="56"/>
      <c r="BN67" s="209">
        <v>999</v>
      </c>
      <c r="BO67"/>
      <c r="BP67" s="580"/>
      <c r="BQ67" s="580" t="s">
        <v>551</v>
      </c>
      <c r="BR67" s="580" t="s">
        <v>549</v>
      </c>
      <c r="BS67" s="580"/>
      <c r="BT67" s="580"/>
    </row>
    <row r="68" spans="1:72" s="114" customFormat="1">
      <c r="A68">
        <v>702</v>
      </c>
      <c r="B68" s="148" t="s">
        <v>7266</v>
      </c>
      <c r="C68" s="148" t="s">
        <v>7267</v>
      </c>
      <c r="D68" s="28">
        <v>0</v>
      </c>
      <c r="E68" s="586">
        <v>0</v>
      </c>
      <c r="F68" s="586">
        <v>1</v>
      </c>
      <c r="G68" s="344" t="s">
        <v>7212</v>
      </c>
      <c r="H68" t="s">
        <v>847</v>
      </c>
      <c r="I68"/>
      <c r="J68" s="56"/>
      <c r="M68" s="184"/>
      <c r="N68" s="184" t="s">
        <v>847</v>
      </c>
      <c r="O68" s="114" t="s">
        <v>847</v>
      </c>
      <c r="P68" s="184" t="s">
        <v>847</v>
      </c>
      <c r="Q68" s="115" t="s">
        <v>846</v>
      </c>
      <c r="R68" s="137">
        <v>103</v>
      </c>
      <c r="S68" s="137">
        <v>7</v>
      </c>
      <c r="T68" s="119" t="s">
        <v>80</v>
      </c>
      <c r="U68" s="184"/>
      <c r="V68" s="142">
        <v>99</v>
      </c>
      <c r="W68" s="142">
        <v>99</v>
      </c>
      <c r="X68" s="185" t="s">
        <v>2764</v>
      </c>
      <c r="Y68" s="132">
        <v>0</v>
      </c>
      <c r="Z68" s="132">
        <v>0</v>
      </c>
      <c r="AA68" s="132">
        <v>1</v>
      </c>
      <c r="AB68" s="132">
        <v>1</v>
      </c>
      <c r="AC68" s="132">
        <v>0</v>
      </c>
      <c r="AD68" s="132">
        <v>0</v>
      </c>
      <c r="AE68" s="132">
        <v>1</v>
      </c>
      <c r="AF68" s="132">
        <v>0</v>
      </c>
      <c r="AG68" s="132">
        <v>1</v>
      </c>
      <c r="AI68" s="132">
        <v>0</v>
      </c>
      <c r="AJ68" t="s">
        <v>84</v>
      </c>
      <c r="AK68" s="197" t="s">
        <v>84</v>
      </c>
      <c r="AL68" s="195">
        <v>5</v>
      </c>
      <c r="AM68" s="114" t="s">
        <v>416</v>
      </c>
      <c r="AN68" s="114" t="s">
        <v>416</v>
      </c>
      <c r="AO68" s="114" t="s">
        <v>417</v>
      </c>
      <c r="AP68" s="186">
        <v>1</v>
      </c>
      <c r="AQ68" s="114" t="s">
        <v>268</v>
      </c>
      <c r="AR68" s="114" t="s">
        <v>2712</v>
      </c>
      <c r="AS68" s="114" t="s">
        <v>507</v>
      </c>
      <c r="AT68" s="114" t="s">
        <v>508</v>
      </c>
      <c r="AV68" s="596" t="s">
        <v>2798</v>
      </c>
      <c r="AW68" s="479" t="b">
        <v>0</v>
      </c>
      <c r="AX68" s="114" t="s">
        <v>1078</v>
      </c>
      <c r="BA68" s="114" t="b">
        <v>0</v>
      </c>
      <c r="BB68" s="114" t="b">
        <v>0</v>
      </c>
      <c r="BC68" s="114" t="b">
        <v>0</v>
      </c>
      <c r="BE68" s="114" t="s">
        <v>4839</v>
      </c>
      <c r="BF68" s="114" t="s">
        <v>848</v>
      </c>
      <c r="BG68" s="114" t="s">
        <v>848</v>
      </c>
      <c r="BH68" s="184" t="s">
        <v>848</v>
      </c>
      <c r="BI68" s="184"/>
      <c r="BJ68" s="561" t="s">
        <v>2798</v>
      </c>
      <c r="BK68" s="479">
        <v>0</v>
      </c>
      <c r="BL68" s="184"/>
      <c r="BM68" s="56"/>
      <c r="BN68" s="209">
        <v>999</v>
      </c>
      <c r="BO68"/>
      <c r="BP68" s="580"/>
      <c r="BQ68" s="580" t="s">
        <v>408</v>
      </c>
      <c r="BR68" s="580" t="s">
        <v>847</v>
      </c>
      <c r="BS68" s="580"/>
      <c r="BT68" s="580"/>
    </row>
    <row r="69" spans="1:72" s="114" customFormat="1">
      <c r="A69">
        <v>705</v>
      </c>
      <c r="B69" s="148" t="s">
        <v>7266</v>
      </c>
      <c r="C69" s="148" t="s">
        <v>7267</v>
      </c>
      <c r="D69" s="28">
        <v>0</v>
      </c>
      <c r="E69" s="586">
        <v>0</v>
      </c>
      <c r="F69" s="586">
        <v>1</v>
      </c>
      <c r="G69" s="344" t="s">
        <v>7212</v>
      </c>
      <c r="H69" t="s">
        <v>749</v>
      </c>
      <c r="I69"/>
      <c r="J69" s="56"/>
      <c r="M69" s="184"/>
      <c r="N69" s="184" t="s">
        <v>749</v>
      </c>
      <c r="O69" s="114" t="s">
        <v>749</v>
      </c>
      <c r="P69" s="184" t="s">
        <v>749</v>
      </c>
      <c r="Q69" s="115" t="s">
        <v>748</v>
      </c>
      <c r="R69" s="137">
        <v>103</v>
      </c>
      <c r="S69" s="137">
        <v>7</v>
      </c>
      <c r="T69" s="183" t="s">
        <v>80</v>
      </c>
      <c r="U69" s="184"/>
      <c r="V69" s="142">
        <v>99</v>
      </c>
      <c r="W69" s="142">
        <v>99</v>
      </c>
      <c r="X69" s="185" t="s">
        <v>2764</v>
      </c>
      <c r="Y69" s="132">
        <v>0</v>
      </c>
      <c r="Z69" s="132">
        <v>1</v>
      </c>
      <c r="AA69" s="132">
        <v>1</v>
      </c>
      <c r="AB69" s="132">
        <v>1</v>
      </c>
      <c r="AC69" s="132">
        <v>0</v>
      </c>
      <c r="AD69" s="132">
        <v>0</v>
      </c>
      <c r="AE69" s="132">
        <v>1</v>
      </c>
      <c r="AF69" s="132">
        <v>0</v>
      </c>
      <c r="AG69" s="132">
        <v>0</v>
      </c>
      <c r="AI69" s="132">
        <v>0</v>
      </c>
      <c r="AJ69" s="114" t="s">
        <v>84</v>
      </c>
      <c r="AK69" s="38" t="s">
        <v>84</v>
      </c>
      <c r="AL69" s="195">
        <v>5</v>
      </c>
      <c r="AM69" s="114" t="s">
        <v>1742</v>
      </c>
      <c r="AN69" s="114" t="s">
        <v>1742</v>
      </c>
      <c r="AO69" s="114" t="s">
        <v>1743</v>
      </c>
      <c r="AP69" s="186">
        <v>3</v>
      </c>
      <c r="AQ69" s="114" t="s">
        <v>746</v>
      </c>
      <c r="AR69" s="114" t="s">
        <v>2712</v>
      </c>
      <c r="AS69" s="114" t="s">
        <v>507</v>
      </c>
      <c r="AT69" s="114" t="s">
        <v>508</v>
      </c>
      <c r="AV69" s="596" t="s">
        <v>2798</v>
      </c>
      <c r="AW69" s="479" t="b">
        <v>0</v>
      </c>
      <c r="AX69" s="114" t="s">
        <v>1078</v>
      </c>
      <c r="BA69" s="114" t="b">
        <v>0</v>
      </c>
      <c r="BB69" s="114" t="b">
        <v>0</v>
      </c>
      <c r="BC69" s="114" t="b">
        <v>0</v>
      </c>
      <c r="BE69" s="114" t="s">
        <v>750</v>
      </c>
      <c r="BF69" s="114" t="s">
        <v>750</v>
      </c>
      <c r="BG69" s="114" t="s">
        <v>750</v>
      </c>
      <c r="BH69" s="184" t="s">
        <v>750</v>
      </c>
      <c r="BI69" s="184"/>
      <c r="BJ69" s="561" t="s">
        <v>2798</v>
      </c>
      <c r="BK69" s="479" t="s">
        <v>2798</v>
      </c>
      <c r="BL69" s="184"/>
      <c r="BM69" s="56"/>
      <c r="BN69" s="209">
        <v>999</v>
      </c>
      <c r="BO69"/>
      <c r="BP69" s="580"/>
      <c r="BQ69" s="580" t="s">
        <v>551</v>
      </c>
      <c r="BR69" s="580" t="s">
        <v>749</v>
      </c>
      <c r="BS69" s="580"/>
      <c r="BT69" s="580"/>
    </row>
    <row r="70" spans="1:72" s="114" customFormat="1">
      <c r="A70">
        <v>706</v>
      </c>
      <c r="B70" s="148" t="s">
        <v>7266</v>
      </c>
      <c r="C70" s="148" t="s">
        <v>7267</v>
      </c>
      <c r="D70" s="28">
        <v>0</v>
      </c>
      <c r="E70" s="586">
        <v>0</v>
      </c>
      <c r="F70" s="586">
        <v>1</v>
      </c>
      <c r="G70" s="344" t="s">
        <v>7212</v>
      </c>
      <c r="H70" t="s">
        <v>752</v>
      </c>
      <c r="I70"/>
      <c r="J70" s="56"/>
      <c r="M70" s="184"/>
      <c r="N70" s="184" t="s">
        <v>752</v>
      </c>
      <c r="O70" s="114" t="s">
        <v>752</v>
      </c>
      <c r="P70" s="184" t="s">
        <v>752</v>
      </c>
      <c r="Q70" s="115" t="s">
        <v>751</v>
      </c>
      <c r="R70" s="137">
        <v>103</v>
      </c>
      <c r="S70" s="137">
        <v>7</v>
      </c>
      <c r="T70" s="119" t="s">
        <v>80</v>
      </c>
      <c r="U70" s="184"/>
      <c r="V70" s="142">
        <v>99</v>
      </c>
      <c r="W70" s="142">
        <v>99</v>
      </c>
      <c r="X70" s="185" t="s">
        <v>2764</v>
      </c>
      <c r="Y70" s="132">
        <v>0</v>
      </c>
      <c r="Z70" s="132">
        <v>1</v>
      </c>
      <c r="AA70" s="132">
        <v>1</v>
      </c>
      <c r="AB70" s="132">
        <v>1</v>
      </c>
      <c r="AC70" s="132">
        <v>0</v>
      </c>
      <c r="AD70" s="132">
        <v>0</v>
      </c>
      <c r="AE70" s="132">
        <v>1</v>
      </c>
      <c r="AF70" s="132">
        <v>0</v>
      </c>
      <c r="AG70" s="132">
        <v>1</v>
      </c>
      <c r="AI70" s="132">
        <v>0</v>
      </c>
      <c r="AJ70" t="s">
        <v>84</v>
      </c>
      <c r="AK70" s="38" t="s">
        <v>84</v>
      </c>
      <c r="AL70" s="195">
        <v>5</v>
      </c>
      <c r="AM70" s="114" t="s">
        <v>1742</v>
      </c>
      <c r="AN70" s="114" t="s">
        <v>1742</v>
      </c>
      <c r="AO70" s="114" t="s">
        <v>1743</v>
      </c>
      <c r="AP70" s="186">
        <v>3</v>
      </c>
      <c r="AQ70" s="114" t="s">
        <v>746</v>
      </c>
      <c r="AR70" s="114" t="s">
        <v>2712</v>
      </c>
      <c r="AS70" s="114" t="s">
        <v>507</v>
      </c>
      <c r="AT70" s="114" t="s">
        <v>508</v>
      </c>
      <c r="AV70" s="596" t="s">
        <v>2798</v>
      </c>
      <c r="AW70" s="479" t="b">
        <v>0</v>
      </c>
      <c r="AX70" s="114" t="s">
        <v>1078</v>
      </c>
      <c r="BA70" s="114" t="b">
        <v>0</v>
      </c>
      <c r="BB70" s="114" t="b">
        <v>0</v>
      </c>
      <c r="BC70" s="114" t="b">
        <v>0</v>
      </c>
      <c r="BE70" s="114" t="s">
        <v>4841</v>
      </c>
      <c r="BF70" s="114" t="s">
        <v>753</v>
      </c>
      <c r="BG70" t="s">
        <v>753</v>
      </c>
      <c r="BH70" s="184" t="s">
        <v>753</v>
      </c>
      <c r="BI70" s="184"/>
      <c r="BJ70" s="561" t="s">
        <v>2798</v>
      </c>
      <c r="BK70" s="479" t="s">
        <v>2798</v>
      </c>
      <c r="BL70" s="184"/>
      <c r="BM70" s="56"/>
      <c r="BN70" s="209">
        <v>999</v>
      </c>
      <c r="BO70"/>
      <c r="BP70" s="580"/>
      <c r="BQ70" s="580" t="s">
        <v>408</v>
      </c>
      <c r="BR70" s="580" t="s">
        <v>752</v>
      </c>
      <c r="BS70" s="580"/>
      <c r="BT70" s="580"/>
    </row>
    <row r="71" spans="1:72" s="114" customFormat="1">
      <c r="A71">
        <v>714</v>
      </c>
      <c r="B71" s="148" t="s">
        <v>7268</v>
      </c>
      <c r="C71" s="148" t="s">
        <v>7269</v>
      </c>
      <c r="D71" s="28">
        <v>0</v>
      </c>
      <c r="E71" s="586">
        <v>0</v>
      </c>
      <c r="F71" s="586">
        <v>1</v>
      </c>
      <c r="G71" s="344" t="s">
        <v>7212</v>
      </c>
      <c r="H71" t="s">
        <v>862</v>
      </c>
      <c r="I71"/>
      <c r="J71" s="56"/>
      <c r="K71"/>
      <c r="L71"/>
      <c r="M71" s="56"/>
      <c r="N71" s="56" t="s">
        <v>862</v>
      </c>
      <c r="O71" t="s">
        <v>862</v>
      </c>
      <c r="P71" s="56" t="s">
        <v>862</v>
      </c>
      <c r="Q71" s="61" t="s">
        <v>861</v>
      </c>
      <c r="R71" s="137">
        <v>104</v>
      </c>
      <c r="S71" s="137">
        <v>8</v>
      </c>
      <c r="T71" s="119" t="s">
        <v>255</v>
      </c>
      <c r="U71" s="56"/>
      <c r="V71" s="142">
        <v>99</v>
      </c>
      <c r="W71" s="142">
        <v>99</v>
      </c>
      <c r="X71" s="21" t="s">
        <v>2764</v>
      </c>
      <c r="Y71" s="132">
        <v>0</v>
      </c>
      <c r="Z71" s="132">
        <v>0</v>
      </c>
      <c r="AA71" s="132">
        <v>1</v>
      </c>
      <c r="AB71" s="132">
        <v>1</v>
      </c>
      <c r="AC71" s="132">
        <v>0</v>
      </c>
      <c r="AD71" s="132">
        <v>0</v>
      </c>
      <c r="AE71" s="132">
        <v>1</v>
      </c>
      <c r="AF71" s="132">
        <v>0</v>
      </c>
      <c r="AG71" s="132">
        <v>0</v>
      </c>
      <c r="AH71"/>
      <c r="AI71" s="132">
        <v>0</v>
      </c>
      <c r="AJ71" t="s">
        <v>84</v>
      </c>
      <c r="AK71" s="38" t="s">
        <v>84</v>
      </c>
      <c r="AL71" s="195">
        <v>5</v>
      </c>
      <c r="AM71" t="s">
        <v>416</v>
      </c>
      <c r="AN71" t="s">
        <v>416</v>
      </c>
      <c r="AO71" t="s">
        <v>417</v>
      </c>
      <c r="AP71" s="29">
        <v>1</v>
      </c>
      <c r="AQ71" t="s">
        <v>268</v>
      </c>
      <c r="AR71" t="s">
        <v>2712</v>
      </c>
      <c r="AS71" t="s">
        <v>507</v>
      </c>
      <c r="AT71" t="s">
        <v>508</v>
      </c>
      <c r="AU71"/>
      <c r="AV71" s="596" t="s">
        <v>2798</v>
      </c>
      <c r="AW71" s="479" t="b">
        <v>0</v>
      </c>
      <c r="AX71" t="s">
        <v>1078</v>
      </c>
      <c r="AY71"/>
      <c r="AZ71"/>
      <c r="BA71" t="b">
        <v>0</v>
      </c>
      <c r="BB71" t="b">
        <v>0</v>
      </c>
      <c r="BC71" t="b">
        <v>0</v>
      </c>
      <c r="BD71"/>
      <c r="BE71" t="s">
        <v>863</v>
      </c>
      <c r="BF71" t="s">
        <v>863</v>
      </c>
      <c r="BG71" t="s">
        <v>863</v>
      </c>
      <c r="BH71" s="56" t="s">
        <v>863</v>
      </c>
      <c r="BI71" s="56"/>
      <c r="BJ71" s="561" t="s">
        <v>2798</v>
      </c>
      <c r="BK71" s="479" t="s">
        <v>2798</v>
      </c>
      <c r="BL71" s="56"/>
      <c r="BM71" s="56"/>
      <c r="BN71" s="209">
        <v>999</v>
      </c>
      <c r="BO71"/>
      <c r="BP71" s="580"/>
      <c r="BQ71" s="580" t="s">
        <v>864</v>
      </c>
      <c r="BR71" s="580" t="s">
        <v>862</v>
      </c>
      <c r="BS71" s="580"/>
      <c r="BT71" s="580"/>
    </row>
    <row r="72" spans="1:72" s="163" customFormat="1" ht="15.75" thickBot="1">
      <c r="A72">
        <v>715</v>
      </c>
      <c r="B72" s="148" t="s">
        <v>7268</v>
      </c>
      <c r="C72" s="148" t="s">
        <v>7269</v>
      </c>
      <c r="D72" s="246">
        <v>0</v>
      </c>
      <c r="E72" s="586">
        <v>0</v>
      </c>
      <c r="F72" s="586">
        <v>1</v>
      </c>
      <c r="G72" s="344" t="s">
        <v>7212</v>
      </c>
      <c r="H72" s="163" t="s">
        <v>423</v>
      </c>
      <c r="J72" s="252"/>
      <c r="M72" s="252"/>
      <c r="N72" s="252" t="s">
        <v>423</v>
      </c>
      <c r="O72" s="163" t="s">
        <v>423</v>
      </c>
      <c r="P72" s="252" t="s">
        <v>423</v>
      </c>
      <c r="Q72" s="248" t="s">
        <v>422</v>
      </c>
      <c r="R72" s="137">
        <v>104</v>
      </c>
      <c r="S72" s="137">
        <v>8</v>
      </c>
      <c r="T72" s="251" t="s">
        <v>255</v>
      </c>
      <c r="U72" s="252"/>
      <c r="V72" s="142">
        <v>99</v>
      </c>
      <c r="W72" s="142">
        <v>99</v>
      </c>
      <c r="X72" s="255" t="s">
        <v>2764</v>
      </c>
      <c r="Y72" s="132">
        <v>0</v>
      </c>
      <c r="Z72" s="132">
        <v>0</v>
      </c>
      <c r="AA72" s="132">
        <v>1</v>
      </c>
      <c r="AB72" s="132">
        <v>1</v>
      </c>
      <c r="AC72" s="132">
        <v>0</v>
      </c>
      <c r="AD72" s="132">
        <v>0</v>
      </c>
      <c r="AE72" s="132">
        <v>1</v>
      </c>
      <c r="AF72" s="132">
        <v>0</v>
      </c>
      <c r="AG72" s="132">
        <v>1</v>
      </c>
      <c r="AI72" s="132">
        <v>0</v>
      </c>
      <c r="AJ72" s="163" t="s">
        <v>84</v>
      </c>
      <c r="AK72" s="257" t="s">
        <v>84</v>
      </c>
      <c r="AL72" s="195">
        <v>5</v>
      </c>
      <c r="AM72" s="163" t="s">
        <v>416</v>
      </c>
      <c r="AN72" s="163" t="s">
        <v>416</v>
      </c>
      <c r="AO72" s="163" t="s">
        <v>417</v>
      </c>
      <c r="AP72" s="621">
        <v>1</v>
      </c>
      <c r="AQ72" s="163" t="s">
        <v>268</v>
      </c>
      <c r="AR72" s="163" t="s">
        <v>2712</v>
      </c>
      <c r="AS72" s="163" t="s">
        <v>507</v>
      </c>
      <c r="AT72" s="163" t="s">
        <v>508</v>
      </c>
      <c r="AV72" s="596" t="s">
        <v>2798</v>
      </c>
      <c r="AW72" s="479" t="b">
        <v>0</v>
      </c>
      <c r="AX72" s="163" t="s">
        <v>1078</v>
      </c>
      <c r="BA72" s="163" t="b">
        <v>0</v>
      </c>
      <c r="BB72" s="163" t="b">
        <v>0</v>
      </c>
      <c r="BC72" s="163" t="b">
        <v>0</v>
      </c>
      <c r="BE72" s="163" t="s">
        <v>4847</v>
      </c>
      <c r="BF72" s="163" t="s">
        <v>424</v>
      </c>
      <c r="BG72" s="163" t="s">
        <v>424</v>
      </c>
      <c r="BH72" s="252" t="s">
        <v>424</v>
      </c>
      <c r="BI72" s="252"/>
      <c r="BJ72" s="561" t="s">
        <v>2798</v>
      </c>
      <c r="BK72" s="479" t="s">
        <v>2798</v>
      </c>
      <c r="BL72" s="252"/>
      <c r="BM72" s="252"/>
      <c r="BN72" s="342">
        <v>999</v>
      </c>
      <c r="BP72" s="584"/>
      <c r="BQ72" s="584" t="s">
        <v>425</v>
      </c>
      <c r="BR72" s="584" t="s">
        <v>423</v>
      </c>
      <c r="BS72" s="584"/>
      <c r="BT72" s="584"/>
    </row>
    <row r="73" spans="1:72" s="162" customFormat="1">
      <c r="A73">
        <v>718</v>
      </c>
      <c r="B73" s="148" t="s">
        <v>7268</v>
      </c>
      <c r="C73" s="148" t="s">
        <v>7269</v>
      </c>
      <c r="D73" s="324">
        <v>0</v>
      </c>
      <c r="E73" s="586">
        <v>0</v>
      </c>
      <c r="F73" s="586">
        <v>1</v>
      </c>
      <c r="G73" s="344" t="s">
        <v>7212</v>
      </c>
      <c r="H73" s="162" t="s">
        <v>896</v>
      </c>
      <c r="J73" s="288"/>
      <c r="M73" s="288"/>
      <c r="N73" s="288" t="s">
        <v>896</v>
      </c>
      <c r="O73" s="162" t="s">
        <v>896</v>
      </c>
      <c r="P73" s="288" t="s">
        <v>896</v>
      </c>
      <c r="Q73" s="292" t="s">
        <v>895</v>
      </c>
      <c r="R73" s="137">
        <v>104</v>
      </c>
      <c r="S73" s="137">
        <v>8</v>
      </c>
      <c r="T73" s="327" t="s">
        <v>255</v>
      </c>
      <c r="U73" s="288"/>
      <c r="V73" s="142">
        <v>99</v>
      </c>
      <c r="W73" s="142">
        <v>99</v>
      </c>
      <c r="X73" s="289" t="s">
        <v>2764</v>
      </c>
      <c r="Y73" s="132">
        <v>0</v>
      </c>
      <c r="Z73" s="132">
        <v>1</v>
      </c>
      <c r="AA73" s="132">
        <v>1</v>
      </c>
      <c r="AB73" s="132">
        <v>1</v>
      </c>
      <c r="AC73" s="132">
        <v>0</v>
      </c>
      <c r="AD73" s="132">
        <v>0</v>
      </c>
      <c r="AE73" s="132">
        <v>1</v>
      </c>
      <c r="AF73" s="132">
        <v>0</v>
      </c>
      <c r="AG73" s="132">
        <v>0</v>
      </c>
      <c r="AI73" s="132">
        <v>0</v>
      </c>
      <c r="AJ73" s="162" t="s">
        <v>84</v>
      </c>
      <c r="AK73" s="284" t="s">
        <v>84</v>
      </c>
      <c r="AL73" s="195">
        <v>5</v>
      </c>
      <c r="AM73" s="162" t="s">
        <v>1742</v>
      </c>
      <c r="AN73" s="162" t="s">
        <v>1742</v>
      </c>
      <c r="AO73" s="162" t="s">
        <v>1743</v>
      </c>
      <c r="AP73" s="622">
        <v>3</v>
      </c>
      <c r="AQ73" s="162" t="s">
        <v>746</v>
      </c>
      <c r="AR73" s="162" t="s">
        <v>2712</v>
      </c>
      <c r="AS73" s="162" t="s">
        <v>507</v>
      </c>
      <c r="AT73" s="162" t="s">
        <v>508</v>
      </c>
      <c r="AV73" s="596" t="s">
        <v>2798</v>
      </c>
      <c r="AW73" s="479" t="b">
        <v>0</v>
      </c>
      <c r="AX73" s="162" t="s">
        <v>1078</v>
      </c>
      <c r="BA73" s="162" t="b">
        <v>0</v>
      </c>
      <c r="BB73" s="162" t="b">
        <v>0</v>
      </c>
      <c r="BC73" s="162" t="b">
        <v>0</v>
      </c>
      <c r="BE73" s="162" t="s">
        <v>897</v>
      </c>
      <c r="BF73" s="162" t="s">
        <v>897</v>
      </c>
      <c r="BG73" s="162" t="s">
        <v>897</v>
      </c>
      <c r="BH73" s="288" t="s">
        <v>897</v>
      </c>
      <c r="BI73" s="288"/>
      <c r="BJ73" s="561" t="s">
        <v>2798</v>
      </c>
      <c r="BK73" s="479" t="s">
        <v>2798</v>
      </c>
      <c r="BL73" s="288"/>
      <c r="BM73" s="288"/>
      <c r="BN73" s="623">
        <v>999</v>
      </c>
      <c r="BP73" s="585"/>
      <c r="BQ73" s="585" t="s">
        <v>864</v>
      </c>
      <c r="BR73" s="585" t="s">
        <v>896</v>
      </c>
      <c r="BS73" s="585"/>
      <c r="BT73" s="585"/>
    </row>
    <row r="74" spans="1:72" s="114" customFormat="1">
      <c r="A74">
        <v>719</v>
      </c>
      <c r="B74" s="148" t="s">
        <v>7268</v>
      </c>
      <c r="C74" s="148" t="s">
        <v>7269</v>
      </c>
      <c r="D74" s="28">
        <v>0</v>
      </c>
      <c r="E74" s="586">
        <v>0</v>
      </c>
      <c r="F74" s="586">
        <v>1</v>
      </c>
      <c r="G74" s="344" t="s">
        <v>7212</v>
      </c>
      <c r="H74" t="s">
        <v>772</v>
      </c>
      <c r="I74"/>
      <c r="J74" s="56"/>
      <c r="K74"/>
      <c r="M74" s="184"/>
      <c r="N74" s="56" t="s">
        <v>772</v>
      </c>
      <c r="O74" t="s">
        <v>772</v>
      </c>
      <c r="P74" s="56" t="s">
        <v>772</v>
      </c>
      <c r="Q74" s="115" t="s">
        <v>771</v>
      </c>
      <c r="R74" s="137">
        <v>104</v>
      </c>
      <c r="S74" s="137">
        <v>8</v>
      </c>
      <c r="T74" s="119" t="s">
        <v>255</v>
      </c>
      <c r="U74" s="56"/>
      <c r="V74" s="142">
        <v>99</v>
      </c>
      <c r="W74" s="142">
        <v>99</v>
      </c>
      <c r="X74" s="21" t="s">
        <v>2764</v>
      </c>
      <c r="Y74" s="132">
        <v>0</v>
      </c>
      <c r="Z74" s="132">
        <v>1</v>
      </c>
      <c r="AA74" s="132">
        <v>1</v>
      </c>
      <c r="AB74" s="132">
        <v>1</v>
      </c>
      <c r="AC74" s="132">
        <v>0</v>
      </c>
      <c r="AD74" s="132">
        <v>0</v>
      </c>
      <c r="AE74" s="132">
        <v>1</v>
      </c>
      <c r="AF74" s="132">
        <v>0</v>
      </c>
      <c r="AG74" s="132">
        <v>1</v>
      </c>
      <c r="AH74"/>
      <c r="AI74" s="132">
        <v>0</v>
      </c>
      <c r="AJ74" t="s">
        <v>84</v>
      </c>
      <c r="AK74" s="38" t="s">
        <v>84</v>
      </c>
      <c r="AL74" s="195">
        <v>5</v>
      </c>
      <c r="AM74" t="s">
        <v>1742</v>
      </c>
      <c r="AN74" t="s">
        <v>1742</v>
      </c>
      <c r="AO74" t="s">
        <v>1743</v>
      </c>
      <c r="AP74" s="29">
        <v>3</v>
      </c>
      <c r="AQ74" t="s">
        <v>746</v>
      </c>
      <c r="AR74" t="s">
        <v>2712</v>
      </c>
      <c r="AS74" t="s">
        <v>507</v>
      </c>
      <c r="AT74" t="s">
        <v>508</v>
      </c>
      <c r="AU74"/>
      <c r="AV74" s="596" t="s">
        <v>2798</v>
      </c>
      <c r="AW74" s="479" t="b">
        <v>0</v>
      </c>
      <c r="AX74" t="s">
        <v>1078</v>
      </c>
      <c r="AY74"/>
      <c r="AZ74"/>
      <c r="BA74" t="b">
        <v>0</v>
      </c>
      <c r="BB74" t="b">
        <v>0</v>
      </c>
      <c r="BC74" t="b">
        <v>0</v>
      </c>
      <c r="BD74"/>
      <c r="BE74" t="s">
        <v>4849</v>
      </c>
      <c r="BF74" t="s">
        <v>773</v>
      </c>
      <c r="BG74" t="s">
        <v>773</v>
      </c>
      <c r="BH74" s="56" t="s">
        <v>773</v>
      </c>
      <c r="BI74" s="56"/>
      <c r="BJ74" s="561" t="s">
        <v>2798</v>
      </c>
      <c r="BK74" s="479">
        <v>0</v>
      </c>
      <c r="BL74" s="56"/>
      <c r="BM74" s="56"/>
      <c r="BN74" s="209">
        <v>999</v>
      </c>
      <c r="BO74"/>
      <c r="BP74" s="580"/>
      <c r="BQ74" s="580" t="s">
        <v>425</v>
      </c>
      <c r="BR74" s="580" t="s">
        <v>772</v>
      </c>
      <c r="BS74" s="580"/>
      <c r="BT74" s="580"/>
    </row>
    <row r="75" spans="1:72" s="114" customFormat="1">
      <c r="A75">
        <v>727</v>
      </c>
      <c r="B75" s="148" t="s">
        <v>7270</v>
      </c>
      <c r="C75" s="148" t="s">
        <v>7271</v>
      </c>
      <c r="D75" s="28">
        <v>0</v>
      </c>
      <c r="E75" s="586">
        <v>0</v>
      </c>
      <c r="F75" s="586">
        <v>1</v>
      </c>
      <c r="G75" s="344" t="s">
        <v>7212</v>
      </c>
      <c r="H75" t="s">
        <v>427</v>
      </c>
      <c r="I75"/>
      <c r="J75" s="184"/>
      <c r="M75" s="184"/>
      <c r="N75" s="184" t="s">
        <v>427</v>
      </c>
      <c r="O75" s="114" t="s">
        <v>427</v>
      </c>
      <c r="P75" s="184" t="s">
        <v>427</v>
      </c>
      <c r="Q75" s="115" t="s">
        <v>426</v>
      </c>
      <c r="R75" s="137">
        <v>105</v>
      </c>
      <c r="S75" s="137">
        <v>9</v>
      </c>
      <c r="T75" s="119" t="s">
        <v>265</v>
      </c>
      <c r="U75" s="56"/>
      <c r="V75" s="142">
        <v>99</v>
      </c>
      <c r="W75" s="142">
        <v>99</v>
      </c>
      <c r="X75" s="21" t="s">
        <v>2764</v>
      </c>
      <c r="Y75" s="132">
        <v>0</v>
      </c>
      <c r="Z75" s="132">
        <v>0</v>
      </c>
      <c r="AA75" s="132">
        <v>1</v>
      </c>
      <c r="AB75" s="132">
        <v>1</v>
      </c>
      <c r="AC75" s="132">
        <v>0</v>
      </c>
      <c r="AD75" s="132">
        <v>0</v>
      </c>
      <c r="AE75" s="132">
        <v>1</v>
      </c>
      <c r="AF75" s="132">
        <v>0</v>
      </c>
      <c r="AG75" s="132">
        <v>0</v>
      </c>
      <c r="AH75"/>
      <c r="AI75" s="132">
        <v>0</v>
      </c>
      <c r="AJ75" t="s">
        <v>84</v>
      </c>
      <c r="AK75" s="38" t="s">
        <v>84</v>
      </c>
      <c r="AL75" s="195">
        <v>5</v>
      </c>
      <c r="AM75" t="s">
        <v>416</v>
      </c>
      <c r="AN75" t="s">
        <v>416</v>
      </c>
      <c r="AO75" t="s">
        <v>417</v>
      </c>
      <c r="AP75" s="29">
        <v>1</v>
      </c>
      <c r="AQ75" t="s">
        <v>268</v>
      </c>
      <c r="AR75" t="s">
        <v>2712</v>
      </c>
      <c r="AS75" t="s">
        <v>507</v>
      </c>
      <c r="AT75" t="s">
        <v>508</v>
      </c>
      <c r="AU75"/>
      <c r="AV75" s="596" t="s">
        <v>2798</v>
      </c>
      <c r="AW75" s="479" t="b">
        <v>0</v>
      </c>
      <c r="AX75" t="s">
        <v>1078</v>
      </c>
      <c r="AY75"/>
      <c r="AZ75"/>
      <c r="BA75" t="b">
        <v>0</v>
      </c>
      <c r="BB75" t="b">
        <v>0</v>
      </c>
      <c r="BC75" t="b">
        <v>0</v>
      </c>
      <c r="BD75"/>
      <c r="BE75" s="114" t="s">
        <v>428</v>
      </c>
      <c r="BF75" s="114" t="s">
        <v>428</v>
      </c>
      <c r="BG75" s="114" t="s">
        <v>428</v>
      </c>
      <c r="BH75" s="56" t="s">
        <v>428</v>
      </c>
      <c r="BI75" s="56"/>
      <c r="BJ75" s="561" t="s">
        <v>2798</v>
      </c>
      <c r="BK75" s="479" t="s">
        <v>2798</v>
      </c>
      <c r="BL75" s="56"/>
      <c r="BM75" s="56"/>
      <c r="BN75" s="209">
        <v>999</v>
      </c>
      <c r="BO75"/>
      <c r="BP75" s="580"/>
      <c r="BQ75" s="580" t="s">
        <v>429</v>
      </c>
      <c r="BR75" s="580" t="s">
        <v>427</v>
      </c>
      <c r="BS75" s="580"/>
      <c r="BT75" s="580"/>
    </row>
    <row r="76" spans="1:72" s="114" customFormat="1">
      <c r="A76">
        <v>728</v>
      </c>
      <c r="B76" s="148" t="s">
        <v>7270</v>
      </c>
      <c r="C76" s="148" t="s">
        <v>7271</v>
      </c>
      <c r="D76" s="28">
        <v>0</v>
      </c>
      <c r="E76" s="586">
        <v>0</v>
      </c>
      <c r="F76" s="586">
        <v>1</v>
      </c>
      <c r="G76" s="344" t="s">
        <v>7212</v>
      </c>
      <c r="H76" t="s">
        <v>431</v>
      </c>
      <c r="I76"/>
      <c r="J76" s="184"/>
      <c r="M76" s="184"/>
      <c r="N76" s="184" t="s">
        <v>431</v>
      </c>
      <c r="O76" s="114" t="s">
        <v>431</v>
      </c>
      <c r="P76" s="184" t="s">
        <v>431</v>
      </c>
      <c r="Q76" s="115" t="s">
        <v>430</v>
      </c>
      <c r="R76" s="137">
        <v>105</v>
      </c>
      <c r="S76" s="137">
        <v>9</v>
      </c>
      <c r="T76" s="119" t="s">
        <v>265</v>
      </c>
      <c r="U76" s="56"/>
      <c r="V76" s="142">
        <v>99</v>
      </c>
      <c r="W76" s="142">
        <v>99</v>
      </c>
      <c r="X76" s="21" t="s">
        <v>2764</v>
      </c>
      <c r="Y76" s="132">
        <v>0</v>
      </c>
      <c r="Z76" s="132">
        <v>0</v>
      </c>
      <c r="AA76" s="132">
        <v>1</v>
      </c>
      <c r="AB76" s="132">
        <v>1</v>
      </c>
      <c r="AC76" s="132">
        <v>0</v>
      </c>
      <c r="AD76" s="132">
        <v>0</v>
      </c>
      <c r="AE76" s="132">
        <v>1</v>
      </c>
      <c r="AF76" s="132">
        <v>0</v>
      </c>
      <c r="AG76" s="132">
        <v>1</v>
      </c>
      <c r="AH76"/>
      <c r="AI76" s="132">
        <v>0</v>
      </c>
      <c r="AJ76" t="s">
        <v>84</v>
      </c>
      <c r="AK76" s="38" t="s">
        <v>84</v>
      </c>
      <c r="AL76" s="195">
        <v>5</v>
      </c>
      <c r="AM76" t="s">
        <v>416</v>
      </c>
      <c r="AN76" t="s">
        <v>416</v>
      </c>
      <c r="AO76" t="s">
        <v>417</v>
      </c>
      <c r="AP76" s="29">
        <v>1</v>
      </c>
      <c r="AQ76" t="s">
        <v>268</v>
      </c>
      <c r="AR76" t="s">
        <v>2712</v>
      </c>
      <c r="AS76" t="s">
        <v>507</v>
      </c>
      <c r="AT76" t="s">
        <v>508</v>
      </c>
      <c r="AU76"/>
      <c r="AV76" s="596" t="s">
        <v>2798</v>
      </c>
      <c r="AW76" s="479" t="b">
        <v>0</v>
      </c>
      <c r="AX76" t="s">
        <v>1078</v>
      </c>
      <c r="AY76"/>
      <c r="AZ76"/>
      <c r="BA76" t="b">
        <v>0</v>
      </c>
      <c r="BB76" t="b">
        <v>0</v>
      </c>
      <c r="BC76" t="b">
        <v>0</v>
      </c>
      <c r="BD76"/>
      <c r="BE76" s="114" t="s">
        <v>4851</v>
      </c>
      <c r="BF76" s="114" t="s">
        <v>432</v>
      </c>
      <c r="BG76" s="114" t="s">
        <v>432</v>
      </c>
      <c r="BH76" s="56" t="s">
        <v>432</v>
      </c>
      <c r="BI76" s="56"/>
      <c r="BJ76" s="561" t="s">
        <v>2798</v>
      </c>
      <c r="BK76" s="479">
        <v>0</v>
      </c>
      <c r="BL76" s="56"/>
      <c r="BM76" s="56"/>
      <c r="BN76" s="209">
        <v>999</v>
      </c>
      <c r="BO76"/>
      <c r="BP76" s="580"/>
      <c r="BQ76" s="580" t="s">
        <v>433</v>
      </c>
      <c r="BR76" s="580" t="s">
        <v>431</v>
      </c>
      <c r="BS76" s="580"/>
      <c r="BT76" s="580"/>
    </row>
    <row r="77" spans="1:72" s="114" customFormat="1">
      <c r="A77">
        <v>731</v>
      </c>
      <c r="B77" s="148" t="s">
        <v>7270</v>
      </c>
      <c r="C77" s="148" t="s">
        <v>7271</v>
      </c>
      <c r="D77" s="28">
        <v>0</v>
      </c>
      <c r="E77" s="586">
        <v>0</v>
      </c>
      <c r="F77" s="586">
        <v>1</v>
      </c>
      <c r="G77" s="344" t="s">
        <v>7212</v>
      </c>
      <c r="H77" t="s">
        <v>775</v>
      </c>
      <c r="I77"/>
      <c r="J77" s="184"/>
      <c r="M77" s="184"/>
      <c r="N77" s="184" t="s">
        <v>775</v>
      </c>
      <c r="O77" s="114" t="s">
        <v>775</v>
      </c>
      <c r="P77" s="184" t="s">
        <v>775</v>
      </c>
      <c r="Q77" s="115" t="s">
        <v>774</v>
      </c>
      <c r="R77" s="137">
        <v>105</v>
      </c>
      <c r="S77" s="137">
        <v>9</v>
      </c>
      <c r="T77" s="183" t="s">
        <v>265</v>
      </c>
      <c r="U77" s="184"/>
      <c r="V77" s="142">
        <v>99</v>
      </c>
      <c r="W77" s="142">
        <v>99</v>
      </c>
      <c r="X77" s="185" t="s">
        <v>2764</v>
      </c>
      <c r="Y77" s="132">
        <v>0</v>
      </c>
      <c r="Z77" s="132">
        <v>1</v>
      </c>
      <c r="AA77" s="132">
        <v>1</v>
      </c>
      <c r="AB77" s="132">
        <v>1</v>
      </c>
      <c r="AC77" s="132">
        <v>0</v>
      </c>
      <c r="AD77" s="132">
        <v>0</v>
      </c>
      <c r="AE77" s="132">
        <v>1</v>
      </c>
      <c r="AF77" s="132">
        <v>0</v>
      </c>
      <c r="AG77" s="132">
        <v>0</v>
      </c>
      <c r="AI77" s="132">
        <v>0</v>
      </c>
      <c r="AJ77" s="114" t="s">
        <v>84</v>
      </c>
      <c r="AK77" s="197" t="s">
        <v>84</v>
      </c>
      <c r="AL77" s="195">
        <v>5</v>
      </c>
      <c r="AM77" s="114" t="s">
        <v>1742</v>
      </c>
      <c r="AN77" s="114" t="s">
        <v>1742</v>
      </c>
      <c r="AO77" s="114" t="s">
        <v>1743</v>
      </c>
      <c r="AP77" s="186">
        <v>3</v>
      </c>
      <c r="AQ77" s="114" t="s">
        <v>746</v>
      </c>
      <c r="AR77" s="114" t="s">
        <v>2712</v>
      </c>
      <c r="AS77" s="114" t="s">
        <v>507</v>
      </c>
      <c r="AT77" s="114" t="s">
        <v>508</v>
      </c>
      <c r="AV77" s="596" t="s">
        <v>2798</v>
      </c>
      <c r="AW77" s="479" t="b">
        <v>0</v>
      </c>
      <c r="AX77" s="114" t="s">
        <v>1078</v>
      </c>
      <c r="BA77" s="114" t="b">
        <v>0</v>
      </c>
      <c r="BB77" s="114" t="b">
        <v>0</v>
      </c>
      <c r="BC77" s="114" t="b">
        <v>0</v>
      </c>
      <c r="BE77" s="114" t="s">
        <v>776</v>
      </c>
      <c r="BF77" s="114" t="s">
        <v>776</v>
      </c>
      <c r="BG77" s="114" t="s">
        <v>776</v>
      </c>
      <c r="BH77" s="184" t="s">
        <v>776</v>
      </c>
      <c r="BI77" s="184"/>
      <c r="BJ77" s="561" t="s">
        <v>2798</v>
      </c>
      <c r="BK77" s="479" t="s">
        <v>2798</v>
      </c>
      <c r="BL77" s="184"/>
      <c r="BM77" s="56"/>
      <c r="BN77" s="209">
        <v>999</v>
      </c>
      <c r="BO77"/>
      <c r="BP77" s="580"/>
      <c r="BQ77" s="580" t="s">
        <v>429</v>
      </c>
      <c r="BR77" s="580" t="s">
        <v>775</v>
      </c>
      <c r="BS77" s="580"/>
      <c r="BT77" s="580"/>
    </row>
    <row r="78" spans="1:72" s="114" customFormat="1">
      <c r="A78">
        <v>732</v>
      </c>
      <c r="B78" s="148" t="s">
        <v>7270</v>
      </c>
      <c r="C78" s="148" t="s">
        <v>7271</v>
      </c>
      <c r="D78" s="28">
        <v>0</v>
      </c>
      <c r="E78" s="586">
        <v>0</v>
      </c>
      <c r="F78" s="586">
        <v>1</v>
      </c>
      <c r="G78" s="344" t="s">
        <v>7212</v>
      </c>
      <c r="H78" t="s">
        <v>778</v>
      </c>
      <c r="I78"/>
      <c r="J78" s="184"/>
      <c r="M78" s="184"/>
      <c r="N78" s="184" t="s">
        <v>778</v>
      </c>
      <c r="O78" s="114" t="s">
        <v>778</v>
      </c>
      <c r="P78" s="184" t="s">
        <v>778</v>
      </c>
      <c r="Q78" s="115" t="s">
        <v>777</v>
      </c>
      <c r="R78" s="137">
        <v>105</v>
      </c>
      <c r="S78" s="137">
        <v>9</v>
      </c>
      <c r="T78" s="183" t="s">
        <v>265</v>
      </c>
      <c r="U78" s="184"/>
      <c r="V78" s="142">
        <v>99</v>
      </c>
      <c r="W78" s="142">
        <v>99</v>
      </c>
      <c r="X78" s="185" t="s">
        <v>2764</v>
      </c>
      <c r="Y78" s="132">
        <v>0</v>
      </c>
      <c r="Z78" s="132">
        <v>1</v>
      </c>
      <c r="AA78" s="132">
        <v>1</v>
      </c>
      <c r="AB78" s="132">
        <v>1</v>
      </c>
      <c r="AC78" s="132">
        <v>0</v>
      </c>
      <c r="AD78" s="132">
        <v>0</v>
      </c>
      <c r="AE78" s="132">
        <v>1</v>
      </c>
      <c r="AF78" s="132">
        <v>0</v>
      </c>
      <c r="AG78" s="132">
        <v>1</v>
      </c>
      <c r="AI78" s="132">
        <v>0</v>
      </c>
      <c r="AJ78" s="114" t="s">
        <v>84</v>
      </c>
      <c r="AK78" s="197" t="s">
        <v>84</v>
      </c>
      <c r="AL78" s="195">
        <v>5</v>
      </c>
      <c r="AM78" s="114" t="s">
        <v>1742</v>
      </c>
      <c r="AN78" s="114" t="s">
        <v>1742</v>
      </c>
      <c r="AO78" s="114" t="s">
        <v>1743</v>
      </c>
      <c r="AP78" s="186">
        <v>3</v>
      </c>
      <c r="AQ78" s="114" t="s">
        <v>746</v>
      </c>
      <c r="AR78" s="114" t="s">
        <v>2712</v>
      </c>
      <c r="AS78" s="114" t="s">
        <v>507</v>
      </c>
      <c r="AT78" s="114" t="s">
        <v>508</v>
      </c>
      <c r="AV78" s="596" t="s">
        <v>2798</v>
      </c>
      <c r="AW78" s="479" t="b">
        <v>0</v>
      </c>
      <c r="AX78" s="114" t="s">
        <v>1078</v>
      </c>
      <c r="BA78" s="114" t="b">
        <v>0</v>
      </c>
      <c r="BB78" s="114" t="b">
        <v>0</v>
      </c>
      <c r="BC78" s="114" t="b">
        <v>0</v>
      </c>
      <c r="BE78" s="114" t="s">
        <v>4853</v>
      </c>
      <c r="BF78" s="114" t="s">
        <v>779</v>
      </c>
      <c r="BG78" s="114" t="s">
        <v>779</v>
      </c>
      <c r="BH78" s="184" t="s">
        <v>779</v>
      </c>
      <c r="BI78" s="184"/>
      <c r="BJ78" s="561" t="s">
        <v>2798</v>
      </c>
      <c r="BK78" s="479" t="s">
        <v>2798</v>
      </c>
      <c r="BL78" s="184"/>
      <c r="BM78" s="56"/>
      <c r="BN78" s="209">
        <v>999</v>
      </c>
      <c r="BO78"/>
      <c r="BP78" s="580"/>
      <c r="BQ78" s="580" t="s">
        <v>433</v>
      </c>
      <c r="BR78" s="580" t="s">
        <v>778</v>
      </c>
      <c r="BS78" s="580"/>
      <c r="BT78" s="580"/>
    </row>
    <row r="79" spans="1:72" s="114" customFormat="1">
      <c r="A79">
        <v>740</v>
      </c>
      <c r="B79" s="148" t="s">
        <v>7272</v>
      </c>
      <c r="C79" s="148" t="s">
        <v>7273</v>
      </c>
      <c r="D79" s="28">
        <v>0</v>
      </c>
      <c r="E79" s="586">
        <v>0</v>
      </c>
      <c r="F79" s="586">
        <v>1</v>
      </c>
      <c r="G79" s="344" t="s">
        <v>7212</v>
      </c>
      <c r="H79" t="s">
        <v>435</v>
      </c>
      <c r="I79"/>
      <c r="J79" s="184"/>
      <c r="M79" s="184"/>
      <c r="N79" s="184" t="s">
        <v>435</v>
      </c>
      <c r="O79" s="114" t="s">
        <v>435</v>
      </c>
      <c r="P79" s="184" t="s">
        <v>435</v>
      </c>
      <c r="Q79" s="115" t="s">
        <v>434</v>
      </c>
      <c r="R79" s="137">
        <v>106</v>
      </c>
      <c r="S79" s="137">
        <v>10</v>
      </c>
      <c r="T79" s="183" t="s">
        <v>95</v>
      </c>
      <c r="U79" s="184"/>
      <c r="V79" s="142">
        <v>99</v>
      </c>
      <c r="W79" s="142">
        <v>99</v>
      </c>
      <c r="X79" s="185" t="s">
        <v>2764</v>
      </c>
      <c r="Y79" s="132">
        <v>0</v>
      </c>
      <c r="Z79" s="132">
        <v>0</v>
      </c>
      <c r="AA79" s="132">
        <v>1</v>
      </c>
      <c r="AB79" s="132">
        <v>1</v>
      </c>
      <c r="AC79" s="132">
        <v>0</v>
      </c>
      <c r="AD79" s="132">
        <v>0</v>
      </c>
      <c r="AE79" s="132">
        <v>1</v>
      </c>
      <c r="AF79" s="132">
        <v>0</v>
      </c>
      <c r="AG79" s="132">
        <v>0</v>
      </c>
      <c r="AI79" s="132">
        <v>0</v>
      </c>
      <c r="AJ79" s="114" t="s">
        <v>84</v>
      </c>
      <c r="AK79" s="197" t="s">
        <v>84</v>
      </c>
      <c r="AL79" s="195">
        <v>5</v>
      </c>
      <c r="AM79" s="114" t="s">
        <v>416</v>
      </c>
      <c r="AN79" s="114" t="s">
        <v>416</v>
      </c>
      <c r="AO79" s="114" t="s">
        <v>417</v>
      </c>
      <c r="AP79" s="186">
        <v>1</v>
      </c>
      <c r="AQ79" s="114" t="s">
        <v>268</v>
      </c>
      <c r="AR79" s="114" t="s">
        <v>2712</v>
      </c>
      <c r="AS79" s="114" t="s">
        <v>507</v>
      </c>
      <c r="AT79" s="114" t="s">
        <v>508</v>
      </c>
      <c r="AV79" s="596" t="s">
        <v>2798</v>
      </c>
      <c r="AW79" s="479" t="b">
        <v>0</v>
      </c>
      <c r="AX79" s="114" t="s">
        <v>1078</v>
      </c>
      <c r="BA79" s="114" t="b">
        <v>0</v>
      </c>
      <c r="BB79" s="114" t="b">
        <v>0</v>
      </c>
      <c r="BC79" s="114" t="b">
        <v>0</v>
      </c>
      <c r="BE79" s="114" t="s">
        <v>5171</v>
      </c>
      <c r="BF79" s="114" t="s">
        <v>436</v>
      </c>
      <c r="BG79" s="114" t="s">
        <v>436</v>
      </c>
      <c r="BH79" s="184" t="s">
        <v>436</v>
      </c>
      <c r="BI79" s="184"/>
      <c r="BJ79" s="561" t="s">
        <v>2798</v>
      </c>
      <c r="BK79" s="479" t="s">
        <v>2798</v>
      </c>
      <c r="BL79" s="184"/>
      <c r="BM79" s="56"/>
      <c r="BN79" s="209">
        <v>999</v>
      </c>
      <c r="BO79"/>
      <c r="BP79" s="580"/>
      <c r="BQ79" s="580" t="s">
        <v>437</v>
      </c>
      <c r="BR79" s="580" t="s">
        <v>435</v>
      </c>
      <c r="BS79" s="580"/>
      <c r="BT79" s="580"/>
    </row>
    <row r="80" spans="1:72" s="114" customFormat="1">
      <c r="A80">
        <v>741</v>
      </c>
      <c r="B80" s="148" t="s">
        <v>7272</v>
      </c>
      <c r="C80" s="148" t="s">
        <v>7273</v>
      </c>
      <c r="D80" s="28">
        <v>0</v>
      </c>
      <c r="E80" s="586">
        <v>0</v>
      </c>
      <c r="F80" s="586">
        <v>1</v>
      </c>
      <c r="G80" s="344" t="s">
        <v>7212</v>
      </c>
      <c r="H80" t="s">
        <v>876</v>
      </c>
      <c r="I80"/>
      <c r="J80" s="184"/>
      <c r="M80" s="184"/>
      <c r="N80" s="184" t="s">
        <v>876</v>
      </c>
      <c r="O80" s="114" t="s">
        <v>876</v>
      </c>
      <c r="P80" s="184" t="s">
        <v>876</v>
      </c>
      <c r="Q80" s="115" t="s">
        <v>875</v>
      </c>
      <c r="R80" s="137">
        <v>106</v>
      </c>
      <c r="S80" s="137">
        <v>10</v>
      </c>
      <c r="T80" s="183" t="s">
        <v>95</v>
      </c>
      <c r="U80" s="184"/>
      <c r="V80" s="142">
        <v>99</v>
      </c>
      <c r="W80" s="142">
        <v>99</v>
      </c>
      <c r="X80" s="185" t="s">
        <v>2764</v>
      </c>
      <c r="Y80" s="132">
        <v>0</v>
      </c>
      <c r="Z80" s="132">
        <v>0</v>
      </c>
      <c r="AA80" s="132">
        <v>1</v>
      </c>
      <c r="AB80" s="132">
        <v>1</v>
      </c>
      <c r="AC80" s="132">
        <v>0</v>
      </c>
      <c r="AD80" s="132">
        <v>0</v>
      </c>
      <c r="AE80" s="132">
        <v>1</v>
      </c>
      <c r="AF80" s="132">
        <v>0</v>
      </c>
      <c r="AG80" s="132">
        <v>1</v>
      </c>
      <c r="AI80" s="132">
        <v>0</v>
      </c>
      <c r="AJ80" s="114" t="s">
        <v>84</v>
      </c>
      <c r="AK80" s="197" t="s">
        <v>84</v>
      </c>
      <c r="AL80" s="195">
        <v>5</v>
      </c>
      <c r="AM80" s="114" t="s">
        <v>416</v>
      </c>
      <c r="AN80" s="114" t="s">
        <v>416</v>
      </c>
      <c r="AO80" s="114" t="s">
        <v>417</v>
      </c>
      <c r="AP80" s="186">
        <v>1</v>
      </c>
      <c r="AQ80" s="114" t="s">
        <v>268</v>
      </c>
      <c r="AR80" s="114" t="s">
        <v>2712</v>
      </c>
      <c r="AS80" s="114" t="s">
        <v>507</v>
      </c>
      <c r="AT80" s="114" t="s">
        <v>508</v>
      </c>
      <c r="AV80" s="596" t="s">
        <v>2798</v>
      </c>
      <c r="AW80" s="479" t="b">
        <v>0</v>
      </c>
      <c r="AX80" s="114" t="s">
        <v>1078</v>
      </c>
      <c r="BA80" s="114" t="b">
        <v>0</v>
      </c>
      <c r="BB80" s="114" t="b">
        <v>0</v>
      </c>
      <c r="BC80" s="114" t="b">
        <v>0</v>
      </c>
      <c r="BE80" s="114" t="s">
        <v>5172</v>
      </c>
      <c r="BF80" s="114" t="s">
        <v>877</v>
      </c>
      <c r="BG80" s="114" t="s">
        <v>877</v>
      </c>
      <c r="BH80" s="184" t="s">
        <v>877</v>
      </c>
      <c r="BI80" s="184"/>
      <c r="BJ80" s="561" t="s">
        <v>2798</v>
      </c>
      <c r="BK80" s="479" t="s">
        <v>2798</v>
      </c>
      <c r="BL80" s="184"/>
      <c r="BM80" s="56"/>
      <c r="BN80" s="209">
        <v>999</v>
      </c>
      <c r="BO80"/>
      <c r="BP80" s="580"/>
      <c r="BQ80" s="580" t="s">
        <v>786</v>
      </c>
      <c r="BR80" s="580" t="s">
        <v>876</v>
      </c>
      <c r="BS80" s="580"/>
      <c r="BT80" s="580"/>
    </row>
    <row r="81" spans="1:72" s="114" customFormat="1">
      <c r="A81">
        <v>744</v>
      </c>
      <c r="B81" s="148" t="s">
        <v>7272</v>
      </c>
      <c r="C81" s="148" t="s">
        <v>7273</v>
      </c>
      <c r="D81" s="28">
        <v>0</v>
      </c>
      <c r="E81" s="586">
        <v>0</v>
      </c>
      <c r="F81" s="586">
        <v>1</v>
      </c>
      <c r="G81" s="344" t="s">
        <v>7212</v>
      </c>
      <c r="H81" t="s">
        <v>781</v>
      </c>
      <c r="I81"/>
      <c r="J81" s="56"/>
      <c r="M81" s="184"/>
      <c r="N81" s="184" t="s">
        <v>781</v>
      </c>
      <c r="O81" s="114" t="s">
        <v>781</v>
      </c>
      <c r="P81" s="184" t="s">
        <v>781</v>
      </c>
      <c r="Q81" s="115" t="s">
        <v>780</v>
      </c>
      <c r="R81" s="137">
        <v>106</v>
      </c>
      <c r="S81" s="137">
        <v>10</v>
      </c>
      <c r="T81" s="183" t="s">
        <v>95</v>
      </c>
      <c r="U81" s="184"/>
      <c r="V81" s="142">
        <v>99</v>
      </c>
      <c r="W81" s="142">
        <v>99</v>
      </c>
      <c r="X81" s="185" t="s">
        <v>2764</v>
      </c>
      <c r="Y81" s="132">
        <v>0</v>
      </c>
      <c r="Z81" s="132">
        <v>1</v>
      </c>
      <c r="AA81" s="132">
        <v>1</v>
      </c>
      <c r="AB81" s="132">
        <v>1</v>
      </c>
      <c r="AC81" s="132">
        <v>0</v>
      </c>
      <c r="AD81" s="132">
        <v>0</v>
      </c>
      <c r="AE81" s="132">
        <v>1</v>
      </c>
      <c r="AF81" s="132">
        <v>0</v>
      </c>
      <c r="AG81" s="132">
        <v>0</v>
      </c>
      <c r="AI81" s="132">
        <v>0</v>
      </c>
      <c r="AJ81" s="114" t="s">
        <v>84</v>
      </c>
      <c r="AK81" s="197" t="s">
        <v>84</v>
      </c>
      <c r="AL81" s="195">
        <v>5</v>
      </c>
      <c r="AM81" s="114" t="s">
        <v>1742</v>
      </c>
      <c r="AN81" s="114" t="s">
        <v>1742</v>
      </c>
      <c r="AO81" s="114" t="s">
        <v>1743</v>
      </c>
      <c r="AP81" s="186">
        <v>3</v>
      </c>
      <c r="AQ81" s="114" t="s">
        <v>746</v>
      </c>
      <c r="AR81" s="114" t="s">
        <v>2712</v>
      </c>
      <c r="AS81" s="114" t="s">
        <v>507</v>
      </c>
      <c r="AT81" s="114" t="s">
        <v>508</v>
      </c>
      <c r="AV81" s="596" t="s">
        <v>2798</v>
      </c>
      <c r="AW81" s="479" t="b">
        <v>0</v>
      </c>
      <c r="AX81" s="114" t="s">
        <v>1078</v>
      </c>
      <c r="BA81" s="114" t="b">
        <v>0</v>
      </c>
      <c r="BB81" s="114" t="b">
        <v>0</v>
      </c>
      <c r="BC81" s="114" t="b">
        <v>0</v>
      </c>
      <c r="BE81" s="114" t="s">
        <v>5175</v>
      </c>
      <c r="BF81" s="114" t="s">
        <v>782</v>
      </c>
      <c r="BG81" s="114" t="s">
        <v>782</v>
      </c>
      <c r="BH81" s="184" t="s">
        <v>782</v>
      </c>
      <c r="BI81" s="184"/>
      <c r="BJ81" s="561" t="s">
        <v>2798</v>
      </c>
      <c r="BK81" s="479" t="s">
        <v>2798</v>
      </c>
      <c r="BL81" s="184"/>
      <c r="BM81" s="56"/>
      <c r="BN81" s="209">
        <v>999</v>
      </c>
      <c r="BO81"/>
      <c r="BP81" s="580"/>
      <c r="BQ81" s="580" t="s">
        <v>437</v>
      </c>
      <c r="BR81" s="580" t="s">
        <v>781</v>
      </c>
      <c r="BS81" s="580"/>
      <c r="BT81" s="580"/>
    </row>
    <row r="82" spans="1:72" s="114" customFormat="1">
      <c r="A82">
        <v>745</v>
      </c>
      <c r="B82" s="148" t="s">
        <v>7272</v>
      </c>
      <c r="C82" s="148" t="s">
        <v>7273</v>
      </c>
      <c r="D82" s="28">
        <v>0</v>
      </c>
      <c r="E82" s="586">
        <v>0</v>
      </c>
      <c r="F82" s="586">
        <v>1</v>
      </c>
      <c r="G82" s="344" t="s">
        <v>7212</v>
      </c>
      <c r="H82" t="s">
        <v>784</v>
      </c>
      <c r="I82"/>
      <c r="J82" s="56"/>
      <c r="M82" s="184"/>
      <c r="N82" s="184" t="s">
        <v>784</v>
      </c>
      <c r="O82" s="114" t="s">
        <v>784</v>
      </c>
      <c r="P82" s="184" t="s">
        <v>784</v>
      </c>
      <c r="Q82" s="115" t="s">
        <v>783</v>
      </c>
      <c r="R82" s="137">
        <v>106</v>
      </c>
      <c r="S82" s="137">
        <v>10</v>
      </c>
      <c r="T82" s="183" t="s">
        <v>95</v>
      </c>
      <c r="U82" s="184"/>
      <c r="V82" s="142">
        <v>99</v>
      </c>
      <c r="W82" s="142">
        <v>99</v>
      </c>
      <c r="X82" s="185" t="s">
        <v>2764</v>
      </c>
      <c r="Y82" s="132">
        <v>0</v>
      </c>
      <c r="Z82" s="132">
        <v>1</v>
      </c>
      <c r="AA82" s="132">
        <v>1</v>
      </c>
      <c r="AB82" s="132">
        <v>1</v>
      </c>
      <c r="AC82" s="132">
        <v>0</v>
      </c>
      <c r="AD82" s="132">
        <v>0</v>
      </c>
      <c r="AE82" s="132">
        <v>1</v>
      </c>
      <c r="AF82" s="132">
        <v>0</v>
      </c>
      <c r="AG82" s="132">
        <v>1</v>
      </c>
      <c r="AI82" s="132">
        <v>0</v>
      </c>
      <c r="AJ82" s="114" t="s">
        <v>84</v>
      </c>
      <c r="AK82" s="197" t="s">
        <v>84</v>
      </c>
      <c r="AL82" s="195">
        <v>5</v>
      </c>
      <c r="AM82" s="114" t="s">
        <v>1742</v>
      </c>
      <c r="AN82" s="114" t="s">
        <v>1742</v>
      </c>
      <c r="AO82" s="114" t="s">
        <v>1743</v>
      </c>
      <c r="AP82" s="186">
        <v>3</v>
      </c>
      <c r="AQ82" s="114" t="s">
        <v>746</v>
      </c>
      <c r="AR82" s="114" t="s">
        <v>2712</v>
      </c>
      <c r="AS82" s="114" t="s">
        <v>507</v>
      </c>
      <c r="AT82" s="114" t="s">
        <v>508</v>
      </c>
      <c r="AV82" s="596" t="s">
        <v>2798</v>
      </c>
      <c r="AW82" s="479" t="b">
        <v>0</v>
      </c>
      <c r="AX82" s="114" t="s">
        <v>1078</v>
      </c>
      <c r="BA82" s="114" t="b">
        <v>0</v>
      </c>
      <c r="BB82" s="114" t="b">
        <v>0</v>
      </c>
      <c r="BC82" s="114" t="b">
        <v>0</v>
      </c>
      <c r="BE82" s="114" t="s">
        <v>5176</v>
      </c>
      <c r="BF82" s="114" t="s">
        <v>785</v>
      </c>
      <c r="BG82" s="114" t="s">
        <v>785</v>
      </c>
      <c r="BH82" s="184" t="s">
        <v>785</v>
      </c>
      <c r="BI82" s="184"/>
      <c r="BJ82" s="561" t="s">
        <v>2798</v>
      </c>
      <c r="BK82" s="479" t="s">
        <v>2798</v>
      </c>
      <c r="BL82" s="184"/>
      <c r="BM82" s="56"/>
      <c r="BN82" s="209">
        <v>999</v>
      </c>
      <c r="BO82"/>
      <c r="BP82" s="580"/>
      <c r="BQ82" s="580" t="s">
        <v>786</v>
      </c>
      <c r="BR82" s="580" t="s">
        <v>784</v>
      </c>
      <c r="BS82" s="580"/>
      <c r="BT82" s="580"/>
    </row>
    <row r="83" spans="1:72" s="114" customFormat="1">
      <c r="A83">
        <v>753</v>
      </c>
      <c r="B83" s="148" t="s">
        <v>7274</v>
      </c>
      <c r="C83" s="148" t="s">
        <v>7275</v>
      </c>
      <c r="D83" s="28">
        <v>0</v>
      </c>
      <c r="E83" s="586">
        <v>0</v>
      </c>
      <c r="F83" s="586">
        <v>1</v>
      </c>
      <c r="G83" s="344" t="s">
        <v>7212</v>
      </c>
      <c r="H83" t="s">
        <v>621</v>
      </c>
      <c r="I83"/>
      <c r="J83" s="184"/>
      <c r="M83" s="184"/>
      <c r="N83" s="184" t="s">
        <v>621</v>
      </c>
      <c r="O83" s="114" t="s">
        <v>621</v>
      </c>
      <c r="P83" s="184" t="s">
        <v>621</v>
      </c>
      <c r="Q83" s="115" t="s">
        <v>620</v>
      </c>
      <c r="R83" s="137">
        <v>107</v>
      </c>
      <c r="S83" s="137">
        <v>11</v>
      </c>
      <c r="T83" s="183" t="s">
        <v>134</v>
      </c>
      <c r="U83" s="184"/>
      <c r="V83" s="142">
        <v>99</v>
      </c>
      <c r="W83" s="142">
        <v>99</v>
      </c>
      <c r="X83" s="185" t="s">
        <v>2764</v>
      </c>
      <c r="Y83" s="132">
        <v>0</v>
      </c>
      <c r="Z83" s="132">
        <v>0</v>
      </c>
      <c r="AA83" s="132">
        <v>1</v>
      </c>
      <c r="AB83" s="132">
        <v>1</v>
      </c>
      <c r="AC83" s="132">
        <v>0</v>
      </c>
      <c r="AD83" s="132">
        <v>0</v>
      </c>
      <c r="AE83" s="132">
        <v>1</v>
      </c>
      <c r="AF83" s="132">
        <v>0</v>
      </c>
      <c r="AG83" s="132">
        <v>0</v>
      </c>
      <c r="AI83" s="132">
        <v>0</v>
      </c>
      <c r="AJ83" s="114" t="s">
        <v>84</v>
      </c>
      <c r="AK83" s="197" t="s">
        <v>84</v>
      </c>
      <c r="AL83" s="195">
        <v>5</v>
      </c>
      <c r="AM83" s="114" t="s">
        <v>416</v>
      </c>
      <c r="AN83" s="114" t="s">
        <v>416</v>
      </c>
      <c r="AO83" s="114" t="s">
        <v>417</v>
      </c>
      <c r="AP83" s="186">
        <v>1</v>
      </c>
      <c r="AQ83" s="114" t="s">
        <v>268</v>
      </c>
      <c r="AR83" s="114" t="s">
        <v>2712</v>
      </c>
      <c r="AS83" s="114" t="s">
        <v>507</v>
      </c>
      <c r="AT83" s="114" t="s">
        <v>508</v>
      </c>
      <c r="AV83" s="596" t="s">
        <v>2798</v>
      </c>
      <c r="AW83" s="479" t="b">
        <v>0</v>
      </c>
      <c r="AX83" s="114" t="s">
        <v>1078</v>
      </c>
      <c r="BA83" s="114" t="b">
        <v>0</v>
      </c>
      <c r="BB83" s="114" t="b">
        <v>0</v>
      </c>
      <c r="BC83" s="114" t="b">
        <v>0</v>
      </c>
      <c r="BE83" s="114" t="s">
        <v>622</v>
      </c>
      <c r="BF83" s="114" t="s">
        <v>622</v>
      </c>
      <c r="BG83" s="114" t="s">
        <v>622</v>
      </c>
      <c r="BH83" s="184" t="s">
        <v>622</v>
      </c>
      <c r="BI83" s="184"/>
      <c r="BJ83" s="561" t="s">
        <v>2798</v>
      </c>
      <c r="BK83" s="479" t="s">
        <v>2798</v>
      </c>
      <c r="BL83" s="184"/>
      <c r="BM83" s="56"/>
      <c r="BN83" s="209">
        <v>999</v>
      </c>
      <c r="BO83"/>
      <c r="BP83" s="580"/>
      <c r="BQ83" s="580" t="s">
        <v>623</v>
      </c>
      <c r="BR83" s="580" t="s">
        <v>621</v>
      </c>
      <c r="BS83" s="580"/>
      <c r="BT83" s="580"/>
    </row>
    <row r="84" spans="1:72" s="114" customFormat="1">
      <c r="A84">
        <v>754</v>
      </c>
      <c r="B84" s="148" t="s">
        <v>7274</v>
      </c>
      <c r="C84" s="148" t="s">
        <v>7275</v>
      </c>
      <c r="D84" s="28">
        <v>0</v>
      </c>
      <c r="E84" s="586">
        <v>0</v>
      </c>
      <c r="F84" s="586">
        <v>1</v>
      </c>
      <c r="G84" s="344" t="s">
        <v>7212</v>
      </c>
      <c r="H84" t="s">
        <v>768</v>
      </c>
      <c r="I84"/>
      <c r="J84" s="184"/>
      <c r="M84" s="184"/>
      <c r="N84" s="184" t="s">
        <v>768</v>
      </c>
      <c r="O84" s="114" t="s">
        <v>768</v>
      </c>
      <c r="P84" s="184" t="s">
        <v>768</v>
      </c>
      <c r="Q84" s="115" t="s">
        <v>767</v>
      </c>
      <c r="R84" s="137">
        <v>107</v>
      </c>
      <c r="S84" s="137">
        <v>11</v>
      </c>
      <c r="T84" s="183" t="s">
        <v>134</v>
      </c>
      <c r="U84" s="184"/>
      <c r="V84" s="142">
        <v>99</v>
      </c>
      <c r="W84" s="142">
        <v>99</v>
      </c>
      <c r="X84" s="185" t="s">
        <v>2764</v>
      </c>
      <c r="Y84" s="132">
        <v>0</v>
      </c>
      <c r="Z84" s="132">
        <v>0</v>
      </c>
      <c r="AA84" s="132">
        <v>1</v>
      </c>
      <c r="AB84" s="132">
        <v>1</v>
      </c>
      <c r="AC84" s="132">
        <v>0</v>
      </c>
      <c r="AD84" s="132">
        <v>0</v>
      </c>
      <c r="AE84" s="132">
        <v>1</v>
      </c>
      <c r="AF84" s="132">
        <v>0</v>
      </c>
      <c r="AG84" s="132">
        <v>1</v>
      </c>
      <c r="AI84" s="132">
        <v>0</v>
      </c>
      <c r="AJ84" s="114" t="s">
        <v>84</v>
      </c>
      <c r="AK84" s="197" t="s">
        <v>84</v>
      </c>
      <c r="AL84" s="195">
        <v>5</v>
      </c>
      <c r="AM84" s="114" t="s">
        <v>416</v>
      </c>
      <c r="AN84" s="114" t="s">
        <v>416</v>
      </c>
      <c r="AO84" s="114" t="s">
        <v>417</v>
      </c>
      <c r="AP84" s="186">
        <v>1</v>
      </c>
      <c r="AQ84" s="114" t="s">
        <v>268</v>
      </c>
      <c r="AR84" s="114" t="s">
        <v>2712</v>
      </c>
      <c r="AS84" s="114" t="s">
        <v>507</v>
      </c>
      <c r="AT84" s="114" t="s">
        <v>508</v>
      </c>
      <c r="AV84" s="596" t="s">
        <v>2798</v>
      </c>
      <c r="AW84" s="479" t="b">
        <v>0</v>
      </c>
      <c r="AX84" s="114" t="s">
        <v>1078</v>
      </c>
      <c r="BA84" s="114" t="b">
        <v>0</v>
      </c>
      <c r="BB84" s="114" t="b">
        <v>0</v>
      </c>
      <c r="BC84" s="114" t="b">
        <v>0</v>
      </c>
      <c r="BE84" s="114" t="s">
        <v>4859</v>
      </c>
      <c r="BF84" s="114" t="s">
        <v>769</v>
      </c>
      <c r="BG84" s="114" t="s">
        <v>769</v>
      </c>
      <c r="BH84" s="184" t="s">
        <v>769</v>
      </c>
      <c r="BI84" s="184"/>
      <c r="BJ84" s="561" t="s">
        <v>2798</v>
      </c>
      <c r="BK84" s="479" t="s">
        <v>2798</v>
      </c>
      <c r="BL84" s="184"/>
      <c r="BM84" s="56"/>
      <c r="BN84" s="209">
        <v>999</v>
      </c>
      <c r="BO84"/>
      <c r="BP84" s="580"/>
      <c r="BQ84" s="580" t="s">
        <v>770</v>
      </c>
      <c r="BR84" s="580" t="s">
        <v>768</v>
      </c>
      <c r="BS84" s="580"/>
      <c r="BT84" s="580"/>
    </row>
    <row r="85" spans="1:72" s="114" customFormat="1">
      <c r="A85">
        <v>757</v>
      </c>
      <c r="B85" s="148" t="s">
        <v>7274</v>
      </c>
      <c r="C85" s="148" t="s">
        <v>7275</v>
      </c>
      <c r="D85" s="234">
        <v>0</v>
      </c>
      <c r="E85" s="586">
        <v>0</v>
      </c>
      <c r="F85" s="586">
        <v>1</v>
      </c>
      <c r="G85" s="344" t="s">
        <v>7212</v>
      </c>
      <c r="H85" s="114" t="s">
        <v>1046</v>
      </c>
      <c r="J85" s="184"/>
      <c r="M85" s="184"/>
      <c r="N85" s="184" t="s">
        <v>1046</v>
      </c>
      <c r="O85" s="114" t="s">
        <v>1046</v>
      </c>
      <c r="P85" s="184" t="s">
        <v>1046</v>
      </c>
      <c r="Q85" s="115" t="s">
        <v>1045</v>
      </c>
      <c r="R85" s="137">
        <v>107</v>
      </c>
      <c r="S85" s="137">
        <v>11</v>
      </c>
      <c r="T85" s="183" t="s">
        <v>134</v>
      </c>
      <c r="U85" s="184"/>
      <c r="V85" s="142">
        <v>99</v>
      </c>
      <c r="W85" s="142">
        <v>99</v>
      </c>
      <c r="X85" s="185" t="s">
        <v>2764</v>
      </c>
      <c r="Y85" s="132">
        <v>0</v>
      </c>
      <c r="Z85" s="132">
        <v>1</v>
      </c>
      <c r="AA85" s="132">
        <v>1</v>
      </c>
      <c r="AB85" s="132">
        <v>1</v>
      </c>
      <c r="AC85" s="132">
        <v>0</v>
      </c>
      <c r="AD85" s="132">
        <v>0</v>
      </c>
      <c r="AE85" s="132">
        <v>1</v>
      </c>
      <c r="AF85" s="132">
        <v>0</v>
      </c>
      <c r="AG85" s="132">
        <v>0</v>
      </c>
      <c r="AI85" s="132">
        <v>0</v>
      </c>
      <c r="AJ85" s="114" t="s">
        <v>84</v>
      </c>
      <c r="AK85" s="197" t="s">
        <v>84</v>
      </c>
      <c r="AL85" s="195">
        <v>5</v>
      </c>
      <c r="AM85" s="114" t="s">
        <v>1742</v>
      </c>
      <c r="AN85" s="114" t="s">
        <v>1742</v>
      </c>
      <c r="AO85" s="114" t="s">
        <v>1743</v>
      </c>
      <c r="AP85" s="186">
        <v>3</v>
      </c>
      <c r="AQ85" s="114" t="s">
        <v>746</v>
      </c>
      <c r="AR85" s="114" t="s">
        <v>2712</v>
      </c>
      <c r="AS85" s="114" t="s">
        <v>507</v>
      </c>
      <c r="AT85" s="114" t="s">
        <v>508</v>
      </c>
      <c r="AV85" s="596" t="s">
        <v>2798</v>
      </c>
      <c r="AW85" s="479" t="b">
        <v>0</v>
      </c>
      <c r="AX85" s="114" t="s">
        <v>1078</v>
      </c>
      <c r="BA85" s="114" t="b">
        <v>0</v>
      </c>
      <c r="BB85" s="114" t="b">
        <v>0</v>
      </c>
      <c r="BC85" s="114" t="b">
        <v>0</v>
      </c>
      <c r="BE85" s="114" t="s">
        <v>1047</v>
      </c>
      <c r="BF85" s="114" t="s">
        <v>1047</v>
      </c>
      <c r="BG85" s="114" t="s">
        <v>1047</v>
      </c>
      <c r="BH85" s="184" t="s">
        <v>1047</v>
      </c>
      <c r="BI85" s="184"/>
      <c r="BJ85" s="561" t="s">
        <v>2798</v>
      </c>
      <c r="BK85" s="479" t="s">
        <v>2798</v>
      </c>
      <c r="BL85" s="184"/>
      <c r="BM85" s="184"/>
      <c r="BN85" s="348">
        <v>999</v>
      </c>
      <c r="BP85" s="582"/>
      <c r="BQ85" s="582" t="s">
        <v>623</v>
      </c>
      <c r="BR85" s="582" t="s">
        <v>1046</v>
      </c>
      <c r="BS85" s="582"/>
      <c r="BT85" s="582"/>
    </row>
    <row r="86" spans="1:72" s="114" customFormat="1">
      <c r="A86">
        <v>758</v>
      </c>
      <c r="B86" s="148" t="s">
        <v>7274</v>
      </c>
      <c r="C86" s="148" t="s">
        <v>7275</v>
      </c>
      <c r="D86" s="28">
        <v>0</v>
      </c>
      <c r="E86" s="586">
        <v>0</v>
      </c>
      <c r="F86" s="586">
        <v>1</v>
      </c>
      <c r="G86" s="344" t="s">
        <v>7212</v>
      </c>
      <c r="H86" t="s">
        <v>1034</v>
      </c>
      <c r="I86"/>
      <c r="J86" s="56"/>
      <c r="M86" s="184"/>
      <c r="N86" s="184" t="s">
        <v>1034</v>
      </c>
      <c r="O86" s="114" t="s">
        <v>1034</v>
      </c>
      <c r="P86" s="184" t="s">
        <v>1034</v>
      </c>
      <c r="Q86" s="115" t="s">
        <v>1033</v>
      </c>
      <c r="R86" s="137">
        <v>107</v>
      </c>
      <c r="S86" s="137">
        <v>11</v>
      </c>
      <c r="T86" s="183" t="s">
        <v>134</v>
      </c>
      <c r="U86" s="184"/>
      <c r="V86" s="142">
        <v>99</v>
      </c>
      <c r="W86" s="142">
        <v>99</v>
      </c>
      <c r="X86" s="185" t="s">
        <v>2764</v>
      </c>
      <c r="Y86" s="132">
        <v>0</v>
      </c>
      <c r="Z86" s="132">
        <v>1</v>
      </c>
      <c r="AA86" s="132">
        <v>1</v>
      </c>
      <c r="AB86" s="132">
        <v>1</v>
      </c>
      <c r="AC86" s="132">
        <v>0</v>
      </c>
      <c r="AD86" s="132">
        <v>0</v>
      </c>
      <c r="AE86" s="132">
        <v>1</v>
      </c>
      <c r="AF86" s="132">
        <v>0</v>
      </c>
      <c r="AG86" s="132">
        <v>1</v>
      </c>
      <c r="AI86" s="132">
        <v>0</v>
      </c>
      <c r="AJ86" s="114" t="s">
        <v>84</v>
      </c>
      <c r="AK86" s="197" t="s">
        <v>84</v>
      </c>
      <c r="AL86" s="195">
        <v>5</v>
      </c>
      <c r="AM86" s="114" t="s">
        <v>1742</v>
      </c>
      <c r="AN86" s="114" t="s">
        <v>1742</v>
      </c>
      <c r="AO86" s="114" t="s">
        <v>1743</v>
      </c>
      <c r="AP86" s="186">
        <v>3</v>
      </c>
      <c r="AQ86" s="114" t="s">
        <v>746</v>
      </c>
      <c r="AR86" s="114" t="s">
        <v>2712</v>
      </c>
      <c r="AS86" s="114" t="s">
        <v>507</v>
      </c>
      <c r="AT86" s="114" t="s">
        <v>508</v>
      </c>
      <c r="AV86" s="596" t="s">
        <v>2798</v>
      </c>
      <c r="AW86" s="479" t="b">
        <v>0</v>
      </c>
      <c r="AX86" s="114" t="s">
        <v>1078</v>
      </c>
      <c r="BA86" s="114" t="b">
        <v>0</v>
      </c>
      <c r="BB86" s="114" t="b">
        <v>0</v>
      </c>
      <c r="BC86" s="114" t="b">
        <v>0</v>
      </c>
      <c r="BE86" s="114" t="s">
        <v>4861</v>
      </c>
      <c r="BF86" s="114" t="s">
        <v>1035</v>
      </c>
      <c r="BG86" s="114" t="s">
        <v>1035</v>
      </c>
      <c r="BH86" s="184" t="s">
        <v>1035</v>
      </c>
      <c r="BI86" s="184"/>
      <c r="BJ86" s="561" t="s">
        <v>2798</v>
      </c>
      <c r="BK86" s="479" t="s">
        <v>2798</v>
      </c>
      <c r="BL86" s="184"/>
      <c r="BM86" s="56"/>
      <c r="BN86" s="209">
        <v>999</v>
      </c>
      <c r="BO86"/>
      <c r="BP86" s="580"/>
      <c r="BQ86" s="580" t="s">
        <v>770</v>
      </c>
      <c r="BR86" s="580" t="s">
        <v>1034</v>
      </c>
      <c r="BS86" s="580"/>
      <c r="BT86" s="580"/>
    </row>
    <row r="87" spans="1:72" s="163" customFormat="1" ht="15.75" thickBot="1">
      <c r="A87">
        <v>766</v>
      </c>
      <c r="B87" s="148" t="s">
        <v>7276</v>
      </c>
      <c r="C87" s="148" t="s">
        <v>7277</v>
      </c>
      <c r="D87" s="246">
        <v>0</v>
      </c>
      <c r="E87" s="586">
        <v>0</v>
      </c>
      <c r="F87" s="586">
        <v>1</v>
      </c>
      <c r="G87" s="344" t="s">
        <v>7212</v>
      </c>
      <c r="H87" s="163" t="s">
        <v>406</v>
      </c>
      <c r="J87" s="252"/>
      <c r="M87" s="252"/>
      <c r="N87" s="252" t="s">
        <v>406</v>
      </c>
      <c r="O87" s="163" t="s">
        <v>406</v>
      </c>
      <c r="P87" s="252" t="s">
        <v>406</v>
      </c>
      <c r="Q87" s="248" t="s">
        <v>405</v>
      </c>
      <c r="R87" s="137">
        <v>108</v>
      </c>
      <c r="S87" s="137">
        <v>12</v>
      </c>
      <c r="T87" s="251" t="s">
        <v>244</v>
      </c>
      <c r="U87" s="252"/>
      <c r="V87" s="142">
        <v>99</v>
      </c>
      <c r="W87" s="142">
        <v>99</v>
      </c>
      <c r="X87" s="255" t="s">
        <v>2764</v>
      </c>
      <c r="Y87" s="132">
        <v>0</v>
      </c>
      <c r="Z87" s="132">
        <v>0</v>
      </c>
      <c r="AA87" s="132">
        <v>1</v>
      </c>
      <c r="AB87" s="132">
        <v>1</v>
      </c>
      <c r="AC87" s="132">
        <v>0</v>
      </c>
      <c r="AD87" s="132">
        <v>0</v>
      </c>
      <c r="AE87" s="132">
        <v>1</v>
      </c>
      <c r="AF87" s="132">
        <v>0</v>
      </c>
      <c r="AG87" s="132">
        <v>0</v>
      </c>
      <c r="AI87" s="132">
        <v>0</v>
      </c>
      <c r="AJ87" s="163" t="s">
        <v>84</v>
      </c>
      <c r="AK87" s="257" t="s">
        <v>84</v>
      </c>
      <c r="AL87" s="195">
        <v>5</v>
      </c>
      <c r="AM87" s="163" t="s">
        <v>416</v>
      </c>
      <c r="AN87" s="163" t="s">
        <v>416</v>
      </c>
      <c r="AO87" s="163" t="s">
        <v>417</v>
      </c>
      <c r="AP87" s="621">
        <v>1</v>
      </c>
      <c r="AQ87" s="163" t="s">
        <v>268</v>
      </c>
      <c r="AR87" s="163" t="s">
        <v>2712</v>
      </c>
      <c r="AS87" s="163" t="s">
        <v>507</v>
      </c>
      <c r="AT87" s="163" t="s">
        <v>508</v>
      </c>
      <c r="AV87" s="596" t="s">
        <v>2798</v>
      </c>
      <c r="AW87" s="479" t="b">
        <v>0</v>
      </c>
      <c r="AX87" s="114" t="s">
        <v>1078</v>
      </c>
      <c r="BA87" s="163" t="b">
        <v>0</v>
      </c>
      <c r="BB87" s="163" t="b">
        <v>0</v>
      </c>
      <c r="BC87" s="163" t="b">
        <v>0</v>
      </c>
      <c r="BE87" s="163" t="s">
        <v>407</v>
      </c>
      <c r="BF87" s="163" t="s">
        <v>407</v>
      </c>
      <c r="BG87" s="163" t="s">
        <v>407</v>
      </c>
      <c r="BH87" s="252" t="s">
        <v>407</v>
      </c>
      <c r="BI87" s="252"/>
      <c r="BJ87" s="561" t="s">
        <v>2798</v>
      </c>
      <c r="BK87" s="479" t="s">
        <v>2798</v>
      </c>
      <c r="BL87" s="252"/>
      <c r="BM87" s="252"/>
      <c r="BN87" s="342">
        <v>999</v>
      </c>
      <c r="BP87" s="584"/>
      <c r="BQ87" s="584" t="s">
        <v>408</v>
      </c>
      <c r="BR87" s="584" t="s">
        <v>406</v>
      </c>
      <c r="BS87" s="584"/>
      <c r="BT87" s="584"/>
    </row>
    <row r="88" spans="1:72">
      <c r="A88">
        <v>767</v>
      </c>
      <c r="B88" s="148" t="s">
        <v>7276</v>
      </c>
      <c r="C88" s="148" t="s">
        <v>7277</v>
      </c>
      <c r="D88" s="28">
        <v>0</v>
      </c>
      <c r="E88" s="586">
        <v>0</v>
      </c>
      <c r="F88" s="586">
        <v>1</v>
      </c>
      <c r="G88" s="344" t="s">
        <v>7212</v>
      </c>
      <c r="H88" t="s">
        <v>725</v>
      </c>
      <c r="J88" s="56"/>
      <c r="K88" s="114"/>
      <c r="L88" s="114"/>
      <c r="M88" s="184"/>
      <c r="N88" s="184" t="s">
        <v>725</v>
      </c>
      <c r="O88" s="114" t="s">
        <v>725</v>
      </c>
      <c r="P88" s="184" t="s">
        <v>725</v>
      </c>
      <c r="Q88" s="115" t="s">
        <v>724</v>
      </c>
      <c r="R88" s="137">
        <v>108</v>
      </c>
      <c r="S88" s="137">
        <v>12</v>
      </c>
      <c r="T88" s="183" t="s">
        <v>244</v>
      </c>
      <c r="U88" s="184"/>
      <c r="V88" s="142">
        <v>99</v>
      </c>
      <c r="W88" s="142">
        <v>99</v>
      </c>
      <c r="X88" s="185" t="s">
        <v>2764</v>
      </c>
      <c r="Y88" s="132">
        <v>0</v>
      </c>
      <c r="Z88" s="132">
        <v>0</v>
      </c>
      <c r="AA88" s="132">
        <v>1</v>
      </c>
      <c r="AB88" s="132">
        <v>1</v>
      </c>
      <c r="AC88" s="132">
        <v>0</v>
      </c>
      <c r="AD88" s="132">
        <v>0</v>
      </c>
      <c r="AE88" s="132">
        <v>1</v>
      </c>
      <c r="AF88" s="132">
        <v>0</v>
      </c>
      <c r="AG88" s="132">
        <v>1</v>
      </c>
      <c r="AH88" s="114"/>
      <c r="AI88" s="132">
        <v>0</v>
      </c>
      <c r="AJ88" s="114" t="s">
        <v>84</v>
      </c>
      <c r="AK88" s="197" t="s">
        <v>84</v>
      </c>
      <c r="AL88" s="195">
        <v>5</v>
      </c>
      <c r="AM88" s="114" t="s">
        <v>416</v>
      </c>
      <c r="AN88" s="114" t="s">
        <v>416</v>
      </c>
      <c r="AO88" s="114" t="s">
        <v>417</v>
      </c>
      <c r="AP88" s="186">
        <v>1</v>
      </c>
      <c r="AQ88" s="114" t="s">
        <v>268</v>
      </c>
      <c r="AR88" s="114" t="s">
        <v>2712</v>
      </c>
      <c r="AS88" s="114" t="s">
        <v>507</v>
      </c>
      <c r="AT88" s="114" t="s">
        <v>508</v>
      </c>
      <c r="AU88" s="114"/>
      <c r="AV88" s="596" t="s">
        <v>2798</v>
      </c>
      <c r="AW88" s="479" t="b">
        <v>0</v>
      </c>
      <c r="AX88" s="114" t="s">
        <v>1078</v>
      </c>
      <c r="AY88" s="114"/>
      <c r="AZ88" s="114"/>
      <c r="BA88" s="114" t="b">
        <v>0</v>
      </c>
      <c r="BB88" s="114" t="b">
        <v>0</v>
      </c>
      <c r="BC88" s="114" t="b">
        <v>0</v>
      </c>
      <c r="BD88" s="114"/>
      <c r="BE88" s="114" t="s">
        <v>4855</v>
      </c>
      <c r="BF88" s="114" t="s">
        <v>726</v>
      </c>
      <c r="BG88" s="114" t="s">
        <v>726</v>
      </c>
      <c r="BH88" s="184" t="s">
        <v>726</v>
      </c>
      <c r="BI88" s="184"/>
      <c r="BJ88" s="561" t="s">
        <v>2798</v>
      </c>
      <c r="BK88" s="479" t="s">
        <v>2798</v>
      </c>
      <c r="BL88" s="184"/>
      <c r="BM88" s="56"/>
      <c r="BN88" s="209">
        <v>999</v>
      </c>
      <c r="BP88" s="580"/>
      <c r="BQ88" s="580" t="s">
        <v>727</v>
      </c>
      <c r="BR88" s="580" t="s">
        <v>725</v>
      </c>
      <c r="BS88" s="580"/>
      <c r="BT88" s="580"/>
    </row>
    <row r="89" spans="1:72" s="224" customFormat="1">
      <c r="A89">
        <v>770</v>
      </c>
      <c r="B89" s="148" t="s">
        <v>7276</v>
      </c>
      <c r="C89" s="148" t="s">
        <v>7277</v>
      </c>
      <c r="D89" s="28">
        <v>0</v>
      </c>
      <c r="E89" s="586">
        <v>0</v>
      </c>
      <c r="F89" s="586">
        <v>1</v>
      </c>
      <c r="G89" s="344" t="s">
        <v>7212</v>
      </c>
      <c r="H89" t="s">
        <v>762</v>
      </c>
      <c r="I89"/>
      <c r="J89" s="56"/>
      <c r="K89" s="114"/>
      <c r="L89" s="114"/>
      <c r="M89" s="184"/>
      <c r="N89" s="184" t="s">
        <v>762</v>
      </c>
      <c r="O89" s="114" t="s">
        <v>762</v>
      </c>
      <c r="P89" s="184" t="s">
        <v>762</v>
      </c>
      <c r="Q89" s="115" t="s">
        <v>761</v>
      </c>
      <c r="R89" s="137">
        <v>108</v>
      </c>
      <c r="S89" s="137">
        <v>12</v>
      </c>
      <c r="T89" s="183" t="s">
        <v>244</v>
      </c>
      <c r="U89" s="184"/>
      <c r="V89" s="142">
        <v>99</v>
      </c>
      <c r="W89" s="142">
        <v>99</v>
      </c>
      <c r="X89" s="185" t="s">
        <v>2764</v>
      </c>
      <c r="Y89" s="132">
        <v>0</v>
      </c>
      <c r="Z89" s="132">
        <v>1</v>
      </c>
      <c r="AA89" s="132">
        <v>1</v>
      </c>
      <c r="AB89" s="132">
        <v>1</v>
      </c>
      <c r="AC89" s="132">
        <v>0</v>
      </c>
      <c r="AD89" s="132">
        <v>0</v>
      </c>
      <c r="AE89" s="132">
        <v>1</v>
      </c>
      <c r="AF89" s="132">
        <v>0</v>
      </c>
      <c r="AG89" s="132">
        <v>0</v>
      </c>
      <c r="AH89" s="114"/>
      <c r="AI89" s="132">
        <v>0</v>
      </c>
      <c r="AJ89" s="114" t="s">
        <v>84</v>
      </c>
      <c r="AK89" s="38" t="s">
        <v>84</v>
      </c>
      <c r="AL89" s="195">
        <v>5</v>
      </c>
      <c r="AM89" s="114" t="s">
        <v>1742</v>
      </c>
      <c r="AN89" s="114" t="s">
        <v>1742</v>
      </c>
      <c r="AO89" s="114" t="s">
        <v>1743</v>
      </c>
      <c r="AP89" s="186">
        <v>3</v>
      </c>
      <c r="AQ89" s="114" t="s">
        <v>746</v>
      </c>
      <c r="AR89" s="114" t="s">
        <v>2712</v>
      </c>
      <c r="AS89" s="114" t="s">
        <v>507</v>
      </c>
      <c r="AT89" s="114" t="s">
        <v>508</v>
      </c>
      <c r="AU89" s="114"/>
      <c r="AV89" s="596" t="s">
        <v>2798</v>
      </c>
      <c r="AW89" s="479" t="b">
        <v>0</v>
      </c>
      <c r="AX89" s="114" t="s">
        <v>1078</v>
      </c>
      <c r="AY89" s="114"/>
      <c r="AZ89" s="114"/>
      <c r="BA89" s="114" t="b">
        <v>0</v>
      </c>
      <c r="BB89" s="114" t="b">
        <v>0</v>
      </c>
      <c r="BC89" s="114" t="b">
        <v>0</v>
      </c>
      <c r="BD89" s="114"/>
      <c r="BE89" s="114" t="s">
        <v>763</v>
      </c>
      <c r="BF89" s="114" t="s">
        <v>763</v>
      </c>
      <c r="BG89" s="114" t="s">
        <v>763</v>
      </c>
      <c r="BH89" s="184" t="s">
        <v>763</v>
      </c>
      <c r="BI89" s="184"/>
      <c r="BJ89" s="561" t="s">
        <v>2798</v>
      </c>
      <c r="BK89" s="479" t="s">
        <v>2798</v>
      </c>
      <c r="BL89" s="184"/>
      <c r="BM89" s="56"/>
      <c r="BN89" s="209">
        <v>999</v>
      </c>
      <c r="BO89"/>
      <c r="BP89" s="580"/>
      <c r="BQ89" s="580" t="s">
        <v>408</v>
      </c>
      <c r="BR89" s="580" t="s">
        <v>762</v>
      </c>
      <c r="BS89" s="580"/>
      <c r="BT89" s="580"/>
    </row>
    <row r="90" spans="1:72">
      <c r="A90">
        <v>771</v>
      </c>
      <c r="B90" s="148" t="s">
        <v>7276</v>
      </c>
      <c r="C90" s="148" t="s">
        <v>7277</v>
      </c>
      <c r="D90" s="28">
        <v>0</v>
      </c>
      <c r="E90" s="586">
        <v>0</v>
      </c>
      <c r="F90" s="586">
        <v>1</v>
      </c>
      <c r="G90" s="344" t="s">
        <v>7212</v>
      </c>
      <c r="H90" t="s">
        <v>765</v>
      </c>
      <c r="J90" s="56"/>
      <c r="K90" s="114"/>
      <c r="L90" s="114"/>
      <c r="M90" s="184"/>
      <c r="N90" s="184" t="s">
        <v>765</v>
      </c>
      <c r="O90" s="114" t="s">
        <v>765</v>
      </c>
      <c r="P90" s="184" t="s">
        <v>765</v>
      </c>
      <c r="Q90" s="115" t="s">
        <v>764</v>
      </c>
      <c r="R90" s="137">
        <v>108</v>
      </c>
      <c r="S90" s="137">
        <v>12</v>
      </c>
      <c r="T90" s="183" t="s">
        <v>244</v>
      </c>
      <c r="U90" s="184"/>
      <c r="V90" s="142">
        <v>99</v>
      </c>
      <c r="W90" s="142">
        <v>99</v>
      </c>
      <c r="X90" s="185" t="s">
        <v>2764</v>
      </c>
      <c r="Y90" s="132">
        <v>0</v>
      </c>
      <c r="Z90" s="132">
        <v>1</v>
      </c>
      <c r="AA90" s="132">
        <v>1</v>
      </c>
      <c r="AB90" s="132">
        <v>1</v>
      </c>
      <c r="AC90" s="132">
        <v>0</v>
      </c>
      <c r="AD90" s="132">
        <v>0</v>
      </c>
      <c r="AE90" s="132">
        <v>1</v>
      </c>
      <c r="AF90" s="132">
        <v>0</v>
      </c>
      <c r="AG90" s="132">
        <v>1</v>
      </c>
      <c r="AH90" s="114"/>
      <c r="AI90" s="132">
        <v>0</v>
      </c>
      <c r="AJ90" s="114" t="s">
        <v>84</v>
      </c>
      <c r="AK90" s="38" t="s">
        <v>84</v>
      </c>
      <c r="AL90" s="195">
        <v>5</v>
      </c>
      <c r="AM90" s="114" t="s">
        <v>1742</v>
      </c>
      <c r="AN90" s="114" t="s">
        <v>1742</v>
      </c>
      <c r="AO90" s="114" t="s">
        <v>1743</v>
      </c>
      <c r="AP90" s="186">
        <v>3</v>
      </c>
      <c r="AQ90" s="114" t="s">
        <v>746</v>
      </c>
      <c r="AR90" s="114" t="s">
        <v>2712</v>
      </c>
      <c r="AS90" s="114" t="s">
        <v>507</v>
      </c>
      <c r="AT90" s="114" t="s">
        <v>508</v>
      </c>
      <c r="AU90" s="114"/>
      <c r="AV90" s="596" t="s">
        <v>2798</v>
      </c>
      <c r="AW90" s="479" t="b">
        <v>0</v>
      </c>
      <c r="AX90" s="114" t="s">
        <v>1078</v>
      </c>
      <c r="AY90" s="114"/>
      <c r="AZ90" s="114"/>
      <c r="BA90" s="114" t="b">
        <v>0</v>
      </c>
      <c r="BB90" s="114" t="b">
        <v>0</v>
      </c>
      <c r="BC90" s="114" t="b">
        <v>0</v>
      </c>
      <c r="BD90" s="114"/>
      <c r="BE90" s="114" t="s">
        <v>4857</v>
      </c>
      <c r="BF90" s="114" t="s">
        <v>766</v>
      </c>
      <c r="BG90" s="114" t="s">
        <v>766</v>
      </c>
      <c r="BH90" s="184" t="s">
        <v>766</v>
      </c>
      <c r="BI90" s="184"/>
      <c r="BJ90" s="561" t="s">
        <v>2798</v>
      </c>
      <c r="BK90" s="479">
        <v>0</v>
      </c>
      <c r="BL90" s="184"/>
      <c r="BM90" s="56"/>
      <c r="BN90" s="209">
        <v>999</v>
      </c>
      <c r="BP90" s="580"/>
      <c r="BQ90" s="580" t="s">
        <v>727</v>
      </c>
      <c r="BR90" s="580" t="s">
        <v>765</v>
      </c>
      <c r="BS90" s="580"/>
      <c r="BT90" s="580"/>
    </row>
    <row r="91" spans="1:72" s="224" customFormat="1">
      <c r="A91">
        <v>787</v>
      </c>
      <c r="B91" s="148" t="s">
        <v>7278</v>
      </c>
      <c r="C91" s="148" t="s">
        <v>7279</v>
      </c>
      <c r="D91" s="28">
        <v>0</v>
      </c>
      <c r="E91" s="586">
        <v>0</v>
      </c>
      <c r="F91" s="586">
        <v>1</v>
      </c>
      <c r="G91" s="344" t="s">
        <v>7212</v>
      </c>
      <c r="H91" t="s">
        <v>693</v>
      </c>
      <c r="I91"/>
      <c r="J91" s="56"/>
      <c r="K91"/>
      <c r="L91" s="114"/>
      <c r="M91" s="184"/>
      <c r="N91" s="56" t="s">
        <v>693</v>
      </c>
      <c r="O91" t="s">
        <v>693</v>
      </c>
      <c r="P91" s="56" t="s">
        <v>693</v>
      </c>
      <c r="Q91" s="115" t="s">
        <v>692</v>
      </c>
      <c r="R91" s="137">
        <v>999</v>
      </c>
      <c r="S91" s="137">
        <v>70</v>
      </c>
      <c r="T91" s="119" t="s">
        <v>185</v>
      </c>
      <c r="U91" s="56"/>
      <c r="V91" s="142">
        <v>99</v>
      </c>
      <c r="W91" s="142">
        <v>99</v>
      </c>
      <c r="X91" s="21" t="s">
        <v>2765</v>
      </c>
      <c r="Y91" s="132">
        <v>0</v>
      </c>
      <c r="Z91" s="132">
        <v>0</v>
      </c>
      <c r="AA91" s="132">
        <v>1</v>
      </c>
      <c r="AB91" s="132">
        <v>1</v>
      </c>
      <c r="AC91" s="132">
        <v>0</v>
      </c>
      <c r="AD91" s="132">
        <v>0</v>
      </c>
      <c r="AE91" s="132">
        <v>1</v>
      </c>
      <c r="AF91" s="132">
        <v>0</v>
      </c>
      <c r="AG91" s="132">
        <v>0</v>
      </c>
      <c r="AH91"/>
      <c r="AI91" s="132">
        <v>0</v>
      </c>
      <c r="AJ91" t="s">
        <v>84</v>
      </c>
      <c r="AK91" s="38" t="s">
        <v>84</v>
      </c>
      <c r="AL91" s="195">
        <v>5</v>
      </c>
      <c r="AM91" t="s">
        <v>416</v>
      </c>
      <c r="AN91" t="s">
        <v>416</v>
      </c>
      <c r="AO91" t="s">
        <v>417</v>
      </c>
      <c r="AP91" s="29">
        <v>1</v>
      </c>
      <c r="AQ91" t="s">
        <v>268</v>
      </c>
      <c r="AR91" t="s">
        <v>2712</v>
      </c>
      <c r="AS91" t="s">
        <v>507</v>
      </c>
      <c r="AT91" t="s">
        <v>508</v>
      </c>
      <c r="AU91"/>
      <c r="AV91" s="596" t="s">
        <v>2798</v>
      </c>
      <c r="AW91" s="479" t="b">
        <v>0</v>
      </c>
      <c r="AX91" t="s">
        <v>1078</v>
      </c>
      <c r="AY91"/>
      <c r="AZ91"/>
      <c r="BA91" t="b">
        <v>0</v>
      </c>
      <c r="BB91" t="b">
        <v>0</v>
      </c>
      <c r="BC91" t="b">
        <v>0</v>
      </c>
      <c r="BD91"/>
      <c r="BE91" t="s">
        <v>4739</v>
      </c>
      <c r="BF91" s="114" t="s">
        <v>4739</v>
      </c>
      <c r="BG91" t="s">
        <v>4739</v>
      </c>
      <c r="BH91" s="56" t="s">
        <v>4739</v>
      </c>
      <c r="BI91" s="56"/>
      <c r="BJ91" s="561" t="s">
        <v>2798</v>
      </c>
      <c r="BK91" s="479" t="s">
        <v>2798</v>
      </c>
      <c r="BL91" s="56"/>
      <c r="BM91" s="56"/>
      <c r="BN91" s="372">
        <v>999</v>
      </c>
      <c r="BO91"/>
      <c r="BP91" s="580"/>
      <c r="BQ91" s="580" t="s">
        <v>694</v>
      </c>
      <c r="BR91" s="580" t="s">
        <v>693</v>
      </c>
      <c r="BS91" s="580"/>
      <c r="BT91" s="580"/>
    </row>
    <row r="92" spans="1:72">
      <c r="A92">
        <v>788</v>
      </c>
      <c r="B92" s="148" t="s">
        <v>7278</v>
      </c>
      <c r="C92" s="148" t="s">
        <v>7279</v>
      </c>
      <c r="D92" s="28">
        <v>0</v>
      </c>
      <c r="E92" s="586">
        <v>0</v>
      </c>
      <c r="F92" s="586">
        <v>1</v>
      </c>
      <c r="G92" s="344" t="s">
        <v>7212</v>
      </c>
      <c r="H92" s="173" t="s">
        <v>696</v>
      </c>
      <c r="I92" s="173"/>
      <c r="J92" s="177"/>
      <c r="L92" s="114"/>
      <c r="M92" s="184"/>
      <c r="N92" s="56" t="s">
        <v>696</v>
      </c>
      <c r="O92" t="s">
        <v>696</v>
      </c>
      <c r="P92" s="56" t="s">
        <v>696</v>
      </c>
      <c r="Q92" s="115" t="s">
        <v>695</v>
      </c>
      <c r="R92" s="137">
        <v>999</v>
      </c>
      <c r="S92" s="137">
        <v>70</v>
      </c>
      <c r="T92" s="119" t="s">
        <v>185</v>
      </c>
      <c r="U92" s="56"/>
      <c r="V92" s="142">
        <v>99</v>
      </c>
      <c r="W92" s="142">
        <v>99</v>
      </c>
      <c r="X92" s="21" t="s">
        <v>2765</v>
      </c>
      <c r="Y92" s="132">
        <v>0</v>
      </c>
      <c r="Z92" s="132">
        <v>0</v>
      </c>
      <c r="AA92" s="132">
        <v>1</v>
      </c>
      <c r="AB92" s="132">
        <v>1</v>
      </c>
      <c r="AC92" s="132">
        <v>0</v>
      </c>
      <c r="AD92" s="132">
        <v>0</v>
      </c>
      <c r="AE92" s="132">
        <v>1</v>
      </c>
      <c r="AF92" s="132">
        <v>0</v>
      </c>
      <c r="AG92" s="132">
        <v>1</v>
      </c>
      <c r="AI92" s="132">
        <v>0</v>
      </c>
      <c r="AJ92" t="s">
        <v>84</v>
      </c>
      <c r="AK92" s="38" t="s">
        <v>84</v>
      </c>
      <c r="AL92" s="195">
        <v>5</v>
      </c>
      <c r="AM92" t="s">
        <v>416</v>
      </c>
      <c r="AN92" t="s">
        <v>416</v>
      </c>
      <c r="AO92" t="s">
        <v>417</v>
      </c>
      <c r="AP92" s="29">
        <v>1</v>
      </c>
      <c r="AQ92" t="s">
        <v>268</v>
      </c>
      <c r="AR92" t="s">
        <v>2712</v>
      </c>
      <c r="AS92" t="s">
        <v>507</v>
      </c>
      <c r="AT92" t="s">
        <v>508</v>
      </c>
      <c r="AV92" s="596" t="s">
        <v>2798</v>
      </c>
      <c r="AW92" s="479" t="b">
        <v>0</v>
      </c>
      <c r="AX92" t="s">
        <v>1078</v>
      </c>
      <c r="BA92" t="b">
        <v>0</v>
      </c>
      <c r="BB92" t="b">
        <v>0</v>
      </c>
      <c r="BC92" t="b">
        <v>0</v>
      </c>
      <c r="BE92" t="s">
        <v>4832</v>
      </c>
      <c r="BF92" s="114" t="s">
        <v>5279</v>
      </c>
      <c r="BG92" t="s">
        <v>5279</v>
      </c>
      <c r="BH92" s="56" t="s">
        <v>5279</v>
      </c>
      <c r="BI92" s="56"/>
      <c r="BJ92" s="561" t="s">
        <v>2798</v>
      </c>
      <c r="BK92" s="479" t="s">
        <v>2798</v>
      </c>
      <c r="BL92" s="56"/>
      <c r="BM92" s="56"/>
      <c r="BN92" s="372">
        <v>999</v>
      </c>
      <c r="BP92" s="580"/>
      <c r="BQ92" s="580" t="s">
        <v>697</v>
      </c>
      <c r="BR92" s="580" t="s">
        <v>696</v>
      </c>
      <c r="BS92" s="580"/>
      <c r="BT92" s="580"/>
    </row>
    <row r="93" spans="1:72" s="224" customFormat="1">
      <c r="A93">
        <v>791</v>
      </c>
      <c r="B93" s="148" t="s">
        <v>7278</v>
      </c>
      <c r="C93" s="148" t="s">
        <v>7279</v>
      </c>
      <c r="D93" s="28">
        <v>0</v>
      </c>
      <c r="E93" s="586">
        <v>0</v>
      </c>
      <c r="F93" s="586">
        <v>1</v>
      </c>
      <c r="G93" s="344" t="s">
        <v>7212</v>
      </c>
      <c r="H93" t="s">
        <v>956</v>
      </c>
      <c r="I93"/>
      <c r="J93" s="56"/>
      <c r="K93"/>
      <c r="L93" s="114"/>
      <c r="M93" s="184"/>
      <c r="N93" s="56" t="s">
        <v>956</v>
      </c>
      <c r="O93" t="s">
        <v>956</v>
      </c>
      <c r="P93" s="56" t="s">
        <v>956</v>
      </c>
      <c r="Q93" s="115" t="s">
        <v>955</v>
      </c>
      <c r="R93" s="137">
        <v>999</v>
      </c>
      <c r="S93" s="137">
        <v>70</v>
      </c>
      <c r="T93" s="183" t="s">
        <v>185</v>
      </c>
      <c r="U93" s="56"/>
      <c r="V93" s="142">
        <v>99</v>
      </c>
      <c r="W93" s="142">
        <v>99</v>
      </c>
      <c r="X93" s="21" t="s">
        <v>2765</v>
      </c>
      <c r="Y93" s="132">
        <v>0</v>
      </c>
      <c r="Z93" s="132">
        <v>1</v>
      </c>
      <c r="AA93" s="132">
        <v>1</v>
      </c>
      <c r="AB93" s="132">
        <v>1</v>
      </c>
      <c r="AC93" s="132">
        <v>0</v>
      </c>
      <c r="AD93" s="132">
        <v>0</v>
      </c>
      <c r="AE93" s="132">
        <v>1</v>
      </c>
      <c r="AF93" s="132">
        <v>0</v>
      </c>
      <c r="AG93" s="132">
        <v>0</v>
      </c>
      <c r="AH93"/>
      <c r="AI93" s="132">
        <v>0</v>
      </c>
      <c r="AJ93" t="s">
        <v>84</v>
      </c>
      <c r="AK93" s="38" t="s">
        <v>84</v>
      </c>
      <c r="AL93" s="195">
        <v>5</v>
      </c>
      <c r="AM93" t="s">
        <v>1742</v>
      </c>
      <c r="AN93" t="s">
        <v>1742</v>
      </c>
      <c r="AO93" t="s">
        <v>1743</v>
      </c>
      <c r="AP93" s="29">
        <v>3</v>
      </c>
      <c r="AQ93" t="s">
        <v>746</v>
      </c>
      <c r="AR93" t="s">
        <v>2712</v>
      </c>
      <c r="AS93" t="s">
        <v>507</v>
      </c>
      <c r="AT93" t="s">
        <v>508</v>
      </c>
      <c r="AU93"/>
      <c r="AV93" s="596" t="s">
        <v>2798</v>
      </c>
      <c r="AW93" s="479" t="b">
        <v>0</v>
      </c>
      <c r="AX93" t="s">
        <v>1078</v>
      </c>
      <c r="AY93"/>
      <c r="AZ93"/>
      <c r="BA93" t="b">
        <v>0</v>
      </c>
      <c r="BB93" t="b">
        <v>0</v>
      </c>
      <c r="BC93" t="b">
        <v>0</v>
      </c>
      <c r="BD93"/>
      <c r="BE93" t="s">
        <v>4744</v>
      </c>
      <c r="BF93" t="s">
        <v>4744</v>
      </c>
      <c r="BG93" t="s">
        <v>4744</v>
      </c>
      <c r="BH93" s="56" t="s">
        <v>4744</v>
      </c>
      <c r="BI93" s="56"/>
      <c r="BJ93" s="561" t="s">
        <v>2798</v>
      </c>
      <c r="BK93" s="479" t="s">
        <v>2798</v>
      </c>
      <c r="BL93" s="56"/>
      <c r="BM93" s="56"/>
      <c r="BN93" s="372">
        <v>999</v>
      </c>
      <c r="BO93"/>
      <c r="BP93" s="580"/>
      <c r="BQ93" s="580" t="s">
        <v>694</v>
      </c>
      <c r="BR93" s="580" t="s">
        <v>956</v>
      </c>
      <c r="BS93" s="580"/>
      <c r="BT93" s="580"/>
    </row>
    <row r="94" spans="1:72">
      <c r="A94">
        <v>792</v>
      </c>
      <c r="B94" s="148" t="s">
        <v>7278</v>
      </c>
      <c r="C94" s="148" t="s">
        <v>7279</v>
      </c>
      <c r="D94" s="28">
        <v>0</v>
      </c>
      <c r="E94" s="586">
        <v>0</v>
      </c>
      <c r="F94" s="586">
        <v>1</v>
      </c>
      <c r="G94" s="344" t="s">
        <v>7212</v>
      </c>
      <c r="H94" s="173" t="s">
        <v>869</v>
      </c>
      <c r="I94" s="173"/>
      <c r="J94" s="177"/>
      <c r="L94" s="114"/>
      <c r="M94" s="184"/>
      <c r="N94" s="56" t="s">
        <v>869</v>
      </c>
      <c r="O94" t="s">
        <v>869</v>
      </c>
      <c r="P94" s="56" t="s">
        <v>869</v>
      </c>
      <c r="Q94" s="115" t="s">
        <v>868</v>
      </c>
      <c r="R94" s="137">
        <v>999</v>
      </c>
      <c r="S94" s="137">
        <v>70</v>
      </c>
      <c r="T94" s="119" t="s">
        <v>185</v>
      </c>
      <c r="U94" s="56"/>
      <c r="V94" s="142">
        <v>99</v>
      </c>
      <c r="W94" s="142">
        <v>99</v>
      </c>
      <c r="X94" s="21" t="s">
        <v>2765</v>
      </c>
      <c r="Y94" s="132">
        <v>0</v>
      </c>
      <c r="Z94" s="132">
        <v>1</v>
      </c>
      <c r="AA94" s="132">
        <v>1</v>
      </c>
      <c r="AB94" s="132">
        <v>1</v>
      </c>
      <c r="AC94" s="132">
        <v>0</v>
      </c>
      <c r="AD94" s="132">
        <v>0</v>
      </c>
      <c r="AE94" s="132">
        <v>1</v>
      </c>
      <c r="AF94" s="132">
        <v>0</v>
      </c>
      <c r="AG94" s="132">
        <v>1</v>
      </c>
      <c r="AI94" s="132">
        <v>0</v>
      </c>
      <c r="AJ94" t="s">
        <v>84</v>
      </c>
      <c r="AK94" s="38" t="s">
        <v>84</v>
      </c>
      <c r="AL94" s="195">
        <v>5</v>
      </c>
      <c r="AM94" t="s">
        <v>1742</v>
      </c>
      <c r="AN94" t="s">
        <v>1742</v>
      </c>
      <c r="AO94" t="s">
        <v>1743</v>
      </c>
      <c r="AP94" s="29">
        <v>3</v>
      </c>
      <c r="AQ94" t="s">
        <v>746</v>
      </c>
      <c r="AR94" t="s">
        <v>2712</v>
      </c>
      <c r="AS94" t="s">
        <v>507</v>
      </c>
      <c r="AT94" t="s">
        <v>508</v>
      </c>
      <c r="AV94" s="596" t="s">
        <v>2798</v>
      </c>
      <c r="AW94" s="479" t="b">
        <v>0</v>
      </c>
      <c r="AX94" t="s">
        <v>1078</v>
      </c>
      <c r="BA94" t="b">
        <v>0</v>
      </c>
      <c r="BB94" t="b">
        <v>0</v>
      </c>
      <c r="BC94" t="b">
        <v>0</v>
      </c>
      <c r="BE94" t="s">
        <v>4834</v>
      </c>
      <c r="BF94" t="s">
        <v>5281</v>
      </c>
      <c r="BG94" t="s">
        <v>5281</v>
      </c>
      <c r="BH94" s="56" t="s">
        <v>5281</v>
      </c>
      <c r="BI94" s="56"/>
      <c r="BJ94" s="561" t="s">
        <v>2798</v>
      </c>
      <c r="BK94" s="479">
        <v>0</v>
      </c>
      <c r="BL94" s="56"/>
      <c r="BM94" s="56"/>
      <c r="BN94" s="372">
        <v>999</v>
      </c>
      <c r="BP94" s="580"/>
      <c r="BQ94" s="580" t="s">
        <v>697</v>
      </c>
      <c r="BR94" s="580" t="s">
        <v>869</v>
      </c>
      <c r="BS94" s="580"/>
      <c r="BT94" s="580"/>
    </row>
    <row r="95" spans="1:72" s="224" customFormat="1">
      <c r="A95">
        <v>803</v>
      </c>
      <c r="B95" s="148" t="s">
        <v>7280</v>
      </c>
      <c r="C95" s="148" t="s">
        <v>7279</v>
      </c>
      <c r="D95" s="234">
        <v>0</v>
      </c>
      <c r="E95" s="586">
        <v>0</v>
      </c>
      <c r="F95" s="586">
        <v>1</v>
      </c>
      <c r="G95" s="344" t="s">
        <v>7212</v>
      </c>
      <c r="H95" s="114" t="s">
        <v>444</v>
      </c>
      <c r="I95" s="114"/>
      <c r="J95" s="184"/>
      <c r="K95" s="114"/>
      <c r="L95" s="114"/>
      <c r="M95" s="184"/>
      <c r="N95" s="184" t="s">
        <v>444</v>
      </c>
      <c r="O95" s="114" t="s">
        <v>444</v>
      </c>
      <c r="P95" s="184" t="s">
        <v>444</v>
      </c>
      <c r="Q95" s="115" t="s">
        <v>443</v>
      </c>
      <c r="R95" s="137">
        <v>999</v>
      </c>
      <c r="S95" s="137">
        <v>71</v>
      </c>
      <c r="T95" s="183" t="s">
        <v>108</v>
      </c>
      <c r="U95" s="184"/>
      <c r="V95" s="142">
        <v>99</v>
      </c>
      <c r="W95" s="142">
        <v>99</v>
      </c>
      <c r="X95" s="185" t="s">
        <v>2765</v>
      </c>
      <c r="Y95" s="132">
        <v>0</v>
      </c>
      <c r="Z95" s="132">
        <v>0</v>
      </c>
      <c r="AA95" s="132">
        <v>1</v>
      </c>
      <c r="AB95" s="132">
        <v>1</v>
      </c>
      <c r="AC95" s="132">
        <v>0</v>
      </c>
      <c r="AD95" s="132">
        <v>0</v>
      </c>
      <c r="AE95" s="132">
        <v>1</v>
      </c>
      <c r="AF95" s="132">
        <v>0</v>
      </c>
      <c r="AG95" s="132">
        <v>0</v>
      </c>
      <c r="AH95" s="114"/>
      <c r="AI95" s="132">
        <v>0</v>
      </c>
      <c r="AJ95" s="114" t="s">
        <v>84</v>
      </c>
      <c r="AK95" s="197" t="s">
        <v>84</v>
      </c>
      <c r="AL95" s="195">
        <v>5</v>
      </c>
      <c r="AM95" s="114" t="s">
        <v>416</v>
      </c>
      <c r="AN95" s="114" t="s">
        <v>416</v>
      </c>
      <c r="AO95" s="114" t="s">
        <v>417</v>
      </c>
      <c r="AP95" s="186">
        <v>1</v>
      </c>
      <c r="AQ95" s="114" t="s">
        <v>268</v>
      </c>
      <c r="AR95" s="114" t="s">
        <v>2712</v>
      </c>
      <c r="AS95" s="114" t="s">
        <v>507</v>
      </c>
      <c r="AT95" s="114" t="s">
        <v>508</v>
      </c>
      <c r="AU95" s="114"/>
      <c r="AV95" s="596" t="s">
        <v>2798</v>
      </c>
      <c r="AW95" s="479" t="b">
        <v>0</v>
      </c>
      <c r="AX95" s="114" t="s">
        <v>1078</v>
      </c>
      <c r="AY95" s="114"/>
      <c r="AZ95" s="114"/>
      <c r="BA95" s="114" t="b">
        <v>0</v>
      </c>
      <c r="BB95" s="114" t="b">
        <v>0</v>
      </c>
      <c r="BC95" s="114" t="b">
        <v>0</v>
      </c>
      <c r="BD95" s="114"/>
      <c r="BE95" s="114" t="s">
        <v>445</v>
      </c>
      <c r="BF95" s="114" t="s">
        <v>445</v>
      </c>
      <c r="BG95" s="114" t="s">
        <v>445</v>
      </c>
      <c r="BH95" s="184" t="s">
        <v>445</v>
      </c>
      <c r="BI95" s="184"/>
      <c r="BJ95" s="561" t="s">
        <v>2798</v>
      </c>
      <c r="BK95" s="479" t="s">
        <v>2798</v>
      </c>
      <c r="BL95" s="184"/>
      <c r="BM95" s="184"/>
      <c r="BN95" s="306">
        <v>999</v>
      </c>
      <c r="BO95" s="114"/>
      <c r="BP95" s="582"/>
      <c r="BQ95" s="582" t="s">
        <v>446</v>
      </c>
      <c r="BR95" s="582" t="s">
        <v>444</v>
      </c>
      <c r="BS95" s="582"/>
      <c r="BT95" s="582"/>
    </row>
    <row r="96" spans="1:72">
      <c r="A96">
        <v>804</v>
      </c>
      <c r="B96" s="148" t="s">
        <v>7280</v>
      </c>
      <c r="C96" s="148" t="s">
        <v>7279</v>
      </c>
      <c r="D96" s="28">
        <v>0</v>
      </c>
      <c r="E96" s="586">
        <v>0</v>
      </c>
      <c r="F96" s="586">
        <v>1</v>
      </c>
      <c r="G96" s="344" t="s">
        <v>7212</v>
      </c>
      <c r="H96" t="s">
        <v>267</v>
      </c>
      <c r="J96" s="56"/>
      <c r="L96" s="114"/>
      <c r="M96" s="184"/>
      <c r="N96" s="56" t="s">
        <v>267</v>
      </c>
      <c r="O96" t="s">
        <v>267</v>
      </c>
      <c r="P96" s="56" t="s">
        <v>267</v>
      </c>
      <c r="Q96" s="115" t="s">
        <v>266</v>
      </c>
      <c r="R96" s="137">
        <v>999</v>
      </c>
      <c r="S96" s="137">
        <v>71</v>
      </c>
      <c r="T96" s="119" t="s">
        <v>108</v>
      </c>
      <c r="U96" s="56"/>
      <c r="V96" s="142">
        <v>99</v>
      </c>
      <c r="W96" s="142">
        <v>99</v>
      </c>
      <c r="X96" s="21" t="s">
        <v>2765</v>
      </c>
      <c r="Y96" s="132">
        <v>0</v>
      </c>
      <c r="Z96" s="132">
        <v>0</v>
      </c>
      <c r="AA96" s="132">
        <v>1</v>
      </c>
      <c r="AB96" s="132">
        <v>1</v>
      </c>
      <c r="AC96" s="132">
        <v>0</v>
      </c>
      <c r="AD96" s="132">
        <v>0</v>
      </c>
      <c r="AE96" s="132">
        <v>1</v>
      </c>
      <c r="AF96" s="132">
        <v>0</v>
      </c>
      <c r="AG96" s="132">
        <v>1</v>
      </c>
      <c r="AI96" s="132">
        <v>0</v>
      </c>
      <c r="AJ96" t="s">
        <v>84</v>
      </c>
      <c r="AK96" s="38" t="s">
        <v>84</v>
      </c>
      <c r="AL96" s="195">
        <v>5</v>
      </c>
      <c r="AM96" t="s">
        <v>416</v>
      </c>
      <c r="AN96" t="s">
        <v>416</v>
      </c>
      <c r="AO96" t="s">
        <v>417</v>
      </c>
      <c r="AP96" s="29">
        <v>1</v>
      </c>
      <c r="AQ96" t="s">
        <v>268</v>
      </c>
      <c r="AR96" t="s">
        <v>2712</v>
      </c>
      <c r="AS96" t="s">
        <v>507</v>
      </c>
      <c r="AT96" t="s">
        <v>508</v>
      </c>
      <c r="AV96" s="596" t="s">
        <v>2798</v>
      </c>
      <c r="AW96" s="479" t="b">
        <v>0</v>
      </c>
      <c r="AX96" t="s">
        <v>1078</v>
      </c>
      <c r="BA96" t="b">
        <v>0</v>
      </c>
      <c r="BB96" t="b">
        <v>0</v>
      </c>
      <c r="BC96" t="b">
        <v>0</v>
      </c>
      <c r="BE96" t="s">
        <v>4835</v>
      </c>
      <c r="BF96" t="s">
        <v>269</v>
      </c>
      <c r="BG96" t="s">
        <v>269</v>
      </c>
      <c r="BH96" s="56" t="s">
        <v>269</v>
      </c>
      <c r="BI96" s="56"/>
      <c r="BJ96" s="561" t="s">
        <v>2798</v>
      </c>
      <c r="BK96" s="479" t="s">
        <v>2798</v>
      </c>
      <c r="BL96" s="56"/>
      <c r="BM96" s="56"/>
      <c r="BN96" s="372">
        <v>999</v>
      </c>
      <c r="BP96" s="580"/>
      <c r="BQ96" s="580" t="s">
        <v>270</v>
      </c>
      <c r="BR96" s="580" t="s">
        <v>267</v>
      </c>
      <c r="BS96" s="580"/>
      <c r="BT96" s="580"/>
    </row>
    <row r="97" spans="1:72" s="224" customFormat="1">
      <c r="A97">
        <v>807</v>
      </c>
      <c r="B97" s="148" t="s">
        <v>7280</v>
      </c>
      <c r="C97" s="148" t="s">
        <v>7279</v>
      </c>
      <c r="D97" s="28">
        <v>0</v>
      </c>
      <c r="E97" s="586">
        <v>0</v>
      </c>
      <c r="F97" s="586">
        <v>1</v>
      </c>
      <c r="G97" s="344" t="s">
        <v>7212</v>
      </c>
      <c r="H97" t="s">
        <v>788</v>
      </c>
      <c r="I97"/>
      <c r="J97" s="56"/>
      <c r="K97"/>
      <c r="L97" s="114"/>
      <c r="M97" s="184"/>
      <c r="N97" s="56" t="s">
        <v>788</v>
      </c>
      <c r="O97" t="s">
        <v>788</v>
      </c>
      <c r="P97" s="56" t="s">
        <v>788</v>
      </c>
      <c r="Q97" s="115" t="s">
        <v>787</v>
      </c>
      <c r="R97" s="137">
        <v>999</v>
      </c>
      <c r="S97" s="137">
        <v>71</v>
      </c>
      <c r="T97" s="119" t="s">
        <v>108</v>
      </c>
      <c r="U97" s="56"/>
      <c r="V97" s="142">
        <v>99</v>
      </c>
      <c r="W97" s="142">
        <v>99</v>
      </c>
      <c r="X97" s="21" t="s">
        <v>2765</v>
      </c>
      <c r="Y97" s="132">
        <v>0</v>
      </c>
      <c r="Z97" s="132">
        <v>1</v>
      </c>
      <c r="AA97" s="132">
        <v>1</v>
      </c>
      <c r="AB97" s="132">
        <v>1</v>
      </c>
      <c r="AC97" s="132">
        <v>0</v>
      </c>
      <c r="AD97" s="132">
        <v>0</v>
      </c>
      <c r="AE97" s="132">
        <v>1</v>
      </c>
      <c r="AF97" s="132">
        <v>0</v>
      </c>
      <c r="AG97" s="132">
        <v>0</v>
      </c>
      <c r="AH97"/>
      <c r="AI97" s="132">
        <v>0</v>
      </c>
      <c r="AJ97" t="s">
        <v>84</v>
      </c>
      <c r="AK97" s="38" t="s">
        <v>84</v>
      </c>
      <c r="AL97" s="195">
        <v>5</v>
      </c>
      <c r="AM97" t="s">
        <v>1742</v>
      </c>
      <c r="AN97" t="s">
        <v>1742</v>
      </c>
      <c r="AO97" t="s">
        <v>1743</v>
      </c>
      <c r="AP97" s="29">
        <v>3</v>
      </c>
      <c r="AQ97" t="s">
        <v>746</v>
      </c>
      <c r="AR97" t="s">
        <v>2712</v>
      </c>
      <c r="AS97" t="s">
        <v>507</v>
      </c>
      <c r="AT97" t="s">
        <v>508</v>
      </c>
      <c r="AU97"/>
      <c r="AV97" s="596" t="s">
        <v>2798</v>
      </c>
      <c r="AW97" s="479" t="b">
        <v>0</v>
      </c>
      <c r="AX97" t="s">
        <v>1078</v>
      </c>
      <c r="AY97"/>
      <c r="AZ97"/>
      <c r="BA97" t="b">
        <v>0</v>
      </c>
      <c r="BB97" t="b">
        <v>0</v>
      </c>
      <c r="BC97" t="b">
        <v>0</v>
      </c>
      <c r="BD97"/>
      <c r="BE97" t="s">
        <v>789</v>
      </c>
      <c r="BF97" t="s">
        <v>789</v>
      </c>
      <c r="BG97" t="s">
        <v>789</v>
      </c>
      <c r="BH97" s="56" t="s">
        <v>789</v>
      </c>
      <c r="BI97" s="56"/>
      <c r="BJ97" s="561" t="s">
        <v>2798</v>
      </c>
      <c r="BK97" s="479" t="s">
        <v>2798</v>
      </c>
      <c r="BL97" s="56"/>
      <c r="BM97" s="56"/>
      <c r="BN97" s="372">
        <v>999</v>
      </c>
      <c r="BO97"/>
      <c r="BP97" s="580"/>
      <c r="BQ97" s="580" t="s">
        <v>446</v>
      </c>
      <c r="BR97" s="580" t="s">
        <v>788</v>
      </c>
      <c r="BS97" s="580"/>
      <c r="BT97" s="580"/>
    </row>
    <row r="98" spans="1:72">
      <c r="A98">
        <v>808</v>
      </c>
      <c r="B98" s="148" t="s">
        <v>7280</v>
      </c>
      <c r="C98" s="148" t="s">
        <v>7279</v>
      </c>
      <c r="D98" s="28">
        <v>0</v>
      </c>
      <c r="E98" s="586">
        <v>0</v>
      </c>
      <c r="F98" s="586">
        <v>1</v>
      </c>
      <c r="G98" s="344" t="s">
        <v>7212</v>
      </c>
      <c r="H98" s="173" t="s">
        <v>791</v>
      </c>
      <c r="I98" s="173"/>
      <c r="J98" s="177"/>
      <c r="L98" s="114"/>
      <c r="M98" s="184"/>
      <c r="N98" s="56" t="s">
        <v>791</v>
      </c>
      <c r="O98" t="s">
        <v>791</v>
      </c>
      <c r="P98" s="56" t="s">
        <v>791</v>
      </c>
      <c r="Q98" s="115" t="s">
        <v>790</v>
      </c>
      <c r="R98" s="137">
        <v>999</v>
      </c>
      <c r="S98" s="137">
        <v>71</v>
      </c>
      <c r="T98" s="183" t="s">
        <v>108</v>
      </c>
      <c r="U98" s="56"/>
      <c r="V98" s="142">
        <v>99</v>
      </c>
      <c r="W98" s="142">
        <v>99</v>
      </c>
      <c r="X98" s="21" t="s">
        <v>2765</v>
      </c>
      <c r="Y98" s="132">
        <v>0</v>
      </c>
      <c r="Z98" s="132">
        <v>1</v>
      </c>
      <c r="AA98" s="132">
        <v>1</v>
      </c>
      <c r="AB98" s="132">
        <v>1</v>
      </c>
      <c r="AC98" s="132">
        <v>0</v>
      </c>
      <c r="AD98" s="132">
        <v>0</v>
      </c>
      <c r="AE98" s="132">
        <v>1</v>
      </c>
      <c r="AF98" s="132">
        <v>0</v>
      </c>
      <c r="AG98" s="132">
        <v>1</v>
      </c>
      <c r="AI98" s="132">
        <v>0</v>
      </c>
      <c r="AJ98" t="s">
        <v>84</v>
      </c>
      <c r="AK98" s="38" t="s">
        <v>84</v>
      </c>
      <c r="AL98" s="195">
        <v>5</v>
      </c>
      <c r="AM98" t="s">
        <v>1742</v>
      </c>
      <c r="AN98" t="s">
        <v>1742</v>
      </c>
      <c r="AO98" t="s">
        <v>1743</v>
      </c>
      <c r="AP98" s="29">
        <v>3</v>
      </c>
      <c r="AQ98" t="s">
        <v>746</v>
      </c>
      <c r="AR98" t="s">
        <v>2712</v>
      </c>
      <c r="AS98" t="s">
        <v>507</v>
      </c>
      <c r="AT98" t="s">
        <v>508</v>
      </c>
      <c r="AV98" s="596" t="s">
        <v>2798</v>
      </c>
      <c r="AW98" s="479" t="b">
        <v>0</v>
      </c>
      <c r="AX98" t="s">
        <v>1078</v>
      </c>
      <c r="BA98" t="b">
        <v>0</v>
      </c>
      <c r="BB98" t="b">
        <v>0</v>
      </c>
      <c r="BC98" t="b">
        <v>0</v>
      </c>
      <c r="BE98" t="s">
        <v>4837</v>
      </c>
      <c r="BF98" t="s">
        <v>792</v>
      </c>
      <c r="BG98" t="s">
        <v>792</v>
      </c>
      <c r="BH98" s="56" t="s">
        <v>792</v>
      </c>
      <c r="BI98" s="56"/>
      <c r="BJ98" s="561" t="s">
        <v>2798</v>
      </c>
      <c r="BK98" s="479" t="s">
        <v>2798</v>
      </c>
      <c r="BL98" s="56"/>
      <c r="BM98" s="56"/>
      <c r="BN98" s="372">
        <v>999</v>
      </c>
      <c r="BP98" s="580"/>
      <c r="BQ98" s="580" t="s">
        <v>270</v>
      </c>
      <c r="BR98" s="580" t="s">
        <v>791</v>
      </c>
      <c r="BS98" s="580"/>
      <c r="BT98" s="580"/>
    </row>
    <row r="99" spans="1:72">
      <c r="A99">
        <v>522</v>
      </c>
      <c r="B99" s="148" t="s">
        <v>7249</v>
      </c>
      <c r="C99" s="148" t="s">
        <v>7250</v>
      </c>
      <c r="D99" s="28">
        <v>0</v>
      </c>
      <c r="E99" s="586">
        <v>0</v>
      </c>
      <c r="F99" s="586">
        <v>1</v>
      </c>
      <c r="G99" s="344" t="s">
        <v>7212</v>
      </c>
      <c r="H99" t="s">
        <v>391</v>
      </c>
      <c r="I99" s="173"/>
      <c r="J99" s="56"/>
      <c r="L99" s="114"/>
      <c r="M99" s="184"/>
      <c r="N99" s="56" t="s">
        <v>391</v>
      </c>
      <c r="O99" t="s">
        <v>391</v>
      </c>
      <c r="P99" s="56" t="s">
        <v>391</v>
      </c>
      <c r="Q99" s="61" t="s">
        <v>390</v>
      </c>
      <c r="R99" s="137">
        <v>107</v>
      </c>
      <c r="S99" s="137">
        <v>11</v>
      </c>
      <c r="T99" s="119" t="s">
        <v>134</v>
      </c>
      <c r="U99" s="56" t="s">
        <v>134</v>
      </c>
      <c r="V99" s="142">
        <v>99</v>
      </c>
      <c r="W99" s="142">
        <v>99</v>
      </c>
      <c r="X99" s="21" t="s">
        <v>2763</v>
      </c>
      <c r="Y99" s="132">
        <v>0</v>
      </c>
      <c r="Z99" s="132">
        <v>0</v>
      </c>
      <c r="AA99" s="132">
        <v>0</v>
      </c>
      <c r="AB99" s="132">
        <v>0</v>
      </c>
      <c r="AC99" s="132">
        <v>0</v>
      </c>
      <c r="AD99" s="132">
        <v>1</v>
      </c>
      <c r="AE99" s="132">
        <v>0</v>
      </c>
      <c r="AF99" s="132">
        <v>0</v>
      </c>
      <c r="AG99" s="132">
        <v>0</v>
      </c>
      <c r="AI99" s="132">
        <v>0</v>
      </c>
      <c r="AJ99" t="s">
        <v>140</v>
      </c>
      <c r="AK99" s="38" t="s">
        <v>140</v>
      </c>
      <c r="AL99" s="195">
        <v>3</v>
      </c>
      <c r="AM99" t="s">
        <v>416</v>
      </c>
      <c r="AN99" t="s">
        <v>416</v>
      </c>
      <c r="AO99" t="s">
        <v>417</v>
      </c>
      <c r="AP99" s="29">
        <v>1</v>
      </c>
      <c r="AQ99" t="s">
        <v>83</v>
      </c>
      <c r="AR99" t="s">
        <v>97</v>
      </c>
      <c r="AS99" t="s">
        <v>96</v>
      </c>
      <c r="AT99" t="s">
        <v>97</v>
      </c>
      <c r="AV99" s="596" t="s">
        <v>2798</v>
      </c>
      <c r="AW99" s="479" t="b">
        <v>0</v>
      </c>
      <c r="AX99" t="s">
        <v>89</v>
      </c>
      <c r="BA99" t="b">
        <v>0</v>
      </c>
      <c r="BB99" t="b">
        <v>0</v>
      </c>
      <c r="BC99" t="b">
        <v>0</v>
      </c>
      <c r="BE99" t="s">
        <v>392</v>
      </c>
      <c r="BF99" t="s">
        <v>392</v>
      </c>
      <c r="BG99" t="s">
        <v>392</v>
      </c>
      <c r="BH99" s="56" t="s">
        <v>393</v>
      </c>
      <c r="BI99" s="56" t="s">
        <v>393</v>
      </c>
      <c r="BJ99" s="561" t="s">
        <v>2798</v>
      </c>
      <c r="BK99" s="479">
        <v>0</v>
      </c>
      <c r="BL99" s="56"/>
      <c r="BM99" s="56"/>
      <c r="BN99" s="209">
        <v>999</v>
      </c>
      <c r="BP99" s="580"/>
      <c r="BQ99" s="580" t="s">
        <v>143</v>
      </c>
      <c r="BR99" s="580" t="s">
        <v>391</v>
      </c>
      <c r="BS99" s="580"/>
      <c r="BT99" s="580"/>
    </row>
    <row r="100" spans="1:72">
      <c r="A100">
        <v>299</v>
      </c>
      <c r="B100" s="148" t="s">
        <v>7219</v>
      </c>
      <c r="C100" s="148" t="s">
        <v>7220</v>
      </c>
      <c r="D100" s="28">
        <v>0</v>
      </c>
      <c r="E100" s="586">
        <v>0</v>
      </c>
      <c r="F100" s="586">
        <v>1</v>
      </c>
      <c r="G100" s="344" t="s">
        <v>7212</v>
      </c>
      <c r="H100" t="s">
        <v>384</v>
      </c>
      <c r="J100" s="56"/>
      <c r="M100" s="56"/>
      <c r="N100" s="56" t="s">
        <v>384</v>
      </c>
      <c r="O100" t="s">
        <v>384</v>
      </c>
      <c r="P100" s="56" t="s">
        <v>384</v>
      </c>
      <c r="Q100" s="61" t="s">
        <v>383</v>
      </c>
      <c r="R100" s="137">
        <v>168</v>
      </c>
      <c r="S100" s="137">
        <v>22</v>
      </c>
      <c r="T100" s="119" t="s">
        <v>389</v>
      </c>
      <c r="U100" s="56" t="s">
        <v>388</v>
      </c>
      <c r="V100" s="142">
        <v>99</v>
      </c>
      <c r="W100" s="142">
        <v>99</v>
      </c>
      <c r="X100" s="21" t="s">
        <v>2763</v>
      </c>
      <c r="Y100" s="132">
        <v>0</v>
      </c>
      <c r="Z100" s="132">
        <v>0</v>
      </c>
      <c r="AA100" s="132">
        <v>0</v>
      </c>
      <c r="AB100" s="132">
        <v>0</v>
      </c>
      <c r="AC100" s="132">
        <v>0</v>
      </c>
      <c r="AD100" s="132">
        <v>1</v>
      </c>
      <c r="AE100" s="132">
        <v>0</v>
      </c>
      <c r="AF100" s="132">
        <v>0</v>
      </c>
      <c r="AG100" s="132">
        <v>0</v>
      </c>
      <c r="AI100" s="132">
        <v>0</v>
      </c>
      <c r="AJ100" t="s">
        <v>44</v>
      </c>
      <c r="AK100" s="38" t="s">
        <v>44</v>
      </c>
      <c r="AL100" s="195">
        <v>1</v>
      </c>
      <c r="AM100" t="s">
        <v>416</v>
      </c>
      <c r="AN100" t="s">
        <v>416</v>
      </c>
      <c r="AO100" t="s">
        <v>417</v>
      </c>
      <c r="AP100" s="29">
        <v>1</v>
      </c>
      <c r="AQ100" t="s">
        <v>83</v>
      </c>
      <c r="AR100" t="s">
        <v>97</v>
      </c>
      <c r="AS100" t="s">
        <v>96</v>
      </c>
      <c r="AT100" t="s">
        <v>97</v>
      </c>
      <c r="AV100" s="596" t="s">
        <v>2798</v>
      </c>
      <c r="AW100" s="479" t="b">
        <v>0</v>
      </c>
      <c r="AX100" t="s">
        <v>89</v>
      </c>
      <c r="BA100" t="b">
        <v>0</v>
      </c>
      <c r="BB100" t="b">
        <v>0</v>
      </c>
      <c r="BC100" t="b">
        <v>0</v>
      </c>
      <c r="BE100" t="s">
        <v>4955</v>
      </c>
      <c r="BF100" t="s">
        <v>385</v>
      </c>
      <c r="BG100" t="s">
        <v>385</v>
      </c>
      <c r="BH100" s="56" t="s">
        <v>386</v>
      </c>
      <c r="BI100" s="56" t="s">
        <v>386</v>
      </c>
      <c r="BJ100" s="561" t="s">
        <v>2798</v>
      </c>
      <c r="BK100" s="479">
        <v>0</v>
      </c>
      <c r="BL100" s="56"/>
      <c r="BM100" s="56"/>
      <c r="BN100" s="209">
        <v>999</v>
      </c>
      <c r="BP100" s="580"/>
      <c r="BQ100" s="580" t="s">
        <v>109</v>
      </c>
      <c r="BR100" s="580" t="s">
        <v>384</v>
      </c>
      <c r="BS100" s="580"/>
      <c r="BT100" s="580"/>
    </row>
    <row r="101" spans="1:72">
      <c r="A101">
        <v>502</v>
      </c>
      <c r="B101" s="148" t="s">
        <v>7239</v>
      </c>
      <c r="C101" s="148" t="s">
        <v>7240</v>
      </c>
      <c r="D101" s="28">
        <v>0</v>
      </c>
      <c r="E101" s="586">
        <v>0</v>
      </c>
      <c r="F101" s="586">
        <v>1</v>
      </c>
      <c r="G101" s="344" t="s">
        <v>7212</v>
      </c>
      <c r="H101" t="s">
        <v>380</v>
      </c>
      <c r="J101" s="56"/>
      <c r="M101" s="56"/>
      <c r="N101" s="56" t="s">
        <v>380</v>
      </c>
      <c r="O101" t="s">
        <v>380</v>
      </c>
      <c r="P101" s="56" t="s">
        <v>380</v>
      </c>
      <c r="Q101" s="61" t="s">
        <v>379</v>
      </c>
      <c r="R101" s="137">
        <v>102</v>
      </c>
      <c r="S101" s="137">
        <v>6</v>
      </c>
      <c r="T101" s="119" t="s">
        <v>306</v>
      </c>
      <c r="U101" s="56" t="s">
        <v>306</v>
      </c>
      <c r="V101" s="142">
        <v>99</v>
      </c>
      <c r="W101" s="142">
        <v>99</v>
      </c>
      <c r="X101" s="21" t="s">
        <v>2763</v>
      </c>
      <c r="Y101" s="132">
        <v>0</v>
      </c>
      <c r="Z101" s="132">
        <v>0</v>
      </c>
      <c r="AA101" s="132">
        <v>0</v>
      </c>
      <c r="AB101" s="132">
        <v>0</v>
      </c>
      <c r="AC101" s="132">
        <v>0</v>
      </c>
      <c r="AD101" s="132">
        <v>1</v>
      </c>
      <c r="AE101" s="132">
        <v>0</v>
      </c>
      <c r="AF101" s="132">
        <v>0</v>
      </c>
      <c r="AG101" s="132">
        <v>0</v>
      </c>
      <c r="AI101" s="132">
        <v>0</v>
      </c>
      <c r="AJ101" t="s">
        <v>140</v>
      </c>
      <c r="AK101" s="38" t="s">
        <v>140</v>
      </c>
      <c r="AL101" s="195">
        <v>3</v>
      </c>
      <c r="AM101" t="s">
        <v>416</v>
      </c>
      <c r="AN101" t="s">
        <v>416</v>
      </c>
      <c r="AO101" t="s">
        <v>417</v>
      </c>
      <c r="AP101" s="29">
        <v>1</v>
      </c>
      <c r="AQ101" t="s">
        <v>83</v>
      </c>
      <c r="AR101" t="s">
        <v>97</v>
      </c>
      <c r="AS101" t="s">
        <v>96</v>
      </c>
      <c r="AT101" t="s">
        <v>97</v>
      </c>
      <c r="AV101" s="596" t="s">
        <v>2798</v>
      </c>
      <c r="AW101" s="479" t="b">
        <v>0</v>
      </c>
      <c r="AX101" t="s">
        <v>89</v>
      </c>
      <c r="BA101" t="b">
        <v>0</v>
      </c>
      <c r="BB101" t="b">
        <v>0</v>
      </c>
      <c r="BC101" t="b">
        <v>0</v>
      </c>
      <c r="BE101" t="s">
        <v>381</v>
      </c>
      <c r="BF101" t="s">
        <v>381</v>
      </c>
      <c r="BG101" t="s">
        <v>381</v>
      </c>
      <c r="BH101" s="56" t="s">
        <v>382</v>
      </c>
      <c r="BI101" s="56" t="s">
        <v>382</v>
      </c>
      <c r="BJ101" s="561" t="s">
        <v>2798</v>
      </c>
      <c r="BK101" s="479" t="s">
        <v>2798</v>
      </c>
      <c r="BL101" s="56"/>
      <c r="BM101" s="56"/>
      <c r="BN101" s="209">
        <v>999</v>
      </c>
      <c r="BP101" s="580"/>
      <c r="BQ101" s="580" t="s">
        <v>109</v>
      </c>
      <c r="BR101" s="580" t="s">
        <v>380</v>
      </c>
      <c r="BS101" s="580"/>
      <c r="BT101" s="580"/>
    </row>
    <row r="102" spans="1:72">
      <c r="A102">
        <v>498</v>
      </c>
      <c r="B102" s="148" t="s">
        <v>7237</v>
      </c>
      <c r="C102" s="148" t="s">
        <v>7238</v>
      </c>
      <c r="D102" s="28">
        <v>0</v>
      </c>
      <c r="E102" s="586">
        <v>0</v>
      </c>
      <c r="F102" s="586">
        <v>1</v>
      </c>
      <c r="G102" s="344" t="s">
        <v>7212</v>
      </c>
      <c r="H102" t="s">
        <v>377</v>
      </c>
      <c r="J102" s="56"/>
      <c r="M102" s="56"/>
      <c r="N102" s="56" t="s">
        <v>377</v>
      </c>
      <c r="O102" t="s">
        <v>377</v>
      </c>
      <c r="P102" s="56" t="s">
        <v>377</v>
      </c>
      <c r="Q102" s="61" t="s">
        <v>376</v>
      </c>
      <c r="R102" s="137">
        <v>101</v>
      </c>
      <c r="S102" s="137">
        <v>5</v>
      </c>
      <c r="T102" s="119" t="s">
        <v>1716</v>
      </c>
      <c r="U102" s="56" t="s">
        <v>1716</v>
      </c>
      <c r="V102" s="142">
        <v>99</v>
      </c>
      <c r="W102" s="142">
        <v>99</v>
      </c>
      <c r="X102" s="21" t="s">
        <v>2763</v>
      </c>
      <c r="Y102" s="132">
        <v>0</v>
      </c>
      <c r="Z102" s="132">
        <v>0</v>
      </c>
      <c r="AA102" s="132">
        <v>0</v>
      </c>
      <c r="AB102" s="132">
        <v>0</v>
      </c>
      <c r="AC102" s="132">
        <v>0</v>
      </c>
      <c r="AD102" s="132">
        <v>1</v>
      </c>
      <c r="AE102" s="132">
        <v>0</v>
      </c>
      <c r="AF102" s="132">
        <v>0</v>
      </c>
      <c r="AG102" s="132">
        <v>0</v>
      </c>
      <c r="AI102" s="132">
        <v>0</v>
      </c>
      <c r="AJ102" t="s">
        <v>140</v>
      </c>
      <c r="AK102" s="38" t="s">
        <v>140</v>
      </c>
      <c r="AL102" s="195">
        <v>3</v>
      </c>
      <c r="AM102" t="s">
        <v>416</v>
      </c>
      <c r="AN102" t="s">
        <v>416</v>
      </c>
      <c r="AO102" t="s">
        <v>417</v>
      </c>
      <c r="AP102" s="29">
        <v>1</v>
      </c>
      <c r="AQ102" t="s">
        <v>83</v>
      </c>
      <c r="AR102" t="s">
        <v>97</v>
      </c>
      <c r="AS102" t="s">
        <v>96</v>
      </c>
      <c r="AT102" t="s">
        <v>97</v>
      </c>
      <c r="AV102" s="596" t="s">
        <v>2798</v>
      </c>
      <c r="AW102" s="479" t="b">
        <v>0</v>
      </c>
      <c r="AX102" t="s">
        <v>89</v>
      </c>
      <c r="BA102" t="b">
        <v>0</v>
      </c>
      <c r="BB102" t="b">
        <v>0</v>
      </c>
      <c r="BC102" t="b">
        <v>0</v>
      </c>
      <c r="BE102" t="s">
        <v>378</v>
      </c>
      <c r="BF102" t="s">
        <v>378</v>
      </c>
      <c r="BG102" t="s">
        <v>378</v>
      </c>
      <c r="BH102" s="56" t="s">
        <v>378</v>
      </c>
      <c r="BI102" s="56"/>
      <c r="BJ102" s="561" t="s">
        <v>2798</v>
      </c>
      <c r="BK102" s="479" t="s">
        <v>2798</v>
      </c>
      <c r="BL102" s="56"/>
      <c r="BM102" s="56"/>
      <c r="BN102" s="209">
        <v>999</v>
      </c>
      <c r="BP102" s="580"/>
      <c r="BQ102" s="580" t="s">
        <v>113</v>
      </c>
      <c r="BR102" s="580" t="s">
        <v>377</v>
      </c>
      <c r="BS102" s="580"/>
      <c r="BT102" s="580"/>
    </row>
    <row r="103" spans="1:72">
      <c r="A103">
        <v>548</v>
      </c>
      <c r="B103" s="148" t="s">
        <v>7255</v>
      </c>
      <c r="C103" s="148" t="s">
        <v>7254</v>
      </c>
      <c r="D103" s="28">
        <v>0</v>
      </c>
      <c r="E103" s="586">
        <v>0</v>
      </c>
      <c r="F103" s="586">
        <v>1</v>
      </c>
      <c r="G103" s="344" t="s">
        <v>7212</v>
      </c>
      <c r="H103" t="s">
        <v>374</v>
      </c>
      <c r="J103" s="56"/>
      <c r="L103" s="114"/>
      <c r="M103" s="184"/>
      <c r="N103" s="56" t="s">
        <v>374</v>
      </c>
      <c r="O103" t="s">
        <v>374</v>
      </c>
      <c r="P103" s="56" t="s">
        <v>374</v>
      </c>
      <c r="Q103" s="115" t="s">
        <v>373</v>
      </c>
      <c r="R103" s="137">
        <v>999</v>
      </c>
      <c r="S103" s="137">
        <v>71</v>
      </c>
      <c r="T103" s="119" t="s">
        <v>108</v>
      </c>
      <c r="U103" s="56" t="s">
        <v>108</v>
      </c>
      <c r="V103" s="142">
        <v>99</v>
      </c>
      <c r="W103" s="142">
        <v>99</v>
      </c>
      <c r="X103" s="21" t="s">
        <v>2765</v>
      </c>
      <c r="Y103" s="132">
        <v>0</v>
      </c>
      <c r="Z103" s="132">
        <v>0</v>
      </c>
      <c r="AA103" s="132">
        <v>0</v>
      </c>
      <c r="AB103" s="132">
        <v>0</v>
      </c>
      <c r="AC103" s="132">
        <v>0</v>
      </c>
      <c r="AD103" s="132">
        <v>1</v>
      </c>
      <c r="AE103" s="132">
        <v>0</v>
      </c>
      <c r="AF103" s="132">
        <v>0</v>
      </c>
      <c r="AG103" s="132">
        <v>0</v>
      </c>
      <c r="AI103" s="132">
        <v>0</v>
      </c>
      <c r="AJ103" t="s">
        <v>140</v>
      </c>
      <c r="AK103" s="38" t="s">
        <v>140</v>
      </c>
      <c r="AL103" s="195">
        <v>3</v>
      </c>
      <c r="AM103" t="s">
        <v>416</v>
      </c>
      <c r="AN103" t="s">
        <v>416</v>
      </c>
      <c r="AO103" t="s">
        <v>417</v>
      </c>
      <c r="AP103" s="29">
        <v>1</v>
      </c>
      <c r="AQ103" t="s">
        <v>83</v>
      </c>
      <c r="AR103" t="s">
        <v>97</v>
      </c>
      <c r="AS103" t="s">
        <v>96</v>
      </c>
      <c r="AT103" t="s">
        <v>97</v>
      </c>
      <c r="AV103" s="596" t="s">
        <v>2798</v>
      </c>
      <c r="AW103" s="479" t="b">
        <v>0</v>
      </c>
      <c r="AX103" t="s">
        <v>89</v>
      </c>
      <c r="BA103" t="b">
        <v>0</v>
      </c>
      <c r="BB103" t="b">
        <v>0</v>
      </c>
      <c r="BC103" t="b">
        <v>0</v>
      </c>
      <c r="BE103" t="s">
        <v>375</v>
      </c>
      <c r="BF103" t="s">
        <v>375</v>
      </c>
      <c r="BG103" t="s">
        <v>375</v>
      </c>
      <c r="BH103" s="56" t="s">
        <v>5254</v>
      </c>
      <c r="BI103" s="56" t="s">
        <v>5254</v>
      </c>
      <c r="BJ103" s="561" t="s">
        <v>2798</v>
      </c>
      <c r="BK103" s="479" t="s">
        <v>2798</v>
      </c>
      <c r="BL103" s="56"/>
      <c r="BM103" s="56"/>
      <c r="BN103" s="372">
        <v>999</v>
      </c>
      <c r="BP103" s="580"/>
      <c r="BQ103" s="580" t="s">
        <v>99</v>
      </c>
      <c r="BR103" s="580" t="s">
        <v>374</v>
      </c>
      <c r="BS103" s="580"/>
      <c r="BT103" s="580"/>
    </row>
    <row r="104" spans="1:72">
      <c r="A104">
        <v>518</v>
      </c>
      <c r="B104" s="148" t="s">
        <v>7247</v>
      </c>
      <c r="C104" s="148" t="s">
        <v>7248</v>
      </c>
      <c r="D104" s="28">
        <v>0</v>
      </c>
      <c r="E104" s="586">
        <v>0</v>
      </c>
      <c r="F104" s="586">
        <v>1</v>
      </c>
      <c r="G104" s="344" t="s">
        <v>7212</v>
      </c>
      <c r="H104" t="s">
        <v>370</v>
      </c>
      <c r="J104" s="56"/>
      <c r="M104" s="56"/>
      <c r="N104" s="56" t="s">
        <v>370</v>
      </c>
      <c r="O104" t="s">
        <v>370</v>
      </c>
      <c r="P104" s="56" t="s">
        <v>370</v>
      </c>
      <c r="Q104" s="61" t="s">
        <v>369</v>
      </c>
      <c r="R104" s="137">
        <v>106</v>
      </c>
      <c r="S104" s="137">
        <v>10</v>
      </c>
      <c r="T104" s="119" t="s">
        <v>95</v>
      </c>
      <c r="U104" s="56" t="s">
        <v>95</v>
      </c>
      <c r="V104" s="142">
        <v>99</v>
      </c>
      <c r="W104" s="142">
        <v>99</v>
      </c>
      <c r="X104" s="21" t="s">
        <v>2763</v>
      </c>
      <c r="Y104" s="132">
        <v>0</v>
      </c>
      <c r="Z104" s="132">
        <v>0</v>
      </c>
      <c r="AA104" s="132">
        <v>0</v>
      </c>
      <c r="AB104" s="132">
        <v>0</v>
      </c>
      <c r="AC104" s="132">
        <v>0</v>
      </c>
      <c r="AD104" s="132">
        <v>1</v>
      </c>
      <c r="AE104" s="132">
        <v>0</v>
      </c>
      <c r="AF104" s="132">
        <v>0</v>
      </c>
      <c r="AG104" s="132">
        <v>0</v>
      </c>
      <c r="AI104" s="132">
        <v>0</v>
      </c>
      <c r="AJ104" t="s">
        <v>140</v>
      </c>
      <c r="AK104" s="38" t="s">
        <v>140</v>
      </c>
      <c r="AL104" s="195">
        <v>3</v>
      </c>
      <c r="AM104" t="s">
        <v>416</v>
      </c>
      <c r="AN104" t="s">
        <v>416</v>
      </c>
      <c r="AO104" t="s">
        <v>417</v>
      </c>
      <c r="AP104" s="29">
        <v>1</v>
      </c>
      <c r="AQ104" t="s">
        <v>83</v>
      </c>
      <c r="AR104" t="s">
        <v>97</v>
      </c>
      <c r="AS104" t="s">
        <v>96</v>
      </c>
      <c r="AT104" t="s">
        <v>97</v>
      </c>
      <c r="AV104" s="596" t="s">
        <v>2798</v>
      </c>
      <c r="AW104" s="479" t="b">
        <v>0</v>
      </c>
      <c r="AX104" t="s">
        <v>89</v>
      </c>
      <c r="BA104" t="b">
        <v>0</v>
      </c>
      <c r="BB104" t="b">
        <v>0</v>
      </c>
      <c r="BC104" t="b">
        <v>0</v>
      </c>
      <c r="BE104" t="s">
        <v>5075</v>
      </c>
      <c r="BF104" t="s">
        <v>371</v>
      </c>
      <c r="BG104" t="s">
        <v>371</v>
      </c>
      <c r="BH104" s="56" t="s">
        <v>372</v>
      </c>
      <c r="BI104" s="56" t="s">
        <v>372</v>
      </c>
      <c r="BJ104" s="561" t="s">
        <v>2798</v>
      </c>
      <c r="BK104" s="479">
        <v>0</v>
      </c>
      <c r="BL104" s="56"/>
      <c r="BM104" s="56"/>
      <c r="BN104" s="209">
        <v>999</v>
      </c>
      <c r="BP104" s="580"/>
      <c r="BQ104" s="580" t="s">
        <v>145</v>
      </c>
      <c r="BR104" s="580" t="s">
        <v>370</v>
      </c>
      <c r="BS104" s="580"/>
      <c r="BT104" s="580"/>
    </row>
    <row r="105" spans="1:72">
      <c r="A105">
        <v>514</v>
      </c>
      <c r="B105" s="148" t="s">
        <v>7245</v>
      </c>
      <c r="C105" s="148" t="s">
        <v>7246</v>
      </c>
      <c r="D105" s="28">
        <v>0</v>
      </c>
      <c r="E105" s="586">
        <v>0</v>
      </c>
      <c r="F105" s="586">
        <v>1</v>
      </c>
      <c r="G105" s="344" t="s">
        <v>7212</v>
      </c>
      <c r="H105" t="s">
        <v>366</v>
      </c>
      <c r="J105" s="56"/>
      <c r="L105" s="114"/>
      <c r="M105" s="184"/>
      <c r="N105" s="56" t="s">
        <v>366</v>
      </c>
      <c r="O105" t="s">
        <v>366</v>
      </c>
      <c r="P105" s="56" t="s">
        <v>366</v>
      </c>
      <c r="Q105" s="61" t="s">
        <v>365</v>
      </c>
      <c r="R105" s="137">
        <v>105</v>
      </c>
      <c r="S105" s="137">
        <v>9</v>
      </c>
      <c r="T105" s="119" t="s">
        <v>265</v>
      </c>
      <c r="U105" s="56" t="s">
        <v>265</v>
      </c>
      <c r="V105" s="142">
        <v>99</v>
      </c>
      <c r="W105" s="142">
        <v>99</v>
      </c>
      <c r="X105" s="21" t="s">
        <v>2763</v>
      </c>
      <c r="Y105" s="132">
        <v>0</v>
      </c>
      <c r="Z105" s="132">
        <v>0</v>
      </c>
      <c r="AA105" s="132">
        <v>0</v>
      </c>
      <c r="AB105" s="132">
        <v>0</v>
      </c>
      <c r="AC105" s="132">
        <v>0</v>
      </c>
      <c r="AD105" s="132">
        <v>1</v>
      </c>
      <c r="AE105" s="132">
        <v>0</v>
      </c>
      <c r="AF105" s="132">
        <v>0</v>
      </c>
      <c r="AG105" s="132">
        <v>0</v>
      </c>
      <c r="AI105" s="132">
        <v>0</v>
      </c>
      <c r="AJ105" t="s">
        <v>140</v>
      </c>
      <c r="AK105" s="38" t="s">
        <v>140</v>
      </c>
      <c r="AL105" s="195">
        <v>3</v>
      </c>
      <c r="AM105" t="s">
        <v>416</v>
      </c>
      <c r="AN105" t="s">
        <v>416</v>
      </c>
      <c r="AO105" t="s">
        <v>417</v>
      </c>
      <c r="AP105" s="29">
        <v>1</v>
      </c>
      <c r="AQ105" t="s">
        <v>83</v>
      </c>
      <c r="AR105" t="s">
        <v>97</v>
      </c>
      <c r="AS105" t="s">
        <v>96</v>
      </c>
      <c r="AT105" t="s">
        <v>97</v>
      </c>
      <c r="AV105" s="596" t="s">
        <v>2798</v>
      </c>
      <c r="AW105" s="479" t="b">
        <v>0</v>
      </c>
      <c r="AX105" t="s">
        <v>89</v>
      </c>
      <c r="BA105" t="b">
        <v>0</v>
      </c>
      <c r="BB105" t="b">
        <v>0</v>
      </c>
      <c r="BC105" t="b">
        <v>0</v>
      </c>
      <c r="BE105" t="s">
        <v>367</v>
      </c>
      <c r="BF105" t="s">
        <v>367</v>
      </c>
      <c r="BG105" t="s">
        <v>367</v>
      </c>
      <c r="BH105" s="56" t="s">
        <v>368</v>
      </c>
      <c r="BI105" s="56" t="s">
        <v>368</v>
      </c>
      <c r="BJ105" s="561" t="s">
        <v>2798</v>
      </c>
      <c r="BK105" s="479" t="s">
        <v>2798</v>
      </c>
      <c r="BL105" s="56"/>
      <c r="BM105" s="56"/>
      <c r="BN105" s="209">
        <v>999</v>
      </c>
      <c r="BP105" s="580"/>
      <c r="BQ105" s="580" t="s">
        <v>86</v>
      </c>
      <c r="BR105" s="580" t="s">
        <v>366</v>
      </c>
      <c r="BS105" s="580"/>
      <c r="BT105" s="580"/>
    </row>
    <row r="106" spans="1:72">
      <c r="A106">
        <v>510</v>
      </c>
      <c r="B106" s="148" t="s">
        <v>7243</v>
      </c>
      <c r="C106" s="148" t="s">
        <v>7244</v>
      </c>
      <c r="D106" s="28">
        <v>0</v>
      </c>
      <c r="E106" s="586">
        <v>0</v>
      </c>
      <c r="F106" s="586">
        <v>1</v>
      </c>
      <c r="G106" s="344" t="s">
        <v>7212</v>
      </c>
      <c r="H106" t="s">
        <v>362</v>
      </c>
      <c r="I106" s="114"/>
      <c r="J106" s="56"/>
      <c r="M106" s="56"/>
      <c r="N106" s="56" t="s">
        <v>362</v>
      </c>
      <c r="O106" t="s">
        <v>362</v>
      </c>
      <c r="P106" s="56" t="s">
        <v>362</v>
      </c>
      <c r="Q106" s="61" t="s">
        <v>361</v>
      </c>
      <c r="R106" s="137">
        <v>104</v>
      </c>
      <c r="S106" s="137">
        <v>8</v>
      </c>
      <c r="T106" s="119" t="s">
        <v>255</v>
      </c>
      <c r="U106" s="56" t="s">
        <v>255</v>
      </c>
      <c r="V106" s="142">
        <v>99</v>
      </c>
      <c r="W106" s="142">
        <v>99</v>
      </c>
      <c r="X106" s="21" t="s">
        <v>2763</v>
      </c>
      <c r="Y106" s="132">
        <v>0</v>
      </c>
      <c r="Z106" s="132">
        <v>0</v>
      </c>
      <c r="AA106" s="132">
        <v>0</v>
      </c>
      <c r="AB106" s="132">
        <v>0</v>
      </c>
      <c r="AC106" s="132">
        <v>0</v>
      </c>
      <c r="AD106" s="132">
        <v>1</v>
      </c>
      <c r="AE106" s="132">
        <v>0</v>
      </c>
      <c r="AF106" s="132">
        <v>0</v>
      </c>
      <c r="AG106" s="132">
        <v>0</v>
      </c>
      <c r="AI106" s="132">
        <v>0</v>
      </c>
      <c r="AJ106" t="s">
        <v>140</v>
      </c>
      <c r="AK106" s="38" t="s">
        <v>140</v>
      </c>
      <c r="AL106" s="195">
        <v>3</v>
      </c>
      <c r="AM106" t="s">
        <v>416</v>
      </c>
      <c r="AN106" t="s">
        <v>416</v>
      </c>
      <c r="AO106" t="s">
        <v>417</v>
      </c>
      <c r="AP106" s="29">
        <v>1</v>
      </c>
      <c r="AQ106" t="s">
        <v>83</v>
      </c>
      <c r="AR106" t="s">
        <v>97</v>
      </c>
      <c r="AS106" t="s">
        <v>96</v>
      </c>
      <c r="AT106" t="s">
        <v>97</v>
      </c>
      <c r="AV106" s="596" t="s">
        <v>2798</v>
      </c>
      <c r="AW106" s="479" t="b">
        <v>0</v>
      </c>
      <c r="AX106" t="s">
        <v>89</v>
      </c>
      <c r="BA106" t="b">
        <v>0</v>
      </c>
      <c r="BB106" t="b">
        <v>0</v>
      </c>
      <c r="BC106" t="b">
        <v>0</v>
      </c>
      <c r="BE106" t="s">
        <v>363</v>
      </c>
      <c r="BF106" t="s">
        <v>363</v>
      </c>
      <c r="BG106" t="s">
        <v>363</v>
      </c>
      <c r="BH106" s="56" t="s">
        <v>364</v>
      </c>
      <c r="BI106" s="56" t="s">
        <v>364</v>
      </c>
      <c r="BJ106" s="561" t="s">
        <v>2798</v>
      </c>
      <c r="BK106" s="479" t="s">
        <v>2798</v>
      </c>
      <c r="BL106" s="56"/>
      <c r="BM106" s="56"/>
      <c r="BN106" s="209">
        <v>999</v>
      </c>
      <c r="BP106" s="580"/>
      <c r="BQ106" s="580" t="s">
        <v>54</v>
      </c>
      <c r="BR106" s="580" t="s">
        <v>362</v>
      </c>
      <c r="BS106" s="580"/>
      <c r="BT106" s="580"/>
    </row>
    <row r="107" spans="1:72">
      <c r="A107">
        <v>526</v>
      </c>
      <c r="B107" s="148" t="s">
        <v>7251</v>
      </c>
      <c r="C107" s="148" t="s">
        <v>7252</v>
      </c>
      <c r="D107" s="28">
        <v>0</v>
      </c>
      <c r="E107" s="586">
        <v>0</v>
      </c>
      <c r="F107" s="586">
        <v>1</v>
      </c>
      <c r="G107" s="344" t="s">
        <v>7212</v>
      </c>
      <c r="H107" t="s">
        <v>358</v>
      </c>
      <c r="J107" s="56"/>
      <c r="M107" s="56"/>
      <c r="N107" s="56" t="s">
        <v>358</v>
      </c>
      <c r="O107" t="s">
        <v>358</v>
      </c>
      <c r="P107" s="56" t="s">
        <v>358</v>
      </c>
      <c r="Q107" s="61" t="s">
        <v>357</v>
      </c>
      <c r="R107" s="137">
        <v>108</v>
      </c>
      <c r="S107" s="137">
        <v>12</v>
      </c>
      <c r="T107" s="119" t="s">
        <v>244</v>
      </c>
      <c r="U107" s="56" t="s">
        <v>244</v>
      </c>
      <c r="V107" s="142">
        <v>99</v>
      </c>
      <c r="W107" s="142">
        <v>99</v>
      </c>
      <c r="X107" s="21" t="s">
        <v>2763</v>
      </c>
      <c r="Y107" s="132">
        <v>0</v>
      </c>
      <c r="Z107" s="132">
        <v>0</v>
      </c>
      <c r="AA107" s="132">
        <v>0</v>
      </c>
      <c r="AB107" s="132">
        <v>0</v>
      </c>
      <c r="AC107" s="132">
        <v>0</v>
      </c>
      <c r="AD107" s="132">
        <v>1</v>
      </c>
      <c r="AE107" s="132">
        <v>0</v>
      </c>
      <c r="AF107" s="132">
        <v>0</v>
      </c>
      <c r="AG107" s="132">
        <v>0</v>
      </c>
      <c r="AI107" s="132">
        <v>0</v>
      </c>
      <c r="AJ107" t="s">
        <v>140</v>
      </c>
      <c r="AK107" s="38" t="s">
        <v>140</v>
      </c>
      <c r="AL107" s="195">
        <v>3</v>
      </c>
      <c r="AM107" t="s">
        <v>416</v>
      </c>
      <c r="AN107" t="s">
        <v>416</v>
      </c>
      <c r="AO107" t="s">
        <v>417</v>
      </c>
      <c r="AP107" s="29">
        <v>1</v>
      </c>
      <c r="AQ107" t="s">
        <v>83</v>
      </c>
      <c r="AR107" t="s">
        <v>97</v>
      </c>
      <c r="AS107" t="s">
        <v>96</v>
      </c>
      <c r="AT107" t="s">
        <v>97</v>
      </c>
      <c r="AV107" s="596" t="s">
        <v>2798</v>
      </c>
      <c r="AW107" s="479" t="b">
        <v>0</v>
      </c>
      <c r="AX107" t="s">
        <v>89</v>
      </c>
      <c r="BA107" t="b">
        <v>0</v>
      </c>
      <c r="BB107" t="b">
        <v>0</v>
      </c>
      <c r="BC107" t="b">
        <v>0</v>
      </c>
      <c r="BE107" t="s">
        <v>359</v>
      </c>
      <c r="BF107" t="s">
        <v>359</v>
      </c>
      <c r="BG107" t="s">
        <v>359</v>
      </c>
      <c r="BH107" s="56" t="s">
        <v>360</v>
      </c>
      <c r="BI107" s="56" t="s">
        <v>360</v>
      </c>
      <c r="BJ107" s="561" t="s">
        <v>2798</v>
      </c>
      <c r="BK107" s="479" t="s">
        <v>2798</v>
      </c>
      <c r="BL107" s="56"/>
      <c r="BM107" s="56"/>
      <c r="BN107" s="209">
        <v>999</v>
      </c>
      <c r="BP107" s="580"/>
      <c r="BQ107" s="580" t="s">
        <v>103</v>
      </c>
      <c r="BR107" s="580" t="s">
        <v>358</v>
      </c>
      <c r="BS107" s="580"/>
      <c r="BT107" s="580"/>
    </row>
    <row r="108" spans="1:72">
      <c r="A108">
        <v>486</v>
      </c>
      <c r="B108" s="148" t="s">
        <v>7231</v>
      </c>
      <c r="C108" s="148" t="s">
        <v>7232</v>
      </c>
      <c r="D108" s="28">
        <v>0</v>
      </c>
      <c r="E108" s="586">
        <v>0</v>
      </c>
      <c r="F108" s="586">
        <v>1</v>
      </c>
      <c r="G108" s="344" t="s">
        <v>7212</v>
      </c>
      <c r="H108" t="s">
        <v>178</v>
      </c>
      <c r="J108" s="56"/>
      <c r="M108" s="56"/>
      <c r="N108" s="56" t="s">
        <v>178</v>
      </c>
      <c r="O108" t="s">
        <v>178</v>
      </c>
      <c r="P108" s="56" t="s">
        <v>178</v>
      </c>
      <c r="Q108" s="61" t="s">
        <v>177</v>
      </c>
      <c r="R108" s="137">
        <v>96</v>
      </c>
      <c r="S108" s="137">
        <v>1</v>
      </c>
      <c r="T108" s="119" t="s">
        <v>181</v>
      </c>
      <c r="U108" s="56" t="s">
        <v>181</v>
      </c>
      <c r="V108" s="142">
        <v>99</v>
      </c>
      <c r="W108" s="142">
        <v>99</v>
      </c>
      <c r="X108" s="21" t="s">
        <v>2763</v>
      </c>
      <c r="Y108" s="132">
        <v>0</v>
      </c>
      <c r="Z108" s="132">
        <v>0</v>
      </c>
      <c r="AA108" s="132">
        <v>0</v>
      </c>
      <c r="AB108" s="132">
        <v>0</v>
      </c>
      <c r="AC108" s="132">
        <v>0</v>
      </c>
      <c r="AD108" s="132">
        <v>1</v>
      </c>
      <c r="AE108" s="132">
        <v>0</v>
      </c>
      <c r="AF108" s="132">
        <v>0</v>
      </c>
      <c r="AG108" s="132">
        <v>0</v>
      </c>
      <c r="AI108" s="132">
        <v>0</v>
      </c>
      <c r="AJ108" t="s">
        <v>140</v>
      </c>
      <c r="AK108" s="38" t="s">
        <v>140</v>
      </c>
      <c r="AL108" s="195">
        <v>3</v>
      </c>
      <c r="AM108" t="s">
        <v>416</v>
      </c>
      <c r="AN108" t="s">
        <v>416</v>
      </c>
      <c r="AO108" t="s">
        <v>417</v>
      </c>
      <c r="AP108" s="29">
        <v>1</v>
      </c>
      <c r="AQ108" t="s">
        <v>83</v>
      </c>
      <c r="AR108" t="s">
        <v>97</v>
      </c>
      <c r="AS108" t="s">
        <v>96</v>
      </c>
      <c r="AT108" t="s">
        <v>97</v>
      </c>
      <c r="AV108" s="596" t="s">
        <v>2798</v>
      </c>
      <c r="AW108" s="479" t="b">
        <v>0</v>
      </c>
      <c r="AX108" t="s">
        <v>89</v>
      </c>
      <c r="BA108" t="b">
        <v>0</v>
      </c>
      <c r="BB108" t="b">
        <v>0</v>
      </c>
      <c r="BC108" t="b">
        <v>0</v>
      </c>
      <c r="BE108" t="s">
        <v>179</v>
      </c>
      <c r="BF108" t="s">
        <v>179</v>
      </c>
      <c r="BG108" t="s">
        <v>179</v>
      </c>
      <c r="BH108" s="56" t="s">
        <v>180</v>
      </c>
      <c r="BI108" s="56" t="s">
        <v>180</v>
      </c>
      <c r="BJ108" s="561" t="s">
        <v>2798</v>
      </c>
      <c r="BK108" s="479">
        <v>0</v>
      </c>
      <c r="BL108" s="56"/>
      <c r="BM108" s="56"/>
      <c r="BN108" s="209">
        <v>999</v>
      </c>
      <c r="BP108" s="580"/>
      <c r="BQ108" s="580" t="s">
        <v>103</v>
      </c>
      <c r="BR108" s="580" t="s">
        <v>178</v>
      </c>
      <c r="BS108" s="580"/>
      <c r="BT108" s="580"/>
    </row>
    <row r="109" spans="1:72">
      <c r="A109">
        <v>326</v>
      </c>
      <c r="B109" s="148" t="s">
        <v>7225</v>
      </c>
      <c r="C109" s="148" t="s">
        <v>7226</v>
      </c>
      <c r="D109" s="28">
        <v>0</v>
      </c>
      <c r="E109" s="586">
        <v>0</v>
      </c>
      <c r="F109" s="586">
        <v>1</v>
      </c>
      <c r="G109" s="344" t="s">
        <v>7212</v>
      </c>
      <c r="H109" t="s">
        <v>174</v>
      </c>
      <c r="J109" s="56"/>
      <c r="L109" s="114"/>
      <c r="M109" s="184"/>
      <c r="N109" s="56" t="s">
        <v>174</v>
      </c>
      <c r="O109" t="s">
        <v>174</v>
      </c>
      <c r="P109" s="56" t="s">
        <v>174</v>
      </c>
      <c r="Q109" s="115" t="s">
        <v>173</v>
      </c>
      <c r="R109" s="137">
        <v>171</v>
      </c>
      <c r="S109" s="137">
        <v>26</v>
      </c>
      <c r="T109" s="119" t="s">
        <v>176</v>
      </c>
      <c r="U109" s="56" t="s">
        <v>176</v>
      </c>
      <c r="V109" s="142">
        <v>99</v>
      </c>
      <c r="W109" s="142">
        <v>99</v>
      </c>
      <c r="X109" s="21" t="s">
        <v>2763</v>
      </c>
      <c r="Y109" s="132">
        <v>0</v>
      </c>
      <c r="Z109" s="132">
        <v>0</v>
      </c>
      <c r="AA109" s="132">
        <v>0</v>
      </c>
      <c r="AB109" s="132">
        <v>0</v>
      </c>
      <c r="AC109" s="132">
        <v>0</v>
      </c>
      <c r="AD109" s="132">
        <v>1</v>
      </c>
      <c r="AE109" s="132">
        <v>0</v>
      </c>
      <c r="AF109" s="132">
        <v>0</v>
      </c>
      <c r="AG109" s="132">
        <v>0</v>
      </c>
      <c r="AI109" s="132">
        <v>0</v>
      </c>
      <c r="AJ109" t="s">
        <v>44</v>
      </c>
      <c r="AK109" s="38" t="s">
        <v>44</v>
      </c>
      <c r="AL109" s="195">
        <v>1</v>
      </c>
      <c r="AM109" t="s">
        <v>416</v>
      </c>
      <c r="AN109" t="s">
        <v>416</v>
      </c>
      <c r="AO109" t="s">
        <v>417</v>
      </c>
      <c r="AP109" s="29">
        <v>1</v>
      </c>
      <c r="AQ109" t="s">
        <v>83</v>
      </c>
      <c r="AR109" t="s">
        <v>97</v>
      </c>
      <c r="AS109" t="s">
        <v>96</v>
      </c>
      <c r="AT109" t="s">
        <v>97</v>
      </c>
      <c r="AV109" s="596" t="s">
        <v>2798</v>
      </c>
      <c r="AW109" s="479" t="b">
        <v>0</v>
      </c>
      <c r="AX109" t="s">
        <v>89</v>
      </c>
      <c r="BA109" t="b">
        <v>0</v>
      </c>
      <c r="BB109" t="b">
        <v>0</v>
      </c>
      <c r="BC109" t="b">
        <v>0</v>
      </c>
      <c r="BE109" t="s">
        <v>4961</v>
      </c>
      <c r="BF109" t="s">
        <v>175</v>
      </c>
      <c r="BG109" t="s">
        <v>175</v>
      </c>
      <c r="BH109" s="56" t="s">
        <v>175</v>
      </c>
      <c r="BI109" s="56" t="s">
        <v>175</v>
      </c>
      <c r="BJ109" s="561" t="s">
        <v>2798</v>
      </c>
      <c r="BK109" s="479" t="s">
        <v>2798</v>
      </c>
      <c r="BL109" s="56"/>
      <c r="BM109" s="56"/>
      <c r="BN109" s="209">
        <v>999</v>
      </c>
      <c r="BP109" s="580"/>
      <c r="BQ109" s="580" t="s">
        <v>86</v>
      </c>
      <c r="BR109" s="580" t="s">
        <v>174</v>
      </c>
      <c r="BS109" s="580"/>
      <c r="BT109" s="580"/>
    </row>
    <row r="110" spans="1:72">
      <c r="A110">
        <v>506</v>
      </c>
      <c r="B110" s="148" t="s">
        <v>7241</v>
      </c>
      <c r="C110" s="148" t="s">
        <v>7242</v>
      </c>
      <c r="D110" s="28">
        <v>0</v>
      </c>
      <c r="E110" s="586">
        <v>0</v>
      </c>
      <c r="F110" s="586">
        <v>1</v>
      </c>
      <c r="G110" s="344" t="s">
        <v>7212</v>
      </c>
      <c r="H110" t="s">
        <v>170</v>
      </c>
      <c r="J110" s="56"/>
      <c r="M110" s="56"/>
      <c r="N110" s="56" t="s">
        <v>170</v>
      </c>
      <c r="O110" t="s">
        <v>170</v>
      </c>
      <c r="P110" s="56" t="s">
        <v>170</v>
      </c>
      <c r="Q110" s="61" t="s">
        <v>169</v>
      </c>
      <c r="R110" s="137">
        <v>103</v>
      </c>
      <c r="S110" s="137">
        <v>7</v>
      </c>
      <c r="T110" s="119" t="s">
        <v>80</v>
      </c>
      <c r="U110" s="56" t="s">
        <v>80</v>
      </c>
      <c r="V110" s="142">
        <v>99</v>
      </c>
      <c r="W110" s="142">
        <v>99</v>
      </c>
      <c r="X110" s="21" t="s">
        <v>2763</v>
      </c>
      <c r="Y110" s="132">
        <v>0</v>
      </c>
      <c r="Z110" s="132">
        <v>0</v>
      </c>
      <c r="AA110" s="132">
        <v>0</v>
      </c>
      <c r="AB110" s="132">
        <v>0</v>
      </c>
      <c r="AC110" s="132">
        <v>0</v>
      </c>
      <c r="AD110" s="132">
        <v>1</v>
      </c>
      <c r="AE110" s="132">
        <v>0</v>
      </c>
      <c r="AF110" s="132">
        <v>0</v>
      </c>
      <c r="AG110" s="132">
        <v>0</v>
      </c>
      <c r="AI110" s="132">
        <v>0</v>
      </c>
      <c r="AJ110" t="s">
        <v>140</v>
      </c>
      <c r="AK110" s="38" t="s">
        <v>140</v>
      </c>
      <c r="AL110" s="195">
        <v>3</v>
      </c>
      <c r="AM110" t="s">
        <v>416</v>
      </c>
      <c r="AN110" t="s">
        <v>416</v>
      </c>
      <c r="AO110" t="s">
        <v>417</v>
      </c>
      <c r="AP110" s="29">
        <v>1</v>
      </c>
      <c r="AQ110" t="s">
        <v>83</v>
      </c>
      <c r="AR110" t="s">
        <v>97</v>
      </c>
      <c r="AS110" t="s">
        <v>96</v>
      </c>
      <c r="AT110" t="s">
        <v>97</v>
      </c>
      <c r="AV110" s="596" t="s">
        <v>2798</v>
      </c>
      <c r="AW110" s="479" t="b">
        <v>0</v>
      </c>
      <c r="AX110" t="s">
        <v>89</v>
      </c>
      <c r="BA110" t="b">
        <v>0</v>
      </c>
      <c r="BB110" t="b">
        <v>0</v>
      </c>
      <c r="BC110" t="b">
        <v>0</v>
      </c>
      <c r="BE110" t="s">
        <v>4980</v>
      </c>
      <c r="BF110" t="s">
        <v>171</v>
      </c>
      <c r="BG110" t="s">
        <v>171</v>
      </c>
      <c r="BH110" s="56" t="s">
        <v>172</v>
      </c>
      <c r="BI110" s="56" t="s">
        <v>172</v>
      </c>
      <c r="BJ110" s="561" t="s">
        <v>2798</v>
      </c>
      <c r="BK110" s="479">
        <v>0</v>
      </c>
      <c r="BL110" s="56"/>
      <c r="BM110" s="56"/>
      <c r="BN110" s="209">
        <v>999</v>
      </c>
      <c r="BP110" s="580"/>
      <c r="BQ110" s="580" t="s">
        <v>54</v>
      </c>
      <c r="BR110" s="580" t="s">
        <v>170</v>
      </c>
      <c r="BS110" s="580"/>
      <c r="BT110" s="580"/>
    </row>
    <row r="111" spans="1:72">
      <c r="A111">
        <v>330</v>
      </c>
      <c r="B111" s="148" t="s">
        <v>7227</v>
      </c>
      <c r="C111" s="148" t="s">
        <v>7228</v>
      </c>
      <c r="D111" s="28">
        <v>0</v>
      </c>
      <c r="E111" s="586">
        <v>0</v>
      </c>
      <c r="F111" s="586">
        <v>1</v>
      </c>
      <c r="G111" s="344" t="s">
        <v>7212</v>
      </c>
      <c r="H111" t="s">
        <v>166</v>
      </c>
      <c r="J111" s="56"/>
      <c r="L111" s="114"/>
      <c r="M111" s="184"/>
      <c r="N111" s="56" t="s">
        <v>166</v>
      </c>
      <c r="O111" t="s">
        <v>166</v>
      </c>
      <c r="P111" s="56" t="s">
        <v>166</v>
      </c>
      <c r="Q111" s="115" t="s">
        <v>165</v>
      </c>
      <c r="R111" s="137">
        <v>172</v>
      </c>
      <c r="S111" s="137">
        <v>27</v>
      </c>
      <c r="T111" s="119" t="s">
        <v>168</v>
      </c>
      <c r="U111" s="56" t="s">
        <v>168</v>
      </c>
      <c r="V111" s="142">
        <v>99</v>
      </c>
      <c r="W111" s="142">
        <v>99</v>
      </c>
      <c r="X111" s="185" t="s">
        <v>2763</v>
      </c>
      <c r="Y111" s="132">
        <v>0</v>
      </c>
      <c r="Z111" s="132">
        <v>0</v>
      </c>
      <c r="AA111" s="132">
        <v>0</v>
      </c>
      <c r="AB111" s="132">
        <v>0</v>
      </c>
      <c r="AC111" s="132">
        <v>0</v>
      </c>
      <c r="AD111" s="132">
        <v>1</v>
      </c>
      <c r="AE111" s="132">
        <v>0</v>
      </c>
      <c r="AF111" s="132">
        <v>0</v>
      </c>
      <c r="AG111" s="132">
        <v>0</v>
      </c>
      <c r="AI111" s="132">
        <v>0</v>
      </c>
      <c r="AJ111" t="s">
        <v>44</v>
      </c>
      <c r="AK111" s="38" t="s">
        <v>44</v>
      </c>
      <c r="AL111" s="195">
        <v>1</v>
      </c>
      <c r="AM111" t="s">
        <v>416</v>
      </c>
      <c r="AN111" t="s">
        <v>416</v>
      </c>
      <c r="AO111" t="s">
        <v>417</v>
      </c>
      <c r="AP111" s="29">
        <v>1</v>
      </c>
      <c r="AQ111" t="s">
        <v>83</v>
      </c>
      <c r="AR111" t="s">
        <v>97</v>
      </c>
      <c r="AS111" t="s">
        <v>96</v>
      </c>
      <c r="AT111" t="s">
        <v>97</v>
      </c>
      <c r="AV111" s="596" t="s">
        <v>2798</v>
      </c>
      <c r="AW111" s="479" t="b">
        <v>0</v>
      </c>
      <c r="AX111" t="s">
        <v>89</v>
      </c>
      <c r="BA111" t="b">
        <v>0</v>
      </c>
      <c r="BB111" t="b">
        <v>0</v>
      </c>
      <c r="BC111" t="b">
        <v>0</v>
      </c>
      <c r="BE111" t="s">
        <v>4965</v>
      </c>
      <c r="BF111" t="s">
        <v>167</v>
      </c>
      <c r="BG111" t="s">
        <v>167</v>
      </c>
      <c r="BH111" s="56" t="s">
        <v>167</v>
      </c>
      <c r="BI111" s="56" t="s">
        <v>167</v>
      </c>
      <c r="BJ111" s="561" t="s">
        <v>2798</v>
      </c>
      <c r="BK111" s="479">
        <v>0</v>
      </c>
      <c r="BL111" s="56"/>
      <c r="BM111" s="56"/>
      <c r="BN111" s="209">
        <v>999</v>
      </c>
      <c r="BP111" s="580"/>
      <c r="BQ111" s="580" t="s">
        <v>54</v>
      </c>
      <c r="BR111" s="580" t="s">
        <v>166</v>
      </c>
      <c r="BS111" s="580"/>
      <c r="BT111" s="580"/>
    </row>
    <row r="112" spans="1:72">
      <c r="A112">
        <v>334</v>
      </c>
      <c r="B112" s="148" t="s">
        <v>7229</v>
      </c>
      <c r="C112" s="148" t="s">
        <v>7230</v>
      </c>
      <c r="D112" s="28">
        <v>0</v>
      </c>
      <c r="E112" s="586">
        <v>0</v>
      </c>
      <c r="F112" s="586">
        <v>1</v>
      </c>
      <c r="G112" s="344" t="s">
        <v>7212</v>
      </c>
      <c r="H112" t="s">
        <v>161</v>
      </c>
      <c r="I112" s="173"/>
      <c r="J112" s="56"/>
      <c r="M112" s="56"/>
      <c r="N112" s="56" t="s">
        <v>161</v>
      </c>
      <c r="O112" t="s">
        <v>161</v>
      </c>
      <c r="P112" s="56" t="s">
        <v>161</v>
      </c>
      <c r="Q112" s="61" t="s">
        <v>160</v>
      </c>
      <c r="R112" s="137">
        <v>166</v>
      </c>
      <c r="S112" s="137">
        <v>28</v>
      </c>
      <c r="T112" s="119" t="s">
        <v>164</v>
      </c>
      <c r="U112" s="56" t="s">
        <v>164</v>
      </c>
      <c r="V112" s="142">
        <v>99</v>
      </c>
      <c r="W112" s="142">
        <v>99</v>
      </c>
      <c r="X112" s="185" t="s">
        <v>2763</v>
      </c>
      <c r="Y112" s="132">
        <v>0</v>
      </c>
      <c r="Z112" s="132">
        <v>0</v>
      </c>
      <c r="AA112" s="132">
        <v>0</v>
      </c>
      <c r="AB112" s="132">
        <v>0</v>
      </c>
      <c r="AC112" s="132">
        <v>0</v>
      </c>
      <c r="AD112" s="132">
        <v>1</v>
      </c>
      <c r="AE112" s="132">
        <v>0</v>
      </c>
      <c r="AF112" s="132">
        <v>0</v>
      </c>
      <c r="AG112" s="132">
        <v>0</v>
      </c>
      <c r="AI112" s="132">
        <v>0</v>
      </c>
      <c r="AJ112" t="s">
        <v>44</v>
      </c>
      <c r="AK112" s="38" t="s">
        <v>44</v>
      </c>
      <c r="AL112" s="195">
        <v>1</v>
      </c>
      <c r="AM112" t="s">
        <v>416</v>
      </c>
      <c r="AN112" t="s">
        <v>416</v>
      </c>
      <c r="AO112" t="s">
        <v>417</v>
      </c>
      <c r="AP112" s="29">
        <v>1</v>
      </c>
      <c r="AQ112" t="s">
        <v>83</v>
      </c>
      <c r="AR112" t="s">
        <v>97</v>
      </c>
      <c r="AS112" t="s">
        <v>96</v>
      </c>
      <c r="AT112" t="s">
        <v>97</v>
      </c>
      <c r="AV112" s="596" t="s">
        <v>2798</v>
      </c>
      <c r="AW112" s="479" t="b">
        <v>0</v>
      </c>
      <c r="AX112" t="s">
        <v>89</v>
      </c>
      <c r="BA112" t="b">
        <v>0</v>
      </c>
      <c r="BB112" t="b">
        <v>0</v>
      </c>
      <c r="BC112" t="b">
        <v>0</v>
      </c>
      <c r="BE112" t="s">
        <v>4969</v>
      </c>
      <c r="BF112" t="s">
        <v>162</v>
      </c>
      <c r="BG112" t="s">
        <v>162</v>
      </c>
      <c r="BH112" s="56" t="s">
        <v>163</v>
      </c>
      <c r="BI112" s="56" t="s">
        <v>163</v>
      </c>
      <c r="BJ112" s="561" t="s">
        <v>2798</v>
      </c>
      <c r="BK112" s="479" t="s">
        <v>2798</v>
      </c>
      <c r="BL112" s="56"/>
      <c r="BM112" s="56"/>
      <c r="BN112" s="209">
        <v>999</v>
      </c>
      <c r="BP112" s="580"/>
      <c r="BQ112" s="580" t="s">
        <v>109</v>
      </c>
      <c r="BR112" s="580" t="s">
        <v>161</v>
      </c>
      <c r="BS112" s="580"/>
      <c r="BT112" s="580"/>
    </row>
    <row r="113" spans="1:72">
      <c r="A113">
        <v>310</v>
      </c>
      <c r="B113" s="148" t="s">
        <v>7221</v>
      </c>
      <c r="C113" s="148" t="s">
        <v>7222</v>
      </c>
      <c r="D113" s="28">
        <v>0</v>
      </c>
      <c r="E113" s="586">
        <v>0</v>
      </c>
      <c r="F113" s="586">
        <v>1</v>
      </c>
      <c r="G113" s="344" t="s">
        <v>7212</v>
      </c>
      <c r="H113" t="s">
        <v>157</v>
      </c>
      <c r="J113" s="56"/>
      <c r="M113" s="56"/>
      <c r="N113" s="56" t="s">
        <v>157</v>
      </c>
      <c r="O113" t="s">
        <v>157</v>
      </c>
      <c r="P113" s="56" t="s">
        <v>157</v>
      </c>
      <c r="Q113" s="61" t="s">
        <v>156</v>
      </c>
      <c r="R113" s="137">
        <v>170</v>
      </c>
      <c r="S113" s="137">
        <v>24</v>
      </c>
      <c r="T113" s="119" t="s">
        <v>51</v>
      </c>
      <c r="U113" s="56" t="s">
        <v>51</v>
      </c>
      <c r="V113" s="142">
        <v>99</v>
      </c>
      <c r="W113" s="142">
        <v>99</v>
      </c>
      <c r="X113" s="21" t="s">
        <v>2763</v>
      </c>
      <c r="Y113" s="132">
        <v>0</v>
      </c>
      <c r="Z113" s="132">
        <v>0</v>
      </c>
      <c r="AA113" s="132">
        <v>0</v>
      </c>
      <c r="AB113" s="132">
        <v>0</v>
      </c>
      <c r="AC113" s="132">
        <v>0</v>
      </c>
      <c r="AD113" s="132">
        <v>1</v>
      </c>
      <c r="AE113" s="132">
        <v>0</v>
      </c>
      <c r="AF113" s="132">
        <v>0</v>
      </c>
      <c r="AG113" s="132">
        <v>0</v>
      </c>
      <c r="AI113" s="132">
        <v>0</v>
      </c>
      <c r="AJ113" t="s">
        <v>44</v>
      </c>
      <c r="AK113" s="38" t="s">
        <v>44</v>
      </c>
      <c r="AL113" s="195">
        <v>1</v>
      </c>
      <c r="AM113" t="s">
        <v>416</v>
      </c>
      <c r="AN113" t="s">
        <v>416</v>
      </c>
      <c r="AO113" t="s">
        <v>417</v>
      </c>
      <c r="AP113" s="29">
        <v>1</v>
      </c>
      <c r="AQ113" t="s">
        <v>83</v>
      </c>
      <c r="AR113" t="s">
        <v>97</v>
      </c>
      <c r="AS113" t="s">
        <v>96</v>
      </c>
      <c r="AT113" t="s">
        <v>97</v>
      </c>
      <c r="AV113" s="596" t="s">
        <v>2798</v>
      </c>
      <c r="AW113" s="479" t="b">
        <v>0</v>
      </c>
      <c r="AX113" t="s">
        <v>89</v>
      </c>
      <c r="BA113" t="b">
        <v>0</v>
      </c>
      <c r="BB113" t="b">
        <v>0</v>
      </c>
      <c r="BC113" t="b">
        <v>0</v>
      </c>
      <c r="BE113" t="s">
        <v>4957</v>
      </c>
      <c r="BF113" t="s">
        <v>158</v>
      </c>
      <c r="BG113" t="s">
        <v>158</v>
      </c>
      <c r="BH113" s="56" t="s">
        <v>159</v>
      </c>
      <c r="BI113" s="56" t="s">
        <v>159</v>
      </c>
      <c r="BJ113" s="561" t="s">
        <v>2798</v>
      </c>
      <c r="BK113" s="479" t="s">
        <v>2798</v>
      </c>
      <c r="BL113" s="56"/>
      <c r="BM113" s="56"/>
      <c r="BN113" s="209">
        <v>999</v>
      </c>
      <c r="BP113" s="580"/>
      <c r="BQ113" s="580" t="s">
        <v>103</v>
      </c>
      <c r="BR113" s="580" t="s">
        <v>157</v>
      </c>
      <c r="BS113" s="580"/>
      <c r="BT113" s="580"/>
    </row>
    <row r="114" spans="1:72">
      <c r="A114">
        <v>291</v>
      </c>
      <c r="B114" s="148" t="s">
        <v>7215</v>
      </c>
      <c r="C114" s="148" t="s">
        <v>7216</v>
      </c>
      <c r="D114" s="28">
        <v>0</v>
      </c>
      <c r="E114" s="586">
        <v>0</v>
      </c>
      <c r="F114" s="586">
        <v>1</v>
      </c>
      <c r="G114" s="344" t="s">
        <v>7212</v>
      </c>
      <c r="H114" t="s">
        <v>152</v>
      </c>
      <c r="J114" s="56"/>
      <c r="M114" s="56"/>
      <c r="N114" s="56" t="s">
        <v>152</v>
      </c>
      <c r="O114" t="s">
        <v>152</v>
      </c>
      <c r="P114" s="56" t="s">
        <v>152</v>
      </c>
      <c r="Q114" s="61" t="s">
        <v>151</v>
      </c>
      <c r="R114" s="137">
        <v>167</v>
      </c>
      <c r="S114" s="137">
        <v>20</v>
      </c>
      <c r="T114" s="119" t="s">
        <v>155</v>
      </c>
      <c r="U114" s="56" t="s">
        <v>155</v>
      </c>
      <c r="V114" s="142">
        <v>99</v>
      </c>
      <c r="W114" s="142">
        <v>99</v>
      </c>
      <c r="X114" s="21" t="s">
        <v>2763</v>
      </c>
      <c r="Y114" s="132">
        <v>0</v>
      </c>
      <c r="Z114" s="132">
        <v>0</v>
      </c>
      <c r="AA114" s="132">
        <v>0</v>
      </c>
      <c r="AB114" s="132">
        <v>0</v>
      </c>
      <c r="AC114" s="132">
        <v>0</v>
      </c>
      <c r="AD114" s="132">
        <v>1</v>
      </c>
      <c r="AE114" s="132">
        <v>0</v>
      </c>
      <c r="AF114" s="132">
        <v>0</v>
      </c>
      <c r="AG114" s="132">
        <v>0</v>
      </c>
      <c r="AI114" s="132">
        <v>0</v>
      </c>
      <c r="AJ114" t="s">
        <v>44</v>
      </c>
      <c r="AK114" s="38" t="s">
        <v>44</v>
      </c>
      <c r="AL114" s="195">
        <v>1</v>
      </c>
      <c r="AM114" t="s">
        <v>416</v>
      </c>
      <c r="AN114" t="s">
        <v>416</v>
      </c>
      <c r="AO114" t="s">
        <v>417</v>
      </c>
      <c r="AP114" s="29">
        <v>1</v>
      </c>
      <c r="AQ114" t="s">
        <v>83</v>
      </c>
      <c r="AR114" t="s">
        <v>97</v>
      </c>
      <c r="AS114" t="s">
        <v>96</v>
      </c>
      <c r="AT114" t="s">
        <v>97</v>
      </c>
      <c r="AV114" s="596" t="s">
        <v>2798</v>
      </c>
      <c r="AW114" s="479" t="b">
        <v>0</v>
      </c>
      <c r="AX114" t="s">
        <v>89</v>
      </c>
      <c r="BA114" t="b">
        <v>0</v>
      </c>
      <c r="BB114" t="b">
        <v>0</v>
      </c>
      <c r="BC114" t="b">
        <v>0</v>
      </c>
      <c r="BE114" t="s">
        <v>4951</v>
      </c>
      <c r="BF114" t="s">
        <v>153</v>
      </c>
      <c r="BG114" t="s">
        <v>153</v>
      </c>
      <c r="BH114" s="56" t="s">
        <v>154</v>
      </c>
      <c r="BI114" s="56" t="s">
        <v>154</v>
      </c>
      <c r="BJ114" s="561" t="s">
        <v>2798</v>
      </c>
      <c r="BK114" s="479" t="s">
        <v>2798</v>
      </c>
      <c r="BL114" s="56"/>
      <c r="BM114" s="56"/>
      <c r="BN114" s="209">
        <v>999</v>
      </c>
      <c r="BP114" s="580"/>
      <c r="BQ114" s="580" t="s">
        <v>113</v>
      </c>
      <c r="BR114" s="580" t="s">
        <v>152</v>
      </c>
      <c r="BS114" s="580"/>
      <c r="BT114" s="580"/>
    </row>
    <row r="115" spans="1:72">
      <c r="A115">
        <v>295</v>
      </c>
      <c r="B115" s="148" t="s">
        <v>7217</v>
      </c>
      <c r="C115" s="148" t="s">
        <v>7218</v>
      </c>
      <c r="D115" s="28">
        <v>0</v>
      </c>
      <c r="E115" s="586">
        <v>0</v>
      </c>
      <c r="F115" s="586">
        <v>1</v>
      </c>
      <c r="G115" s="344" t="s">
        <v>7212</v>
      </c>
      <c r="H115" t="s">
        <v>147</v>
      </c>
      <c r="J115" s="56"/>
      <c r="L115" s="64"/>
      <c r="M115" s="574"/>
      <c r="N115" s="56" t="s">
        <v>147</v>
      </c>
      <c r="O115" t="s">
        <v>147</v>
      </c>
      <c r="P115" s="56" t="s">
        <v>147</v>
      </c>
      <c r="Q115" s="61" t="s">
        <v>146</v>
      </c>
      <c r="R115" s="137">
        <v>169</v>
      </c>
      <c r="S115" s="137">
        <v>21</v>
      </c>
      <c r="T115" s="119" t="s">
        <v>150</v>
      </c>
      <c r="U115" s="56" t="s">
        <v>150</v>
      </c>
      <c r="V115" s="142">
        <v>99</v>
      </c>
      <c r="W115" s="142">
        <v>99</v>
      </c>
      <c r="X115" s="21" t="s">
        <v>2763</v>
      </c>
      <c r="Y115" s="132">
        <v>0</v>
      </c>
      <c r="Z115" s="132">
        <v>0</v>
      </c>
      <c r="AA115" s="132">
        <v>0</v>
      </c>
      <c r="AB115" s="132">
        <v>0</v>
      </c>
      <c r="AC115" s="132">
        <v>0</v>
      </c>
      <c r="AD115" s="132">
        <v>1</v>
      </c>
      <c r="AE115" s="132">
        <v>0</v>
      </c>
      <c r="AF115" s="132">
        <v>0</v>
      </c>
      <c r="AG115" s="132">
        <v>0</v>
      </c>
      <c r="AI115" s="132">
        <v>0</v>
      </c>
      <c r="AJ115" t="s">
        <v>44</v>
      </c>
      <c r="AK115" s="38" t="s">
        <v>44</v>
      </c>
      <c r="AL115" s="195">
        <v>1</v>
      </c>
      <c r="AM115" t="s">
        <v>416</v>
      </c>
      <c r="AN115" t="s">
        <v>416</v>
      </c>
      <c r="AO115" t="s">
        <v>417</v>
      </c>
      <c r="AP115" s="29">
        <v>1</v>
      </c>
      <c r="AQ115" t="s">
        <v>83</v>
      </c>
      <c r="AR115" t="s">
        <v>97</v>
      </c>
      <c r="AS115" t="s">
        <v>96</v>
      </c>
      <c r="AT115" t="s">
        <v>97</v>
      </c>
      <c r="AV115" s="596" t="s">
        <v>2798</v>
      </c>
      <c r="AW115" s="479" t="b">
        <v>0</v>
      </c>
      <c r="AX115" t="s">
        <v>89</v>
      </c>
      <c r="BA115" t="b">
        <v>0</v>
      </c>
      <c r="BB115" t="b">
        <v>0</v>
      </c>
      <c r="BC115" t="b">
        <v>0</v>
      </c>
      <c r="BE115" t="s">
        <v>5070</v>
      </c>
      <c r="BF115" t="s">
        <v>148</v>
      </c>
      <c r="BG115" t="s">
        <v>148</v>
      </c>
      <c r="BH115" s="56" t="s">
        <v>149</v>
      </c>
      <c r="BI115" s="56" t="s">
        <v>149</v>
      </c>
      <c r="BJ115" s="561" t="s">
        <v>2798</v>
      </c>
      <c r="BK115" s="479" t="s">
        <v>2798</v>
      </c>
      <c r="BL115" s="56"/>
      <c r="BM115" s="56"/>
      <c r="BN115" s="209">
        <v>999</v>
      </c>
      <c r="BP115" s="580"/>
      <c r="BQ115" s="580" t="s">
        <v>53</v>
      </c>
      <c r="BR115" s="580" t="s">
        <v>147</v>
      </c>
      <c r="BS115" s="580"/>
      <c r="BT115" s="580"/>
    </row>
    <row r="116" spans="1:72">
      <c r="A116">
        <v>490</v>
      </c>
      <c r="B116" s="148" t="s">
        <v>7233</v>
      </c>
      <c r="C116" s="148" t="s">
        <v>7234</v>
      </c>
      <c r="D116" s="28">
        <v>0</v>
      </c>
      <c r="E116" s="586">
        <v>0</v>
      </c>
      <c r="F116" s="586">
        <v>1</v>
      </c>
      <c r="G116" s="344" t="s">
        <v>7212</v>
      </c>
      <c r="H116" t="s">
        <v>139</v>
      </c>
      <c r="J116" s="56"/>
      <c r="M116" s="56"/>
      <c r="N116" s="56" t="s">
        <v>139</v>
      </c>
      <c r="O116" t="s">
        <v>139</v>
      </c>
      <c r="P116" s="56" t="s">
        <v>139</v>
      </c>
      <c r="Q116" s="61" t="s">
        <v>138</v>
      </c>
      <c r="R116" s="137">
        <v>97</v>
      </c>
      <c r="S116" s="137">
        <v>2</v>
      </c>
      <c r="T116" s="119" t="s">
        <v>144</v>
      </c>
      <c r="U116" s="56" t="s">
        <v>144</v>
      </c>
      <c r="V116" s="142">
        <v>99</v>
      </c>
      <c r="W116" s="142">
        <v>99</v>
      </c>
      <c r="X116" s="21" t="s">
        <v>2763</v>
      </c>
      <c r="Y116" s="132">
        <v>0</v>
      </c>
      <c r="Z116" s="132">
        <v>0</v>
      </c>
      <c r="AA116" s="132">
        <v>0</v>
      </c>
      <c r="AB116" s="132">
        <v>0</v>
      </c>
      <c r="AC116" s="132">
        <v>0</v>
      </c>
      <c r="AD116" s="132">
        <v>1</v>
      </c>
      <c r="AE116" s="132">
        <v>0</v>
      </c>
      <c r="AF116" s="132">
        <v>0</v>
      </c>
      <c r="AG116" s="132">
        <v>0</v>
      </c>
      <c r="AI116" s="132">
        <v>0</v>
      </c>
      <c r="AJ116" t="s">
        <v>140</v>
      </c>
      <c r="AK116" s="38" t="s">
        <v>140</v>
      </c>
      <c r="AL116" s="195">
        <v>3</v>
      </c>
      <c r="AM116" t="s">
        <v>416</v>
      </c>
      <c r="AN116" t="s">
        <v>416</v>
      </c>
      <c r="AO116" t="s">
        <v>417</v>
      </c>
      <c r="AP116" s="29">
        <v>1</v>
      </c>
      <c r="AQ116" t="s">
        <v>83</v>
      </c>
      <c r="AR116" t="s">
        <v>97</v>
      </c>
      <c r="AS116" t="s">
        <v>96</v>
      </c>
      <c r="AT116" t="s">
        <v>97</v>
      </c>
      <c r="AV116" s="596" t="s">
        <v>2798</v>
      </c>
      <c r="AW116" s="479" t="b">
        <v>0</v>
      </c>
      <c r="AX116" t="s">
        <v>89</v>
      </c>
      <c r="BA116" t="b">
        <v>0</v>
      </c>
      <c r="BB116" t="b">
        <v>0</v>
      </c>
      <c r="BC116" t="b">
        <v>0</v>
      </c>
      <c r="BE116" t="s">
        <v>141</v>
      </c>
      <c r="BF116" t="s">
        <v>141</v>
      </c>
      <c r="BG116" t="s">
        <v>141</v>
      </c>
      <c r="BH116" s="56" t="s">
        <v>142</v>
      </c>
      <c r="BI116" s="56" t="s">
        <v>142</v>
      </c>
      <c r="BJ116" s="561" t="s">
        <v>2798</v>
      </c>
      <c r="BK116" s="479" t="s">
        <v>2798</v>
      </c>
      <c r="BL116" s="56"/>
      <c r="BM116" s="56"/>
      <c r="BN116" s="209">
        <v>999</v>
      </c>
      <c r="BP116" s="580"/>
      <c r="BQ116" s="580" t="s">
        <v>143</v>
      </c>
      <c r="BR116" s="580" t="s">
        <v>139</v>
      </c>
      <c r="BS116" s="580"/>
      <c r="BT116" s="580"/>
    </row>
    <row r="117" spans="1:72">
      <c r="A117">
        <v>319</v>
      </c>
      <c r="B117" s="148" t="s">
        <v>7223</v>
      </c>
      <c r="C117" s="148" t="s">
        <v>7224</v>
      </c>
      <c r="D117" s="28">
        <v>0</v>
      </c>
      <c r="E117" s="586">
        <v>0</v>
      </c>
      <c r="F117" s="586">
        <v>1</v>
      </c>
      <c r="G117" s="344" t="s">
        <v>7212</v>
      </c>
      <c r="H117" t="s">
        <v>136</v>
      </c>
      <c r="J117" s="56"/>
      <c r="L117" s="114"/>
      <c r="M117" s="184"/>
      <c r="N117" s="56" t="s">
        <v>136</v>
      </c>
      <c r="O117" t="s">
        <v>136</v>
      </c>
      <c r="P117" s="56" t="s">
        <v>136</v>
      </c>
      <c r="Q117" s="115" t="s">
        <v>135</v>
      </c>
      <c r="R117" s="137">
        <v>217</v>
      </c>
      <c r="S117" s="137">
        <v>25</v>
      </c>
      <c r="T117" s="119" t="s">
        <v>1144</v>
      </c>
      <c r="U117" s="56"/>
      <c r="V117" s="142">
        <v>99</v>
      </c>
      <c r="W117" s="142">
        <v>99</v>
      </c>
      <c r="X117" s="21" t="s">
        <v>2763</v>
      </c>
      <c r="Y117" s="132">
        <v>0</v>
      </c>
      <c r="Z117" s="132">
        <v>0</v>
      </c>
      <c r="AA117" s="132">
        <v>0</v>
      </c>
      <c r="AB117" s="132">
        <v>0</v>
      </c>
      <c r="AC117" s="132">
        <v>0</v>
      </c>
      <c r="AD117" s="132">
        <v>1</v>
      </c>
      <c r="AE117" s="132">
        <v>0</v>
      </c>
      <c r="AF117" s="132">
        <v>0</v>
      </c>
      <c r="AG117" s="132">
        <v>0</v>
      </c>
      <c r="AI117" s="132">
        <v>0</v>
      </c>
      <c r="AJ117" t="s">
        <v>44</v>
      </c>
      <c r="AK117" s="38" t="s">
        <v>44</v>
      </c>
      <c r="AL117" s="195">
        <v>1</v>
      </c>
      <c r="AM117" t="s">
        <v>416</v>
      </c>
      <c r="AN117" t="s">
        <v>416</v>
      </c>
      <c r="AO117" t="s">
        <v>417</v>
      </c>
      <c r="AP117" s="29">
        <v>1</v>
      </c>
      <c r="AQ117" t="s">
        <v>83</v>
      </c>
      <c r="AR117" t="s">
        <v>97</v>
      </c>
      <c r="AS117" t="s">
        <v>96</v>
      </c>
      <c r="AT117" t="s">
        <v>97</v>
      </c>
      <c r="AV117" s="596" t="s">
        <v>2798</v>
      </c>
      <c r="AW117" s="479" t="b">
        <v>0</v>
      </c>
      <c r="AX117" t="s">
        <v>89</v>
      </c>
      <c r="BA117" t="b">
        <v>0</v>
      </c>
      <c r="BB117" t="b">
        <v>0</v>
      </c>
      <c r="BC117" t="b">
        <v>0</v>
      </c>
      <c r="BE117" t="s">
        <v>137</v>
      </c>
      <c r="BF117" t="s">
        <v>137</v>
      </c>
      <c r="BG117" t="s">
        <v>137</v>
      </c>
      <c r="BH117" s="56" t="s">
        <v>137</v>
      </c>
      <c r="BI117" s="56"/>
      <c r="BJ117" s="561" t="s">
        <v>2798</v>
      </c>
      <c r="BK117" s="479" t="s">
        <v>2798</v>
      </c>
      <c r="BL117" s="56"/>
      <c r="BM117" s="56"/>
      <c r="BN117" s="209">
        <v>999</v>
      </c>
      <c r="BP117" s="580"/>
      <c r="BQ117" s="580" t="s">
        <v>99</v>
      </c>
      <c r="BR117" s="580" t="s">
        <v>136</v>
      </c>
      <c r="BS117" s="580"/>
      <c r="BT117" s="580"/>
    </row>
    <row r="118" spans="1:72">
      <c r="A118">
        <v>752</v>
      </c>
      <c r="B118" s="148" t="s">
        <v>7274</v>
      </c>
      <c r="C118" s="148" t="s">
        <v>7275</v>
      </c>
      <c r="D118" s="28">
        <v>0</v>
      </c>
      <c r="E118" s="586">
        <v>0</v>
      </c>
      <c r="F118" s="586">
        <v>1</v>
      </c>
      <c r="G118" s="344" t="s">
        <v>7212</v>
      </c>
      <c r="H118" t="s">
        <v>129</v>
      </c>
      <c r="J118" s="184"/>
      <c r="K118" s="114"/>
      <c r="L118" s="114"/>
      <c r="M118" s="184"/>
      <c r="N118" s="184" t="s">
        <v>129</v>
      </c>
      <c r="O118" s="114" t="s">
        <v>129</v>
      </c>
      <c r="P118" s="184" t="s">
        <v>129</v>
      </c>
      <c r="Q118" s="115" t="s">
        <v>128</v>
      </c>
      <c r="R118" s="137">
        <v>107</v>
      </c>
      <c r="S118" s="137">
        <v>11</v>
      </c>
      <c r="T118" s="119" t="s">
        <v>134</v>
      </c>
      <c r="U118" s="184" t="s">
        <v>133</v>
      </c>
      <c r="V118" s="142">
        <v>99</v>
      </c>
      <c r="W118" s="142">
        <v>99</v>
      </c>
      <c r="X118" s="185" t="s">
        <v>2763</v>
      </c>
      <c r="Y118" s="132">
        <v>0</v>
      </c>
      <c r="Z118" s="132">
        <v>0</v>
      </c>
      <c r="AA118" s="132">
        <v>0</v>
      </c>
      <c r="AB118" s="132">
        <v>0</v>
      </c>
      <c r="AC118" s="132">
        <v>0</v>
      </c>
      <c r="AD118" s="132">
        <v>1</v>
      </c>
      <c r="AE118" s="132">
        <v>1</v>
      </c>
      <c r="AF118" s="132">
        <v>0</v>
      </c>
      <c r="AG118" s="132">
        <v>1</v>
      </c>
      <c r="AH118" s="114"/>
      <c r="AI118" s="132">
        <v>0</v>
      </c>
      <c r="AJ118" t="s">
        <v>84</v>
      </c>
      <c r="AK118" s="197" t="s">
        <v>84</v>
      </c>
      <c r="AL118" s="195">
        <v>5</v>
      </c>
      <c r="AM118" s="114" t="s">
        <v>416</v>
      </c>
      <c r="AN118" s="114" t="s">
        <v>416</v>
      </c>
      <c r="AO118" s="114" t="s">
        <v>417</v>
      </c>
      <c r="AP118" s="186">
        <v>1</v>
      </c>
      <c r="AQ118" s="114" t="s">
        <v>83</v>
      </c>
      <c r="AR118" s="114" t="s">
        <v>97</v>
      </c>
      <c r="AS118" s="114" t="s">
        <v>96</v>
      </c>
      <c r="AT118" s="114" t="s">
        <v>97</v>
      </c>
      <c r="AU118" s="114"/>
      <c r="AV118" s="596" t="s">
        <v>2798</v>
      </c>
      <c r="AW118" s="479" t="b">
        <v>0</v>
      </c>
      <c r="AX118" s="114" t="s">
        <v>89</v>
      </c>
      <c r="AY118" s="114"/>
      <c r="AZ118" s="114"/>
      <c r="BA118" s="114" t="b">
        <v>0</v>
      </c>
      <c r="BB118" s="114" t="b">
        <v>0</v>
      </c>
      <c r="BC118" s="114" t="b">
        <v>0</v>
      </c>
      <c r="BD118" s="114"/>
      <c r="BE118" s="114" t="s">
        <v>4858</v>
      </c>
      <c r="BF118" s="114" t="s">
        <v>130</v>
      </c>
      <c r="BG118" s="114" t="s">
        <v>130</v>
      </c>
      <c r="BH118" s="184" t="s">
        <v>131</v>
      </c>
      <c r="BI118" s="184" t="s">
        <v>132</v>
      </c>
      <c r="BJ118" s="561" t="s">
        <v>2798</v>
      </c>
      <c r="BK118" s="479" t="s">
        <v>2798</v>
      </c>
      <c r="BL118" s="184"/>
      <c r="BM118" s="56"/>
      <c r="BN118" s="209">
        <v>999</v>
      </c>
      <c r="BP118" s="580"/>
      <c r="BQ118" s="580" t="s">
        <v>113</v>
      </c>
      <c r="BR118" s="580" t="s">
        <v>129</v>
      </c>
      <c r="BS118" s="580" t="s">
        <v>56</v>
      </c>
      <c r="BT118" s="580"/>
    </row>
    <row r="119" spans="1:72">
      <c r="A119">
        <v>751</v>
      </c>
      <c r="B119" s="148" t="s">
        <v>7274</v>
      </c>
      <c r="C119" s="148" t="s">
        <v>7275</v>
      </c>
      <c r="D119" s="28">
        <v>0</v>
      </c>
      <c r="E119" s="586">
        <v>0</v>
      </c>
      <c r="F119" s="586">
        <v>1</v>
      </c>
      <c r="G119" s="344" t="s">
        <v>7212</v>
      </c>
      <c r="H119" t="s">
        <v>126</v>
      </c>
      <c r="J119" s="56"/>
      <c r="K119" s="114"/>
      <c r="L119" s="114"/>
      <c r="M119" s="184"/>
      <c r="N119" s="184" t="s">
        <v>126</v>
      </c>
      <c r="O119" s="114" t="s">
        <v>126</v>
      </c>
      <c r="P119" s="184" t="s">
        <v>126</v>
      </c>
      <c r="Q119" s="115" t="s">
        <v>125</v>
      </c>
      <c r="R119" s="137">
        <v>107</v>
      </c>
      <c r="S119" s="137">
        <v>11</v>
      </c>
      <c r="T119" s="183" t="s">
        <v>134</v>
      </c>
      <c r="U119" s="184"/>
      <c r="V119" s="142">
        <v>99</v>
      </c>
      <c r="W119" s="142">
        <v>99</v>
      </c>
      <c r="X119" s="185" t="s">
        <v>2763</v>
      </c>
      <c r="Y119" s="132">
        <v>0</v>
      </c>
      <c r="Z119" s="132">
        <v>0</v>
      </c>
      <c r="AA119" s="132">
        <v>0</v>
      </c>
      <c r="AB119" s="132">
        <v>0</v>
      </c>
      <c r="AC119" s="132">
        <v>0</v>
      </c>
      <c r="AD119" s="132">
        <v>1</v>
      </c>
      <c r="AE119" s="132">
        <v>1</v>
      </c>
      <c r="AF119" s="132">
        <v>0</v>
      </c>
      <c r="AG119" s="132">
        <v>0</v>
      </c>
      <c r="AH119" s="114"/>
      <c r="AI119" s="132">
        <v>0</v>
      </c>
      <c r="AJ119" s="114" t="s">
        <v>84</v>
      </c>
      <c r="AK119" s="197" t="s">
        <v>84</v>
      </c>
      <c r="AL119" s="195">
        <v>5</v>
      </c>
      <c r="AM119" s="114" t="s">
        <v>416</v>
      </c>
      <c r="AN119" s="114" t="s">
        <v>416</v>
      </c>
      <c r="AO119" s="114" t="s">
        <v>417</v>
      </c>
      <c r="AP119" s="186">
        <v>1</v>
      </c>
      <c r="AQ119" s="114" t="s">
        <v>83</v>
      </c>
      <c r="AR119" s="114" t="s">
        <v>97</v>
      </c>
      <c r="AS119" s="114" t="s">
        <v>96</v>
      </c>
      <c r="AT119" s="114" t="s">
        <v>97</v>
      </c>
      <c r="AU119" s="114"/>
      <c r="AV119" s="596" t="s">
        <v>2798</v>
      </c>
      <c r="AW119" s="479" t="b">
        <v>0</v>
      </c>
      <c r="AX119" s="114" t="s">
        <v>89</v>
      </c>
      <c r="AY119" s="114"/>
      <c r="AZ119" s="114"/>
      <c r="BA119" s="114" t="b">
        <v>0</v>
      </c>
      <c r="BB119" s="114" t="b">
        <v>0</v>
      </c>
      <c r="BC119" s="114" t="b">
        <v>0</v>
      </c>
      <c r="BD119" s="114"/>
      <c r="BE119" s="114" t="s">
        <v>127</v>
      </c>
      <c r="BF119" s="114" t="s">
        <v>127</v>
      </c>
      <c r="BG119" s="114" t="s">
        <v>127</v>
      </c>
      <c r="BH119" s="184" t="s">
        <v>127</v>
      </c>
      <c r="BI119" s="184"/>
      <c r="BJ119" s="561" t="s">
        <v>2798</v>
      </c>
      <c r="BK119" s="479" t="s">
        <v>2798</v>
      </c>
      <c r="BL119" s="184"/>
      <c r="BM119" s="56"/>
      <c r="BN119" s="209">
        <v>999</v>
      </c>
      <c r="BP119" s="580"/>
      <c r="BQ119" s="580" t="s">
        <v>54</v>
      </c>
      <c r="BR119" s="580" t="s">
        <v>126</v>
      </c>
      <c r="BS119" s="580"/>
      <c r="BT119" s="580"/>
    </row>
    <row r="120" spans="1:72">
      <c r="A120">
        <v>687</v>
      </c>
      <c r="B120" s="148" t="s">
        <v>7264</v>
      </c>
      <c r="C120" s="148" t="s">
        <v>7265</v>
      </c>
      <c r="D120" s="28">
        <v>0</v>
      </c>
      <c r="E120" s="586">
        <v>0</v>
      </c>
      <c r="F120" s="586">
        <v>1</v>
      </c>
      <c r="G120" s="344" t="s">
        <v>7212</v>
      </c>
      <c r="H120" t="s">
        <v>301</v>
      </c>
      <c r="J120" s="56"/>
      <c r="L120" s="114"/>
      <c r="M120" s="184"/>
      <c r="N120" s="56" t="s">
        <v>301</v>
      </c>
      <c r="O120" t="s">
        <v>301</v>
      </c>
      <c r="P120" s="56" t="s">
        <v>301</v>
      </c>
      <c r="Q120" s="61" t="s">
        <v>300</v>
      </c>
      <c r="R120" s="137">
        <v>102</v>
      </c>
      <c r="S120" s="137">
        <v>6</v>
      </c>
      <c r="T120" s="119" t="s">
        <v>306</v>
      </c>
      <c r="U120" s="56" t="s">
        <v>305</v>
      </c>
      <c r="V120" s="142">
        <v>99</v>
      </c>
      <c r="W120" s="142">
        <v>99</v>
      </c>
      <c r="X120" s="21" t="s">
        <v>2763</v>
      </c>
      <c r="Y120" s="132">
        <v>0</v>
      </c>
      <c r="Z120" s="132">
        <v>0</v>
      </c>
      <c r="AA120" s="132">
        <v>0</v>
      </c>
      <c r="AB120" s="132">
        <v>0</v>
      </c>
      <c r="AC120" s="132">
        <v>0</v>
      </c>
      <c r="AD120" s="132">
        <v>1</v>
      </c>
      <c r="AE120" s="132">
        <v>1</v>
      </c>
      <c r="AF120" s="132">
        <v>0</v>
      </c>
      <c r="AG120" s="132">
        <v>1</v>
      </c>
      <c r="AI120" s="132">
        <v>0</v>
      </c>
      <c r="AJ120" t="s">
        <v>84</v>
      </c>
      <c r="AK120" s="38" t="s">
        <v>84</v>
      </c>
      <c r="AL120" s="195">
        <v>5</v>
      </c>
      <c r="AM120" t="s">
        <v>416</v>
      </c>
      <c r="AN120" t="s">
        <v>416</v>
      </c>
      <c r="AO120" t="s">
        <v>417</v>
      </c>
      <c r="AP120" s="29">
        <v>1</v>
      </c>
      <c r="AQ120" t="s">
        <v>83</v>
      </c>
      <c r="AR120" t="s">
        <v>97</v>
      </c>
      <c r="AS120" t="s">
        <v>96</v>
      </c>
      <c r="AT120" t="s">
        <v>97</v>
      </c>
      <c r="AV120" s="596" t="s">
        <v>2798</v>
      </c>
      <c r="AW120" s="479" t="b">
        <v>0</v>
      </c>
      <c r="AX120" t="s">
        <v>89</v>
      </c>
      <c r="BA120" t="b">
        <v>0</v>
      </c>
      <c r="BB120" t="b">
        <v>0</v>
      </c>
      <c r="BC120" t="b">
        <v>0</v>
      </c>
      <c r="BE120" t="s">
        <v>4842</v>
      </c>
      <c r="BF120" t="s">
        <v>302</v>
      </c>
      <c r="BG120" t="s">
        <v>302</v>
      </c>
      <c r="BH120" s="56" t="s">
        <v>303</v>
      </c>
      <c r="BI120" s="56" t="s">
        <v>304</v>
      </c>
      <c r="BJ120" s="561" t="s">
        <v>2798</v>
      </c>
      <c r="BK120" s="479" t="s">
        <v>2798</v>
      </c>
      <c r="BL120" s="56"/>
      <c r="BM120" s="56"/>
      <c r="BN120" s="209">
        <v>999</v>
      </c>
      <c r="BP120" s="580"/>
      <c r="BQ120" s="580" t="s">
        <v>54</v>
      </c>
      <c r="BR120" s="580" t="s">
        <v>301</v>
      </c>
      <c r="BS120" s="580" t="s">
        <v>56</v>
      </c>
      <c r="BT120" s="580"/>
    </row>
    <row r="121" spans="1:72">
      <c r="A121">
        <v>686</v>
      </c>
      <c r="B121" s="148" t="s">
        <v>7264</v>
      </c>
      <c r="C121" s="148" t="s">
        <v>7265</v>
      </c>
      <c r="D121" s="28">
        <v>0</v>
      </c>
      <c r="E121" s="586">
        <v>0</v>
      </c>
      <c r="F121" s="586">
        <v>1</v>
      </c>
      <c r="G121" s="344" t="s">
        <v>7212</v>
      </c>
      <c r="H121" t="s">
        <v>119</v>
      </c>
      <c r="J121" s="56"/>
      <c r="K121" s="114"/>
      <c r="L121" s="114"/>
      <c r="M121" s="184"/>
      <c r="N121" s="184" t="s">
        <v>119</v>
      </c>
      <c r="O121" s="114" t="s">
        <v>119</v>
      </c>
      <c r="P121" s="184" t="s">
        <v>119</v>
      </c>
      <c r="Q121" s="115" t="s">
        <v>118</v>
      </c>
      <c r="R121" s="137">
        <v>102</v>
      </c>
      <c r="S121" s="137">
        <v>6</v>
      </c>
      <c r="T121" s="183" t="s">
        <v>306</v>
      </c>
      <c r="U121" s="184"/>
      <c r="V121" s="142">
        <v>99</v>
      </c>
      <c r="W121" s="142">
        <v>99</v>
      </c>
      <c r="X121" s="185" t="s">
        <v>2763</v>
      </c>
      <c r="Y121" s="132">
        <v>0</v>
      </c>
      <c r="Z121" s="132">
        <v>0</v>
      </c>
      <c r="AA121" s="132">
        <v>0</v>
      </c>
      <c r="AB121" s="132">
        <v>0</v>
      </c>
      <c r="AC121" s="132">
        <v>0</v>
      </c>
      <c r="AD121" s="132">
        <v>1</v>
      </c>
      <c r="AE121" s="132">
        <v>1</v>
      </c>
      <c r="AF121" s="132">
        <v>0</v>
      </c>
      <c r="AG121" s="132">
        <v>0</v>
      </c>
      <c r="AH121" s="114"/>
      <c r="AI121" s="132">
        <v>0</v>
      </c>
      <c r="AJ121" s="114" t="s">
        <v>84</v>
      </c>
      <c r="AK121" s="38" t="s">
        <v>84</v>
      </c>
      <c r="AL121" s="195">
        <v>5</v>
      </c>
      <c r="AM121" s="114" t="s">
        <v>416</v>
      </c>
      <c r="AN121" s="114" t="s">
        <v>416</v>
      </c>
      <c r="AO121" s="114" t="s">
        <v>417</v>
      </c>
      <c r="AP121" s="186">
        <v>1</v>
      </c>
      <c r="AQ121" s="114" t="s">
        <v>83</v>
      </c>
      <c r="AR121" s="114" t="s">
        <v>97</v>
      </c>
      <c r="AS121" s="114" t="s">
        <v>96</v>
      </c>
      <c r="AT121" s="114" t="s">
        <v>97</v>
      </c>
      <c r="AU121" s="114"/>
      <c r="AV121" s="596" t="s">
        <v>2798</v>
      </c>
      <c r="AW121" s="479" t="b">
        <v>0</v>
      </c>
      <c r="AX121" s="114" t="s">
        <v>89</v>
      </c>
      <c r="AY121" s="114"/>
      <c r="AZ121" s="114"/>
      <c r="BA121" s="114" t="b">
        <v>0</v>
      </c>
      <c r="BB121" s="114" t="b">
        <v>0</v>
      </c>
      <c r="BC121" s="114" t="b">
        <v>0</v>
      </c>
      <c r="BD121" s="114"/>
      <c r="BE121" s="114" t="s">
        <v>120</v>
      </c>
      <c r="BF121" s="114" t="s">
        <v>120</v>
      </c>
      <c r="BG121" s="114" t="s">
        <v>120</v>
      </c>
      <c r="BH121" s="184" t="s">
        <v>120</v>
      </c>
      <c r="BI121" s="184"/>
      <c r="BJ121" s="561" t="s">
        <v>2798</v>
      </c>
      <c r="BK121" s="479" t="s">
        <v>2798</v>
      </c>
      <c r="BL121" s="184"/>
      <c r="BM121" s="56"/>
      <c r="BN121" s="209">
        <v>999</v>
      </c>
      <c r="BP121" s="580"/>
      <c r="BQ121" s="580" t="s">
        <v>109</v>
      </c>
      <c r="BR121" s="580" t="s">
        <v>119</v>
      </c>
      <c r="BS121" s="580"/>
      <c r="BT121" s="580"/>
    </row>
    <row r="122" spans="1:72">
      <c r="A122">
        <v>674</v>
      </c>
      <c r="B122" s="148" t="s">
        <v>7262</v>
      </c>
      <c r="C122" s="148" t="s">
        <v>7263</v>
      </c>
      <c r="D122" s="28">
        <v>0</v>
      </c>
      <c r="E122" s="586">
        <v>0</v>
      </c>
      <c r="F122" s="586">
        <v>1</v>
      </c>
      <c r="G122" s="344" t="s">
        <v>7212</v>
      </c>
      <c r="H122" t="s">
        <v>115</v>
      </c>
      <c r="J122" s="56"/>
      <c r="K122" s="114"/>
      <c r="L122" s="114"/>
      <c r="M122" s="184"/>
      <c r="N122" s="184" t="s">
        <v>115</v>
      </c>
      <c r="O122" s="114" t="s">
        <v>115</v>
      </c>
      <c r="P122" s="184" t="s">
        <v>115</v>
      </c>
      <c r="Q122" s="115" t="s">
        <v>114</v>
      </c>
      <c r="R122" s="137">
        <v>101</v>
      </c>
      <c r="S122" s="137">
        <v>5</v>
      </c>
      <c r="T122" s="183" t="s">
        <v>1716</v>
      </c>
      <c r="U122" s="184"/>
      <c r="V122" s="142">
        <v>99</v>
      </c>
      <c r="W122" s="142">
        <v>99</v>
      </c>
      <c r="X122" s="185" t="s">
        <v>2763</v>
      </c>
      <c r="Y122" s="132">
        <v>0</v>
      </c>
      <c r="Z122" s="132">
        <v>0</v>
      </c>
      <c r="AA122" s="132">
        <v>0</v>
      </c>
      <c r="AB122" s="132">
        <v>0</v>
      </c>
      <c r="AC122" s="132">
        <v>0</v>
      </c>
      <c r="AD122" s="132">
        <v>1</v>
      </c>
      <c r="AE122" s="132">
        <v>1</v>
      </c>
      <c r="AF122" s="132">
        <v>0</v>
      </c>
      <c r="AG122" s="132">
        <v>1</v>
      </c>
      <c r="AH122" s="114"/>
      <c r="AI122" s="132">
        <v>0</v>
      </c>
      <c r="AJ122" s="114" t="s">
        <v>84</v>
      </c>
      <c r="AK122" s="197" t="s">
        <v>84</v>
      </c>
      <c r="AL122" s="195">
        <v>5</v>
      </c>
      <c r="AM122" s="114" t="s">
        <v>416</v>
      </c>
      <c r="AN122" s="114" t="s">
        <v>416</v>
      </c>
      <c r="AO122" s="114" t="s">
        <v>417</v>
      </c>
      <c r="AP122" s="186">
        <v>1</v>
      </c>
      <c r="AQ122" s="114" t="s">
        <v>83</v>
      </c>
      <c r="AR122" s="114" t="s">
        <v>97</v>
      </c>
      <c r="AS122" s="114" t="s">
        <v>96</v>
      </c>
      <c r="AT122" s="114" t="s">
        <v>97</v>
      </c>
      <c r="AU122" s="114"/>
      <c r="AV122" s="596" t="s">
        <v>2798</v>
      </c>
      <c r="AW122" s="479" t="b">
        <v>0</v>
      </c>
      <c r="AX122" s="114" t="s">
        <v>89</v>
      </c>
      <c r="AY122" s="114"/>
      <c r="AZ122" s="114"/>
      <c r="BA122" s="114" t="b">
        <v>0</v>
      </c>
      <c r="BB122" s="114" t="b">
        <v>0</v>
      </c>
      <c r="BC122" s="114" t="b">
        <v>0</v>
      </c>
      <c r="BD122" s="114"/>
      <c r="BE122" s="114" t="s">
        <v>4862</v>
      </c>
      <c r="BF122" s="114" t="s">
        <v>116</v>
      </c>
      <c r="BG122" s="114" t="s">
        <v>116</v>
      </c>
      <c r="BH122" s="184" t="s">
        <v>116</v>
      </c>
      <c r="BI122" s="184"/>
      <c r="BJ122" s="561" t="s">
        <v>2798</v>
      </c>
      <c r="BK122" s="479" t="s">
        <v>2798</v>
      </c>
      <c r="BL122" s="184"/>
      <c r="BM122" s="56"/>
      <c r="BN122" s="209">
        <v>999</v>
      </c>
      <c r="BP122" s="580"/>
      <c r="BQ122" s="580" t="s">
        <v>117</v>
      </c>
      <c r="BR122" s="580" t="s">
        <v>115</v>
      </c>
      <c r="BS122" s="580"/>
      <c r="BT122" s="580"/>
    </row>
    <row r="123" spans="1:72">
      <c r="A123">
        <v>673</v>
      </c>
      <c r="B123" s="148" t="s">
        <v>7262</v>
      </c>
      <c r="C123" s="148" t="s">
        <v>7263</v>
      </c>
      <c r="D123" s="28">
        <v>0</v>
      </c>
      <c r="E123" s="586">
        <v>0</v>
      </c>
      <c r="F123" s="586">
        <v>1</v>
      </c>
      <c r="G123" s="344" t="s">
        <v>7212</v>
      </c>
      <c r="H123" t="s">
        <v>111</v>
      </c>
      <c r="J123" s="56"/>
      <c r="K123" s="114"/>
      <c r="L123" s="114"/>
      <c r="M123" s="184"/>
      <c r="N123" s="184" t="s">
        <v>111</v>
      </c>
      <c r="O123" s="114" t="s">
        <v>111</v>
      </c>
      <c r="P123" s="184" t="s">
        <v>111</v>
      </c>
      <c r="Q123" s="115" t="s">
        <v>110</v>
      </c>
      <c r="R123" s="137">
        <v>101</v>
      </c>
      <c r="S123" s="137">
        <v>5</v>
      </c>
      <c r="T123" s="183" t="s">
        <v>1716</v>
      </c>
      <c r="U123" s="184"/>
      <c r="V123" s="142">
        <v>99</v>
      </c>
      <c r="W123" s="142">
        <v>99</v>
      </c>
      <c r="X123" s="185" t="s">
        <v>2763</v>
      </c>
      <c r="Y123" s="132">
        <v>0</v>
      </c>
      <c r="Z123" s="132">
        <v>0</v>
      </c>
      <c r="AA123" s="132">
        <v>0</v>
      </c>
      <c r="AB123" s="132">
        <v>0</v>
      </c>
      <c r="AC123" s="132">
        <v>0</v>
      </c>
      <c r="AD123" s="132">
        <v>1</v>
      </c>
      <c r="AE123" s="132">
        <v>1</v>
      </c>
      <c r="AF123" s="132">
        <v>0</v>
      </c>
      <c r="AG123" s="132">
        <v>0</v>
      </c>
      <c r="AH123" s="114"/>
      <c r="AI123" s="132">
        <v>0</v>
      </c>
      <c r="AJ123" s="114" t="s">
        <v>84</v>
      </c>
      <c r="AK123" s="197" t="s">
        <v>84</v>
      </c>
      <c r="AL123" s="195">
        <v>5</v>
      </c>
      <c r="AM123" s="114" t="s">
        <v>416</v>
      </c>
      <c r="AN123" s="114" t="s">
        <v>416</v>
      </c>
      <c r="AO123" s="114" t="s">
        <v>417</v>
      </c>
      <c r="AP123" s="186">
        <v>1</v>
      </c>
      <c r="AQ123" s="114" t="s">
        <v>83</v>
      </c>
      <c r="AR123" s="114" t="s">
        <v>97</v>
      </c>
      <c r="AS123" s="114" t="s">
        <v>96</v>
      </c>
      <c r="AT123" s="114" t="s">
        <v>97</v>
      </c>
      <c r="AU123" s="114"/>
      <c r="AV123" s="596" t="s">
        <v>2798</v>
      </c>
      <c r="AW123" s="479" t="b">
        <v>0</v>
      </c>
      <c r="AX123" s="114" t="s">
        <v>89</v>
      </c>
      <c r="AY123" s="114"/>
      <c r="AZ123" s="114"/>
      <c r="BA123" s="114" t="b">
        <v>0</v>
      </c>
      <c r="BB123" s="114" t="b">
        <v>0</v>
      </c>
      <c r="BC123" s="114" t="b">
        <v>0</v>
      </c>
      <c r="BD123" s="114"/>
      <c r="BE123" s="114" t="s">
        <v>112</v>
      </c>
      <c r="BF123" s="114" t="s">
        <v>112</v>
      </c>
      <c r="BG123" s="114" t="s">
        <v>112</v>
      </c>
      <c r="BH123" s="184" t="s">
        <v>112</v>
      </c>
      <c r="BI123" s="184"/>
      <c r="BJ123" s="561" t="s">
        <v>2798</v>
      </c>
      <c r="BK123" s="479" t="s">
        <v>2798</v>
      </c>
      <c r="BL123" s="184"/>
      <c r="BM123" s="56"/>
      <c r="BN123" s="209">
        <v>999</v>
      </c>
      <c r="BP123" s="580"/>
      <c r="BQ123" s="580" t="s">
        <v>113</v>
      </c>
      <c r="BR123" s="580" t="s">
        <v>111</v>
      </c>
      <c r="BS123" s="580"/>
      <c r="BT123" s="580"/>
    </row>
    <row r="124" spans="1:72">
      <c r="A124">
        <v>802</v>
      </c>
      <c r="B124" s="148" t="s">
        <v>7280</v>
      </c>
      <c r="C124" s="148" t="s">
        <v>7279</v>
      </c>
      <c r="D124" s="28">
        <v>0</v>
      </c>
      <c r="E124" s="586">
        <v>0</v>
      </c>
      <c r="F124" s="586">
        <v>1</v>
      </c>
      <c r="G124" s="344" t="s">
        <v>7212</v>
      </c>
      <c r="H124" t="s">
        <v>105</v>
      </c>
      <c r="J124" s="56"/>
      <c r="L124" s="114"/>
      <c r="M124" s="184"/>
      <c r="N124" s="56" t="s">
        <v>105</v>
      </c>
      <c r="O124" t="s">
        <v>105</v>
      </c>
      <c r="P124" s="56" t="s">
        <v>105</v>
      </c>
      <c r="Q124" s="115" t="s">
        <v>104</v>
      </c>
      <c r="R124" s="137">
        <v>999</v>
      </c>
      <c r="S124" s="137">
        <v>71</v>
      </c>
      <c r="T124" s="119" t="s">
        <v>108</v>
      </c>
      <c r="U124" s="56" t="s">
        <v>107</v>
      </c>
      <c r="V124" s="142">
        <v>99</v>
      </c>
      <c r="W124" s="142">
        <v>99</v>
      </c>
      <c r="X124" s="21" t="s">
        <v>2765</v>
      </c>
      <c r="Y124" s="132">
        <v>0</v>
      </c>
      <c r="Z124" s="132">
        <v>0</v>
      </c>
      <c r="AA124" s="132">
        <v>0</v>
      </c>
      <c r="AB124" s="132">
        <v>0</v>
      </c>
      <c r="AC124" s="132">
        <v>0</v>
      </c>
      <c r="AD124" s="132">
        <v>1</v>
      </c>
      <c r="AE124" s="132">
        <v>1</v>
      </c>
      <c r="AF124" s="132">
        <v>0</v>
      </c>
      <c r="AG124" s="132">
        <v>1</v>
      </c>
      <c r="AI124" s="132">
        <v>0</v>
      </c>
      <c r="AJ124" t="s">
        <v>84</v>
      </c>
      <c r="AK124" s="38" t="s">
        <v>84</v>
      </c>
      <c r="AL124" s="195">
        <v>5</v>
      </c>
      <c r="AM124" t="s">
        <v>416</v>
      </c>
      <c r="AN124" t="s">
        <v>416</v>
      </c>
      <c r="AO124" t="s">
        <v>417</v>
      </c>
      <c r="AP124" s="29">
        <v>1</v>
      </c>
      <c r="AQ124" t="s">
        <v>83</v>
      </c>
      <c r="AR124" t="s">
        <v>97</v>
      </c>
      <c r="AS124" t="s">
        <v>96</v>
      </c>
      <c r="AT124" t="s">
        <v>97</v>
      </c>
      <c r="AV124" s="596" t="s">
        <v>2798</v>
      </c>
      <c r="AW124" s="479" t="b">
        <v>0</v>
      </c>
      <c r="AX124" t="s">
        <v>89</v>
      </c>
      <c r="BA124" t="b">
        <v>0</v>
      </c>
      <c r="BB124" t="b">
        <v>0</v>
      </c>
      <c r="BC124" t="b">
        <v>0</v>
      </c>
      <c r="BE124" t="s">
        <v>5282</v>
      </c>
      <c r="BF124" t="s">
        <v>5283</v>
      </c>
      <c r="BG124" t="s">
        <v>5283</v>
      </c>
      <c r="BH124" s="56" t="s">
        <v>106</v>
      </c>
      <c r="BI124" s="56" t="s">
        <v>5284</v>
      </c>
      <c r="BJ124" s="561" t="s">
        <v>2798</v>
      </c>
      <c r="BK124" s="479" t="s">
        <v>2798</v>
      </c>
      <c r="BL124" s="56"/>
      <c r="BM124" s="56"/>
      <c r="BN124" s="372">
        <v>999</v>
      </c>
      <c r="BP124" s="580"/>
      <c r="BQ124" s="580" t="s">
        <v>99</v>
      </c>
      <c r="BR124" s="580" t="s">
        <v>105</v>
      </c>
      <c r="BS124" s="580" t="s">
        <v>56</v>
      </c>
      <c r="BT124" s="580"/>
    </row>
    <row r="125" spans="1:72">
      <c r="A125">
        <v>801</v>
      </c>
      <c r="B125" s="148" t="s">
        <v>7280</v>
      </c>
      <c r="C125" s="148" t="s">
        <v>7279</v>
      </c>
      <c r="D125" s="28">
        <v>0</v>
      </c>
      <c r="E125" s="586">
        <v>0</v>
      </c>
      <c r="F125" s="586">
        <v>1</v>
      </c>
      <c r="G125" s="344" t="s">
        <v>7212</v>
      </c>
      <c r="H125" t="s">
        <v>101</v>
      </c>
      <c r="I125" s="173"/>
      <c r="J125" s="56"/>
      <c r="L125" s="114"/>
      <c r="M125" s="184"/>
      <c r="N125" s="56" t="s">
        <v>101</v>
      </c>
      <c r="O125" t="s">
        <v>101</v>
      </c>
      <c r="P125" s="56" t="s">
        <v>101</v>
      </c>
      <c r="Q125" s="115" t="s">
        <v>100</v>
      </c>
      <c r="R125" s="137">
        <v>999</v>
      </c>
      <c r="S125" s="137">
        <v>71</v>
      </c>
      <c r="T125" s="119" t="s">
        <v>108</v>
      </c>
      <c r="U125" s="56"/>
      <c r="V125" s="142">
        <v>99</v>
      </c>
      <c r="W125" s="142">
        <v>99</v>
      </c>
      <c r="X125" s="21" t="s">
        <v>2765</v>
      </c>
      <c r="Y125" s="132">
        <v>0</v>
      </c>
      <c r="Z125" s="132">
        <v>0</v>
      </c>
      <c r="AA125" s="132">
        <v>0</v>
      </c>
      <c r="AB125" s="132">
        <v>0</v>
      </c>
      <c r="AC125" s="132">
        <v>0</v>
      </c>
      <c r="AD125" s="132">
        <v>1</v>
      </c>
      <c r="AE125" s="132">
        <v>1</v>
      </c>
      <c r="AF125" s="132">
        <v>0</v>
      </c>
      <c r="AG125" s="132">
        <v>0</v>
      </c>
      <c r="AI125" s="132">
        <v>0</v>
      </c>
      <c r="AJ125" t="s">
        <v>84</v>
      </c>
      <c r="AK125" s="38" t="s">
        <v>84</v>
      </c>
      <c r="AL125" s="195">
        <v>5</v>
      </c>
      <c r="AM125" t="s">
        <v>416</v>
      </c>
      <c r="AN125" t="s">
        <v>416</v>
      </c>
      <c r="AO125" t="s">
        <v>417</v>
      </c>
      <c r="AP125" s="29">
        <v>1</v>
      </c>
      <c r="AQ125" t="s">
        <v>83</v>
      </c>
      <c r="AR125" t="s">
        <v>97</v>
      </c>
      <c r="AS125" t="s">
        <v>96</v>
      </c>
      <c r="AT125" t="s">
        <v>97</v>
      </c>
      <c r="AV125" s="596" t="s">
        <v>2798</v>
      </c>
      <c r="AW125" s="479" t="b">
        <v>0</v>
      </c>
      <c r="AX125" t="s">
        <v>89</v>
      </c>
      <c r="BA125" t="b">
        <v>0</v>
      </c>
      <c r="BB125" t="b">
        <v>0</v>
      </c>
      <c r="BC125" t="b">
        <v>0</v>
      </c>
      <c r="BE125" t="s">
        <v>102</v>
      </c>
      <c r="BF125" t="s">
        <v>102</v>
      </c>
      <c r="BG125" t="s">
        <v>102</v>
      </c>
      <c r="BH125" s="56" t="s">
        <v>102</v>
      </c>
      <c r="BI125" s="56"/>
      <c r="BJ125" s="561" t="s">
        <v>2798</v>
      </c>
      <c r="BK125" s="479" t="s">
        <v>2798</v>
      </c>
      <c r="BL125" s="56"/>
      <c r="BM125" s="56"/>
      <c r="BN125" s="372">
        <v>999</v>
      </c>
      <c r="BP125" s="580"/>
      <c r="BQ125" s="580" t="s">
        <v>103</v>
      </c>
      <c r="BR125" s="580" t="s">
        <v>101</v>
      </c>
      <c r="BS125" s="580"/>
      <c r="BT125" s="580"/>
    </row>
    <row r="126" spans="1:72">
      <c r="A126">
        <v>739</v>
      </c>
      <c r="B126" s="148" t="s">
        <v>7272</v>
      </c>
      <c r="C126" s="148" t="s">
        <v>7273</v>
      </c>
      <c r="D126" s="28">
        <v>0</v>
      </c>
      <c r="E126" s="586">
        <v>0</v>
      </c>
      <c r="F126" s="586">
        <v>1</v>
      </c>
      <c r="G126" s="344" t="s">
        <v>7212</v>
      </c>
      <c r="H126" t="s">
        <v>88</v>
      </c>
      <c r="J126" s="184"/>
      <c r="K126" s="114"/>
      <c r="L126" s="114"/>
      <c r="M126" s="184"/>
      <c r="N126" s="184" t="s">
        <v>88</v>
      </c>
      <c r="O126" s="114" t="s">
        <v>88</v>
      </c>
      <c r="P126" s="184" t="s">
        <v>88</v>
      </c>
      <c r="Q126" s="115" t="s">
        <v>87</v>
      </c>
      <c r="R126" s="137">
        <v>106</v>
      </c>
      <c r="S126" s="137">
        <v>10</v>
      </c>
      <c r="T126" s="183" t="s">
        <v>95</v>
      </c>
      <c r="U126" s="184" t="s">
        <v>94</v>
      </c>
      <c r="V126" s="142">
        <v>99</v>
      </c>
      <c r="W126" s="142">
        <v>99</v>
      </c>
      <c r="X126" s="185" t="s">
        <v>2763</v>
      </c>
      <c r="Y126" s="132">
        <v>0</v>
      </c>
      <c r="Z126" s="132">
        <v>0</v>
      </c>
      <c r="AA126" s="132">
        <v>0</v>
      </c>
      <c r="AB126" s="132">
        <v>0</v>
      </c>
      <c r="AC126" s="132">
        <v>0</v>
      </c>
      <c r="AD126" s="132">
        <v>1</v>
      </c>
      <c r="AE126" s="132">
        <v>1</v>
      </c>
      <c r="AF126" s="132">
        <v>0</v>
      </c>
      <c r="AG126" s="132">
        <v>1</v>
      </c>
      <c r="AH126" s="114"/>
      <c r="AI126" s="132">
        <v>0</v>
      </c>
      <c r="AJ126" s="114" t="s">
        <v>84</v>
      </c>
      <c r="AK126" s="197" t="s">
        <v>84</v>
      </c>
      <c r="AL126" s="195">
        <v>5</v>
      </c>
      <c r="AM126" s="114" t="s">
        <v>416</v>
      </c>
      <c r="AN126" s="114" t="s">
        <v>416</v>
      </c>
      <c r="AO126" s="114" t="s">
        <v>417</v>
      </c>
      <c r="AP126" s="186">
        <v>1</v>
      </c>
      <c r="AQ126" s="114" t="s">
        <v>83</v>
      </c>
      <c r="AR126" s="114" t="s">
        <v>97</v>
      </c>
      <c r="AS126" s="114" t="s">
        <v>96</v>
      </c>
      <c r="AT126" s="114" t="s">
        <v>97</v>
      </c>
      <c r="AU126" s="114"/>
      <c r="AV126" s="596" t="s">
        <v>2798</v>
      </c>
      <c r="AW126" s="479" t="b">
        <v>0</v>
      </c>
      <c r="AX126" s="114" t="s">
        <v>89</v>
      </c>
      <c r="AY126" s="114"/>
      <c r="AZ126" s="114"/>
      <c r="BA126" s="114" t="b">
        <v>0</v>
      </c>
      <c r="BB126" s="114" t="b">
        <v>0</v>
      </c>
      <c r="BC126" s="114" t="b">
        <v>0</v>
      </c>
      <c r="BD126" s="114"/>
      <c r="BE126" s="114" t="s">
        <v>5170</v>
      </c>
      <c r="BF126" s="114" t="s">
        <v>90</v>
      </c>
      <c r="BG126" s="114" t="s">
        <v>90</v>
      </c>
      <c r="BH126" s="184" t="s">
        <v>91</v>
      </c>
      <c r="BI126" s="184" t="s">
        <v>92</v>
      </c>
      <c r="BJ126" s="561" t="s">
        <v>2798</v>
      </c>
      <c r="BK126" s="479" t="s">
        <v>2798</v>
      </c>
      <c r="BL126" s="184"/>
      <c r="BM126" s="56"/>
      <c r="BN126" s="209">
        <v>999</v>
      </c>
      <c r="BP126" s="580"/>
      <c r="BQ126" s="580" t="s">
        <v>86</v>
      </c>
      <c r="BR126" s="580" t="s">
        <v>88</v>
      </c>
      <c r="BS126" s="580" t="s">
        <v>56</v>
      </c>
      <c r="BT126" s="580"/>
    </row>
    <row r="127" spans="1:72">
      <c r="A127">
        <v>738</v>
      </c>
      <c r="B127" s="148" t="s">
        <v>7272</v>
      </c>
      <c r="C127" s="148" t="s">
        <v>7273</v>
      </c>
      <c r="D127" s="28">
        <v>0</v>
      </c>
      <c r="E127" s="586">
        <v>0</v>
      </c>
      <c r="F127" s="586">
        <v>1</v>
      </c>
      <c r="G127" s="344" t="s">
        <v>7212</v>
      </c>
      <c r="H127" t="s">
        <v>82</v>
      </c>
      <c r="J127" s="56"/>
      <c r="K127" s="114"/>
      <c r="L127" s="114"/>
      <c r="M127" s="184"/>
      <c r="N127" s="184" t="s">
        <v>82</v>
      </c>
      <c r="O127" s="114" t="s">
        <v>82</v>
      </c>
      <c r="P127" s="184" t="s">
        <v>82</v>
      </c>
      <c r="Q127" s="115" t="s">
        <v>81</v>
      </c>
      <c r="R127" s="137">
        <v>106</v>
      </c>
      <c r="S127" s="137">
        <v>10</v>
      </c>
      <c r="T127" s="183" t="s">
        <v>95</v>
      </c>
      <c r="U127" s="184"/>
      <c r="V127" s="142">
        <v>99</v>
      </c>
      <c r="W127" s="142">
        <v>99</v>
      </c>
      <c r="X127" s="185" t="s">
        <v>2763</v>
      </c>
      <c r="Y127" s="132">
        <v>0</v>
      </c>
      <c r="Z127" s="132">
        <v>0</v>
      </c>
      <c r="AA127" s="132">
        <v>0</v>
      </c>
      <c r="AB127" s="132">
        <v>0</v>
      </c>
      <c r="AC127" s="132">
        <v>0</v>
      </c>
      <c r="AD127" s="132">
        <v>1</v>
      </c>
      <c r="AE127" s="132">
        <v>1</v>
      </c>
      <c r="AF127" s="132">
        <v>0</v>
      </c>
      <c r="AG127" s="132">
        <v>0</v>
      </c>
      <c r="AH127" s="114"/>
      <c r="AI127" s="132">
        <v>0</v>
      </c>
      <c r="AJ127" s="114" t="s">
        <v>84</v>
      </c>
      <c r="AK127" s="197" t="s">
        <v>84</v>
      </c>
      <c r="AL127" s="195">
        <v>5</v>
      </c>
      <c r="AM127" s="114" t="s">
        <v>416</v>
      </c>
      <c r="AN127" s="114" t="s">
        <v>416</v>
      </c>
      <c r="AO127" s="114" t="s">
        <v>417</v>
      </c>
      <c r="AP127" s="186">
        <v>1</v>
      </c>
      <c r="AQ127" s="114" t="s">
        <v>83</v>
      </c>
      <c r="AR127" s="114" t="s">
        <v>97</v>
      </c>
      <c r="AS127" s="114" t="s">
        <v>96</v>
      </c>
      <c r="AT127" s="114" t="s">
        <v>97</v>
      </c>
      <c r="AU127" s="114"/>
      <c r="AV127" s="596" t="s">
        <v>2798</v>
      </c>
      <c r="AW127" s="479" t="b">
        <v>0</v>
      </c>
      <c r="AX127" s="114" t="s">
        <v>89</v>
      </c>
      <c r="AY127" s="114"/>
      <c r="AZ127" s="114"/>
      <c r="BA127" s="114" t="b">
        <v>0</v>
      </c>
      <c r="BB127" s="114" t="b">
        <v>0</v>
      </c>
      <c r="BC127" s="114" t="b">
        <v>0</v>
      </c>
      <c r="BD127" s="114"/>
      <c r="BE127" s="114" t="s">
        <v>5169</v>
      </c>
      <c r="BF127" s="114" t="s">
        <v>85</v>
      </c>
      <c r="BG127" s="114" t="s">
        <v>85</v>
      </c>
      <c r="BH127" s="184" t="s">
        <v>85</v>
      </c>
      <c r="BI127" s="184"/>
      <c r="BJ127" s="561" t="s">
        <v>2798</v>
      </c>
      <c r="BK127" s="479" t="s">
        <v>2798</v>
      </c>
      <c r="BL127" s="184"/>
      <c r="BM127" s="56"/>
      <c r="BN127" s="209">
        <v>999</v>
      </c>
      <c r="BP127" s="580"/>
      <c r="BQ127" s="580" t="s">
        <v>86</v>
      </c>
      <c r="BR127" s="580" t="s">
        <v>82</v>
      </c>
      <c r="BS127" s="580"/>
      <c r="BT127" s="580"/>
    </row>
    <row r="128" spans="1:72">
      <c r="A128">
        <v>726</v>
      </c>
      <c r="B128" s="148" t="s">
        <v>7270</v>
      </c>
      <c r="C128" s="148" t="s">
        <v>7271</v>
      </c>
      <c r="D128" s="28">
        <v>0</v>
      </c>
      <c r="E128" s="586">
        <v>0</v>
      </c>
      <c r="F128" s="586">
        <v>1</v>
      </c>
      <c r="G128" s="344" t="s">
        <v>7212</v>
      </c>
      <c r="H128" t="s">
        <v>260</v>
      </c>
      <c r="J128" s="184"/>
      <c r="L128" s="114"/>
      <c r="M128" s="184"/>
      <c r="N128" s="56" t="s">
        <v>260</v>
      </c>
      <c r="O128" t="s">
        <v>260</v>
      </c>
      <c r="P128" s="56" t="s">
        <v>260</v>
      </c>
      <c r="Q128" s="115" t="s">
        <v>259</v>
      </c>
      <c r="R128" s="137">
        <v>105</v>
      </c>
      <c r="S128" s="137">
        <v>9</v>
      </c>
      <c r="T128" s="183" t="s">
        <v>265</v>
      </c>
      <c r="U128" s="56" t="s">
        <v>264</v>
      </c>
      <c r="V128" s="142">
        <v>99</v>
      </c>
      <c r="W128" s="142">
        <v>99</v>
      </c>
      <c r="X128" s="21" t="s">
        <v>2763</v>
      </c>
      <c r="Y128" s="132">
        <v>0</v>
      </c>
      <c r="Z128" s="132">
        <v>0</v>
      </c>
      <c r="AA128" s="132">
        <v>0</v>
      </c>
      <c r="AB128" s="132">
        <v>0</v>
      </c>
      <c r="AC128" s="132">
        <v>0</v>
      </c>
      <c r="AD128" s="132">
        <v>1</v>
      </c>
      <c r="AE128" s="132">
        <v>1</v>
      </c>
      <c r="AF128" s="132">
        <v>0</v>
      </c>
      <c r="AG128" s="132">
        <v>1</v>
      </c>
      <c r="AI128" s="132">
        <v>0</v>
      </c>
      <c r="AJ128" t="s">
        <v>84</v>
      </c>
      <c r="AK128" s="38" t="s">
        <v>84</v>
      </c>
      <c r="AL128" s="195">
        <v>5</v>
      </c>
      <c r="AM128" t="s">
        <v>416</v>
      </c>
      <c r="AN128" t="s">
        <v>416</v>
      </c>
      <c r="AO128" t="s">
        <v>417</v>
      </c>
      <c r="AP128" s="29">
        <v>1</v>
      </c>
      <c r="AQ128" t="s">
        <v>83</v>
      </c>
      <c r="AR128" t="s">
        <v>97</v>
      </c>
      <c r="AS128" t="s">
        <v>96</v>
      </c>
      <c r="AT128" t="s">
        <v>97</v>
      </c>
      <c r="AV128" s="596" t="s">
        <v>2798</v>
      </c>
      <c r="AW128" s="479" t="b">
        <v>0</v>
      </c>
      <c r="AX128" t="s">
        <v>89</v>
      </c>
      <c r="BA128" t="b">
        <v>0</v>
      </c>
      <c r="BB128" t="b">
        <v>0</v>
      </c>
      <c r="BC128" t="b">
        <v>0</v>
      </c>
      <c r="BE128" s="114" t="s">
        <v>4850</v>
      </c>
      <c r="BF128" t="s">
        <v>261</v>
      </c>
      <c r="BG128" s="114" t="s">
        <v>261</v>
      </c>
      <c r="BH128" s="56" t="s">
        <v>262</v>
      </c>
      <c r="BI128" s="56" t="s">
        <v>263</v>
      </c>
      <c r="BJ128" s="561" t="s">
        <v>2798</v>
      </c>
      <c r="BK128" s="479" t="s">
        <v>2798</v>
      </c>
      <c r="BL128" s="56"/>
      <c r="BM128" s="56"/>
      <c r="BN128" s="209">
        <v>999</v>
      </c>
      <c r="BP128" s="580"/>
      <c r="BQ128" s="580" t="s">
        <v>143</v>
      </c>
      <c r="BR128" s="580" t="s">
        <v>260</v>
      </c>
      <c r="BS128" s="580" t="s">
        <v>56</v>
      </c>
      <c r="BT128" s="580"/>
    </row>
    <row r="129" spans="1:72">
      <c r="A129">
        <v>725</v>
      </c>
      <c r="B129" s="148" t="s">
        <v>7270</v>
      </c>
      <c r="C129" s="148" t="s">
        <v>7271</v>
      </c>
      <c r="D129" s="28">
        <v>0</v>
      </c>
      <c r="E129" s="586">
        <v>0</v>
      </c>
      <c r="F129" s="586">
        <v>1</v>
      </c>
      <c r="G129" s="344" t="s">
        <v>7212</v>
      </c>
      <c r="H129" t="s">
        <v>257</v>
      </c>
      <c r="J129" s="184"/>
      <c r="K129" s="114"/>
      <c r="L129" s="114"/>
      <c r="M129" s="184"/>
      <c r="N129" s="184" t="s">
        <v>257</v>
      </c>
      <c r="O129" s="114" t="s">
        <v>257</v>
      </c>
      <c r="P129" s="184" t="s">
        <v>257</v>
      </c>
      <c r="Q129" s="115" t="s">
        <v>256</v>
      </c>
      <c r="R129" s="137">
        <v>105</v>
      </c>
      <c r="S129" s="137">
        <v>9</v>
      </c>
      <c r="T129" s="119" t="s">
        <v>265</v>
      </c>
      <c r="U129" s="56"/>
      <c r="V129" s="142">
        <v>99</v>
      </c>
      <c r="W129" s="142">
        <v>99</v>
      </c>
      <c r="X129" s="21" t="s">
        <v>2763</v>
      </c>
      <c r="Y129" s="132">
        <v>0</v>
      </c>
      <c r="Z129" s="132">
        <v>0</v>
      </c>
      <c r="AA129" s="132">
        <v>0</v>
      </c>
      <c r="AB129" s="132">
        <v>0</v>
      </c>
      <c r="AC129" s="132">
        <v>0</v>
      </c>
      <c r="AD129" s="132">
        <v>1</v>
      </c>
      <c r="AE129" s="132">
        <v>1</v>
      </c>
      <c r="AF129" s="132">
        <v>0</v>
      </c>
      <c r="AG129" s="132">
        <v>0</v>
      </c>
      <c r="AI129" s="132">
        <v>0</v>
      </c>
      <c r="AJ129" t="s">
        <v>84</v>
      </c>
      <c r="AK129" s="38" t="s">
        <v>84</v>
      </c>
      <c r="AL129" s="195">
        <v>5</v>
      </c>
      <c r="AM129" t="s">
        <v>416</v>
      </c>
      <c r="AN129" t="s">
        <v>416</v>
      </c>
      <c r="AO129" t="s">
        <v>417</v>
      </c>
      <c r="AP129" s="29">
        <v>1</v>
      </c>
      <c r="AQ129" t="s">
        <v>83</v>
      </c>
      <c r="AR129" t="s">
        <v>97</v>
      </c>
      <c r="AS129" t="s">
        <v>96</v>
      </c>
      <c r="AT129" t="s">
        <v>97</v>
      </c>
      <c r="AV129" s="596" t="s">
        <v>2798</v>
      </c>
      <c r="AW129" s="479" t="b">
        <v>0</v>
      </c>
      <c r="AX129" t="s">
        <v>89</v>
      </c>
      <c r="BA129" t="b">
        <v>0</v>
      </c>
      <c r="BB129" t="b">
        <v>0</v>
      </c>
      <c r="BC129" t="b">
        <v>0</v>
      </c>
      <c r="BE129" s="114" t="s">
        <v>258</v>
      </c>
      <c r="BF129" s="114" t="s">
        <v>258</v>
      </c>
      <c r="BG129" s="114" t="s">
        <v>258</v>
      </c>
      <c r="BH129" s="56" t="s">
        <v>258</v>
      </c>
      <c r="BI129" s="56"/>
      <c r="BJ129" s="561" t="s">
        <v>2798</v>
      </c>
      <c r="BK129" s="479" t="s">
        <v>2798</v>
      </c>
      <c r="BL129" s="56"/>
      <c r="BM129" s="56"/>
      <c r="BN129" s="209">
        <v>999</v>
      </c>
      <c r="BP129" s="580"/>
      <c r="BQ129" s="580" t="s">
        <v>109</v>
      </c>
      <c r="BR129" s="580" t="s">
        <v>257</v>
      </c>
      <c r="BS129" s="580"/>
      <c r="BT129" s="580"/>
    </row>
    <row r="130" spans="1:72">
      <c r="A130">
        <v>713</v>
      </c>
      <c r="B130" s="148" t="s">
        <v>7268</v>
      </c>
      <c r="C130" s="148" t="s">
        <v>7269</v>
      </c>
      <c r="D130" s="28">
        <v>0</v>
      </c>
      <c r="E130" s="586">
        <v>0</v>
      </c>
      <c r="F130" s="586">
        <v>1</v>
      </c>
      <c r="G130" s="344" t="s">
        <v>7212</v>
      </c>
      <c r="H130" t="s">
        <v>250</v>
      </c>
      <c r="J130" s="56"/>
      <c r="L130" s="114"/>
      <c r="M130" s="184"/>
      <c r="N130" s="56" t="s">
        <v>250</v>
      </c>
      <c r="O130" t="s">
        <v>250</v>
      </c>
      <c r="P130" s="56" t="s">
        <v>250</v>
      </c>
      <c r="Q130" s="61" t="s">
        <v>249</v>
      </c>
      <c r="R130" s="137">
        <v>104</v>
      </c>
      <c r="S130" s="137">
        <v>8</v>
      </c>
      <c r="T130" s="119" t="s">
        <v>255</v>
      </c>
      <c r="U130" s="56" t="s">
        <v>254</v>
      </c>
      <c r="V130" s="142">
        <v>99</v>
      </c>
      <c r="W130" s="142">
        <v>99</v>
      </c>
      <c r="X130" s="21" t="s">
        <v>2763</v>
      </c>
      <c r="Y130" s="132">
        <v>0</v>
      </c>
      <c r="Z130" s="132">
        <v>0</v>
      </c>
      <c r="AA130" s="132">
        <v>0</v>
      </c>
      <c r="AB130" s="132">
        <v>0</v>
      </c>
      <c r="AC130" s="132">
        <v>0</v>
      </c>
      <c r="AD130" s="132">
        <v>1</v>
      </c>
      <c r="AE130" s="132">
        <v>1</v>
      </c>
      <c r="AF130" s="132">
        <v>0</v>
      </c>
      <c r="AG130" s="132">
        <v>1</v>
      </c>
      <c r="AI130" s="132">
        <v>0</v>
      </c>
      <c r="AJ130" t="s">
        <v>84</v>
      </c>
      <c r="AK130" s="38" t="s">
        <v>84</v>
      </c>
      <c r="AL130" s="195">
        <v>5</v>
      </c>
      <c r="AM130" t="s">
        <v>416</v>
      </c>
      <c r="AN130" t="s">
        <v>416</v>
      </c>
      <c r="AO130" t="s">
        <v>417</v>
      </c>
      <c r="AP130" s="29">
        <v>1</v>
      </c>
      <c r="AQ130" t="s">
        <v>83</v>
      </c>
      <c r="AR130" t="s">
        <v>97</v>
      </c>
      <c r="AS130" t="s">
        <v>96</v>
      </c>
      <c r="AT130" t="s">
        <v>97</v>
      </c>
      <c r="AV130" s="596" t="s">
        <v>2798</v>
      </c>
      <c r="AW130" s="479" t="b">
        <v>0</v>
      </c>
      <c r="AX130" t="s">
        <v>89</v>
      </c>
      <c r="BA130" t="b">
        <v>0</v>
      </c>
      <c r="BB130" t="b">
        <v>0</v>
      </c>
      <c r="BC130" t="b">
        <v>0</v>
      </c>
      <c r="BE130" t="s">
        <v>4846</v>
      </c>
      <c r="BF130" t="s">
        <v>251</v>
      </c>
      <c r="BG130" t="s">
        <v>251</v>
      </c>
      <c r="BH130" s="56" t="s">
        <v>252</v>
      </c>
      <c r="BI130" s="56" t="s">
        <v>253</v>
      </c>
      <c r="BJ130" s="561" t="s">
        <v>2798</v>
      </c>
      <c r="BK130" s="479" t="s">
        <v>2798</v>
      </c>
      <c r="BL130" s="56"/>
      <c r="BM130" s="56"/>
      <c r="BN130" s="209">
        <v>999</v>
      </c>
      <c r="BP130" s="580"/>
      <c r="BQ130" s="580" t="s">
        <v>117</v>
      </c>
      <c r="BR130" s="580" t="s">
        <v>250</v>
      </c>
      <c r="BS130" s="580" t="s">
        <v>56</v>
      </c>
      <c r="BT130" s="580"/>
    </row>
    <row r="131" spans="1:72">
      <c r="A131">
        <v>712</v>
      </c>
      <c r="B131" s="148" t="s">
        <v>7268</v>
      </c>
      <c r="C131" s="148" t="s">
        <v>7269</v>
      </c>
      <c r="D131" s="28">
        <v>0</v>
      </c>
      <c r="E131" s="586">
        <v>0</v>
      </c>
      <c r="F131" s="586">
        <v>1</v>
      </c>
      <c r="G131" s="344" t="s">
        <v>7212</v>
      </c>
      <c r="H131" t="s">
        <v>247</v>
      </c>
      <c r="J131" s="56"/>
      <c r="K131" s="114"/>
      <c r="L131" s="114"/>
      <c r="M131" s="184"/>
      <c r="N131" s="184" t="s">
        <v>247</v>
      </c>
      <c r="O131" s="114" t="s">
        <v>247</v>
      </c>
      <c r="P131" s="184" t="s">
        <v>247</v>
      </c>
      <c r="Q131" s="115" t="s">
        <v>246</v>
      </c>
      <c r="R131" s="137">
        <v>104</v>
      </c>
      <c r="S131" s="137">
        <v>8</v>
      </c>
      <c r="T131" s="183" t="s">
        <v>255</v>
      </c>
      <c r="U131" s="184"/>
      <c r="V131" s="142">
        <v>99</v>
      </c>
      <c r="W131" s="142">
        <v>99</v>
      </c>
      <c r="X131" s="185" t="s">
        <v>2763</v>
      </c>
      <c r="Y131" s="132">
        <v>0</v>
      </c>
      <c r="Z131" s="132">
        <v>0</v>
      </c>
      <c r="AA131" s="132">
        <v>0</v>
      </c>
      <c r="AB131" s="132">
        <v>0</v>
      </c>
      <c r="AC131" s="132">
        <v>0</v>
      </c>
      <c r="AD131" s="132">
        <v>1</v>
      </c>
      <c r="AE131" s="132">
        <v>1</v>
      </c>
      <c r="AF131" s="132">
        <v>0</v>
      </c>
      <c r="AG131" s="132">
        <v>0</v>
      </c>
      <c r="AH131" s="114"/>
      <c r="AI131" s="132">
        <v>0</v>
      </c>
      <c r="AJ131" s="114" t="s">
        <v>84</v>
      </c>
      <c r="AK131" s="38" t="s">
        <v>84</v>
      </c>
      <c r="AL131" s="195">
        <v>5</v>
      </c>
      <c r="AM131" s="114" t="s">
        <v>416</v>
      </c>
      <c r="AN131" s="114" t="s">
        <v>416</v>
      </c>
      <c r="AO131" s="114" t="s">
        <v>417</v>
      </c>
      <c r="AP131" s="186">
        <v>1</v>
      </c>
      <c r="AQ131" s="114" t="s">
        <v>83</v>
      </c>
      <c r="AR131" s="114" t="s">
        <v>97</v>
      </c>
      <c r="AS131" s="114" t="s">
        <v>96</v>
      </c>
      <c r="AT131" s="114" t="s">
        <v>97</v>
      </c>
      <c r="AU131" s="114"/>
      <c r="AV131" s="596" t="s">
        <v>2798</v>
      </c>
      <c r="AW131" s="479" t="b">
        <v>0</v>
      </c>
      <c r="AX131" s="114" t="s">
        <v>89</v>
      </c>
      <c r="AY131" s="114"/>
      <c r="AZ131" s="114"/>
      <c r="BA131" s="114" t="b">
        <v>0</v>
      </c>
      <c r="BB131" s="114" t="b">
        <v>0</v>
      </c>
      <c r="BC131" s="114" t="b">
        <v>0</v>
      </c>
      <c r="BD131" s="114"/>
      <c r="BE131" s="114" t="s">
        <v>248</v>
      </c>
      <c r="BF131" s="114" t="s">
        <v>248</v>
      </c>
      <c r="BG131" s="114" t="s">
        <v>248</v>
      </c>
      <c r="BH131" s="184" t="s">
        <v>248</v>
      </c>
      <c r="BI131" s="184"/>
      <c r="BJ131" s="561" t="s">
        <v>2798</v>
      </c>
      <c r="BK131" s="479" t="s">
        <v>2798</v>
      </c>
      <c r="BL131" s="184"/>
      <c r="BM131" s="56"/>
      <c r="BN131" s="209">
        <v>999</v>
      </c>
      <c r="BP131" s="580"/>
      <c r="BQ131" s="580" t="s">
        <v>54</v>
      </c>
      <c r="BR131" s="580" t="s">
        <v>247</v>
      </c>
      <c r="BS131" s="580"/>
      <c r="BT131" s="580"/>
    </row>
    <row r="132" spans="1:72">
      <c r="A132">
        <v>765</v>
      </c>
      <c r="B132" s="148" t="s">
        <v>7276</v>
      </c>
      <c r="C132" s="148" t="s">
        <v>7277</v>
      </c>
      <c r="D132" s="28">
        <v>0</v>
      </c>
      <c r="E132" s="586">
        <v>0</v>
      </c>
      <c r="F132" s="586">
        <v>1</v>
      </c>
      <c r="G132" s="344" t="s">
        <v>7212</v>
      </c>
      <c r="H132" t="s">
        <v>239</v>
      </c>
      <c r="J132" s="56"/>
      <c r="K132" s="114"/>
      <c r="L132" s="114"/>
      <c r="M132" s="184"/>
      <c r="N132" s="184" t="s">
        <v>239</v>
      </c>
      <c r="O132" s="114" t="s">
        <v>239</v>
      </c>
      <c r="P132" s="184" t="s">
        <v>239</v>
      </c>
      <c r="Q132" s="115" t="s">
        <v>238</v>
      </c>
      <c r="R132" s="137">
        <v>108</v>
      </c>
      <c r="S132" s="137">
        <v>12</v>
      </c>
      <c r="T132" s="183" t="s">
        <v>244</v>
      </c>
      <c r="U132" s="184" t="s">
        <v>243</v>
      </c>
      <c r="V132" s="142">
        <v>99</v>
      </c>
      <c r="W132" s="142">
        <v>99</v>
      </c>
      <c r="X132" s="185" t="s">
        <v>2763</v>
      </c>
      <c r="Y132" s="132">
        <v>0</v>
      </c>
      <c r="Z132" s="132">
        <v>0</v>
      </c>
      <c r="AA132" s="132">
        <v>0</v>
      </c>
      <c r="AB132" s="132">
        <v>0</v>
      </c>
      <c r="AC132" s="132">
        <v>0</v>
      </c>
      <c r="AD132" s="132">
        <v>1</v>
      </c>
      <c r="AE132" s="132">
        <v>1</v>
      </c>
      <c r="AF132" s="132">
        <v>0</v>
      </c>
      <c r="AG132" s="132">
        <v>1</v>
      </c>
      <c r="AH132" s="114"/>
      <c r="AI132" s="132">
        <v>0</v>
      </c>
      <c r="AJ132" s="114" t="s">
        <v>84</v>
      </c>
      <c r="AK132" s="197" t="s">
        <v>84</v>
      </c>
      <c r="AL132" s="195">
        <v>5</v>
      </c>
      <c r="AM132" s="114" t="s">
        <v>416</v>
      </c>
      <c r="AN132" s="114" t="s">
        <v>416</v>
      </c>
      <c r="AO132" s="114" t="s">
        <v>417</v>
      </c>
      <c r="AP132" s="186">
        <v>1</v>
      </c>
      <c r="AQ132" s="114" t="s">
        <v>83</v>
      </c>
      <c r="AR132" s="114" t="s">
        <v>97</v>
      </c>
      <c r="AS132" s="114" t="s">
        <v>96</v>
      </c>
      <c r="AT132" s="114" t="s">
        <v>97</v>
      </c>
      <c r="AU132" s="114"/>
      <c r="AV132" s="596" t="s">
        <v>2798</v>
      </c>
      <c r="AW132" s="479" t="b">
        <v>0</v>
      </c>
      <c r="AX132" s="114" t="s">
        <v>89</v>
      </c>
      <c r="AY132" s="114"/>
      <c r="AZ132" s="114"/>
      <c r="BA132" s="114" t="b">
        <v>0</v>
      </c>
      <c r="BB132" s="114" t="b">
        <v>0</v>
      </c>
      <c r="BC132" s="114" t="b">
        <v>0</v>
      </c>
      <c r="BD132" s="114"/>
      <c r="BE132" s="114" t="s">
        <v>4854</v>
      </c>
      <c r="BF132" s="114" t="s">
        <v>240</v>
      </c>
      <c r="BG132" s="114" t="s">
        <v>240</v>
      </c>
      <c r="BH132" s="184" t="s">
        <v>241</v>
      </c>
      <c r="BI132" s="184" t="s">
        <v>242</v>
      </c>
      <c r="BJ132" s="561" t="s">
        <v>2798</v>
      </c>
      <c r="BK132" s="479" t="s">
        <v>2798</v>
      </c>
      <c r="BL132" s="184"/>
      <c r="BM132" s="56"/>
      <c r="BN132" s="209">
        <v>999</v>
      </c>
      <c r="BP132" s="580"/>
      <c r="BQ132" s="580" t="s">
        <v>103</v>
      </c>
      <c r="BR132" s="580" t="s">
        <v>239</v>
      </c>
      <c r="BS132" s="580" t="s">
        <v>56</v>
      </c>
      <c r="BT132" s="580"/>
    </row>
    <row r="133" spans="1:72">
      <c r="A133">
        <v>764</v>
      </c>
      <c r="B133" s="148" t="s">
        <v>7276</v>
      </c>
      <c r="C133" s="148" t="s">
        <v>7277</v>
      </c>
      <c r="D133" s="28">
        <v>0</v>
      </c>
      <c r="E133" s="586">
        <v>0</v>
      </c>
      <c r="F133" s="586">
        <v>1</v>
      </c>
      <c r="G133" s="344" t="s">
        <v>7212</v>
      </c>
      <c r="H133" t="s">
        <v>236</v>
      </c>
      <c r="J133" s="56"/>
      <c r="K133" s="114"/>
      <c r="L133" s="114"/>
      <c r="M133" s="184"/>
      <c r="N133" s="184" t="s">
        <v>236</v>
      </c>
      <c r="O133" s="114" t="s">
        <v>236</v>
      </c>
      <c r="P133" s="184" t="s">
        <v>236</v>
      </c>
      <c r="Q133" s="115" t="s">
        <v>235</v>
      </c>
      <c r="R133" s="137">
        <v>108</v>
      </c>
      <c r="S133" s="137">
        <v>12</v>
      </c>
      <c r="T133" s="183" t="s">
        <v>244</v>
      </c>
      <c r="U133" s="184"/>
      <c r="V133" s="142">
        <v>99</v>
      </c>
      <c r="W133" s="142">
        <v>99</v>
      </c>
      <c r="X133" s="185" t="s">
        <v>2763</v>
      </c>
      <c r="Y133" s="132">
        <v>0</v>
      </c>
      <c r="Z133" s="132">
        <v>0</v>
      </c>
      <c r="AA133" s="132">
        <v>0</v>
      </c>
      <c r="AB133" s="132">
        <v>0</v>
      </c>
      <c r="AC133" s="132">
        <v>0</v>
      </c>
      <c r="AD133" s="132">
        <v>1</v>
      </c>
      <c r="AE133" s="132">
        <v>1</v>
      </c>
      <c r="AF133" s="132">
        <v>0</v>
      </c>
      <c r="AG133" s="132">
        <v>0</v>
      </c>
      <c r="AH133" s="114"/>
      <c r="AI133" s="132">
        <v>0</v>
      </c>
      <c r="AJ133" s="114" t="s">
        <v>84</v>
      </c>
      <c r="AK133" s="197" t="s">
        <v>84</v>
      </c>
      <c r="AL133" s="195">
        <v>5</v>
      </c>
      <c r="AM133" s="114" t="s">
        <v>416</v>
      </c>
      <c r="AN133" s="114" t="s">
        <v>416</v>
      </c>
      <c r="AO133" s="114" t="s">
        <v>417</v>
      </c>
      <c r="AP133" s="186">
        <v>1</v>
      </c>
      <c r="AQ133" s="114" t="s">
        <v>83</v>
      </c>
      <c r="AR133" s="114" t="s">
        <v>97</v>
      </c>
      <c r="AS133" s="114" t="s">
        <v>96</v>
      </c>
      <c r="AT133" s="114" t="s">
        <v>97</v>
      </c>
      <c r="AU133" s="114"/>
      <c r="AV133" s="596" t="s">
        <v>2798</v>
      </c>
      <c r="AW133" s="479" t="b">
        <v>0</v>
      </c>
      <c r="AX133" s="114" t="s">
        <v>89</v>
      </c>
      <c r="AY133" s="114"/>
      <c r="AZ133" s="114"/>
      <c r="BA133" s="114" t="b">
        <v>0</v>
      </c>
      <c r="BB133" s="114" t="b">
        <v>0</v>
      </c>
      <c r="BC133" s="114" t="b">
        <v>0</v>
      </c>
      <c r="BD133" s="114"/>
      <c r="BE133" s="114" t="s">
        <v>237</v>
      </c>
      <c r="BF133" s="114" t="s">
        <v>237</v>
      </c>
      <c r="BG133" s="114" t="s">
        <v>237</v>
      </c>
      <c r="BH133" s="184" t="s">
        <v>237</v>
      </c>
      <c r="BI133" s="184"/>
      <c r="BJ133" s="561" t="s">
        <v>2798</v>
      </c>
      <c r="BK133" s="479" t="s">
        <v>2798</v>
      </c>
      <c r="BL133" s="184"/>
      <c r="BM133" s="56"/>
      <c r="BN133" s="209">
        <v>999</v>
      </c>
      <c r="BP133" s="580"/>
      <c r="BQ133" s="580" t="s">
        <v>113</v>
      </c>
      <c r="BR133" s="580" t="s">
        <v>236</v>
      </c>
      <c r="BS133" s="580"/>
      <c r="BT133" s="580"/>
    </row>
    <row r="134" spans="1:72">
      <c r="A134">
        <v>630</v>
      </c>
      <c r="B134" s="148" t="s">
        <v>7256</v>
      </c>
      <c r="C134" s="148" t="s">
        <v>7257</v>
      </c>
      <c r="D134" s="28">
        <v>0</v>
      </c>
      <c r="E134" s="586">
        <v>0</v>
      </c>
      <c r="F134" s="586">
        <v>1</v>
      </c>
      <c r="G134" s="344" t="s">
        <v>7212</v>
      </c>
      <c r="H134" t="s">
        <v>230</v>
      </c>
      <c r="J134" s="184"/>
      <c r="M134" s="56"/>
      <c r="N134" s="56" t="s">
        <v>230</v>
      </c>
      <c r="O134" t="s">
        <v>230</v>
      </c>
      <c r="P134" s="56" t="s">
        <v>230</v>
      </c>
      <c r="Q134" s="61" t="s">
        <v>229</v>
      </c>
      <c r="R134" s="137">
        <v>96</v>
      </c>
      <c r="S134" s="137">
        <v>1</v>
      </c>
      <c r="T134" s="119" t="s">
        <v>181</v>
      </c>
      <c r="U134" s="56" t="s">
        <v>234</v>
      </c>
      <c r="V134" s="142">
        <v>99</v>
      </c>
      <c r="W134" s="142">
        <v>99</v>
      </c>
      <c r="X134" s="21" t="s">
        <v>2763</v>
      </c>
      <c r="Y134" s="132">
        <v>0</v>
      </c>
      <c r="Z134" s="132">
        <v>0</v>
      </c>
      <c r="AA134" s="132">
        <v>0</v>
      </c>
      <c r="AB134" s="132">
        <v>0</v>
      </c>
      <c r="AC134" s="132">
        <v>0</v>
      </c>
      <c r="AD134" s="132">
        <v>1</v>
      </c>
      <c r="AE134" s="132">
        <v>1</v>
      </c>
      <c r="AF134" s="132">
        <v>0</v>
      </c>
      <c r="AG134" s="132">
        <v>1</v>
      </c>
      <c r="AI134" s="132">
        <v>0</v>
      </c>
      <c r="AJ134" t="s">
        <v>84</v>
      </c>
      <c r="AK134" s="38" t="s">
        <v>84</v>
      </c>
      <c r="AL134" s="195">
        <v>5</v>
      </c>
      <c r="AM134" t="s">
        <v>416</v>
      </c>
      <c r="AN134" t="s">
        <v>416</v>
      </c>
      <c r="AO134" t="s">
        <v>417</v>
      </c>
      <c r="AP134" s="29">
        <v>1</v>
      </c>
      <c r="AQ134" t="s">
        <v>83</v>
      </c>
      <c r="AR134" t="s">
        <v>97</v>
      </c>
      <c r="AS134" t="s">
        <v>96</v>
      </c>
      <c r="AT134" t="s">
        <v>97</v>
      </c>
      <c r="AV134" s="596" t="s">
        <v>2798</v>
      </c>
      <c r="AW134" s="479" t="b">
        <v>0</v>
      </c>
      <c r="AX134" t="s">
        <v>89</v>
      </c>
      <c r="BA134" t="b">
        <v>0</v>
      </c>
      <c r="BB134" t="b">
        <v>0</v>
      </c>
      <c r="BC134" t="b">
        <v>0</v>
      </c>
      <c r="BE134" s="114" t="s">
        <v>5113</v>
      </c>
      <c r="BF134" t="s">
        <v>231</v>
      </c>
      <c r="BG134" s="114" t="s">
        <v>231</v>
      </c>
      <c r="BH134" s="56" t="s">
        <v>232</v>
      </c>
      <c r="BI134" s="56" t="s">
        <v>233</v>
      </c>
      <c r="BJ134" s="561" t="s">
        <v>2798</v>
      </c>
      <c r="BK134" s="479" t="s">
        <v>2798</v>
      </c>
      <c r="BL134" s="56"/>
      <c r="BM134" s="56"/>
      <c r="BN134" s="209">
        <v>999</v>
      </c>
      <c r="BP134" s="580"/>
      <c r="BQ134" s="580" t="s">
        <v>103</v>
      </c>
      <c r="BR134" s="580" t="s">
        <v>230</v>
      </c>
      <c r="BS134" s="580" t="s">
        <v>56</v>
      </c>
      <c r="BT134" s="580"/>
    </row>
    <row r="135" spans="1:72">
      <c r="A135">
        <v>629</v>
      </c>
      <c r="B135" s="148" t="s">
        <v>7256</v>
      </c>
      <c r="C135" s="148" t="s">
        <v>7257</v>
      </c>
      <c r="D135" s="28">
        <v>0</v>
      </c>
      <c r="E135" s="586">
        <v>0</v>
      </c>
      <c r="F135" s="586">
        <v>1</v>
      </c>
      <c r="G135" s="344" t="s">
        <v>7212</v>
      </c>
      <c r="H135" t="s">
        <v>227</v>
      </c>
      <c r="J135" s="184"/>
      <c r="L135" s="114"/>
      <c r="M135" s="184"/>
      <c r="N135" s="56" t="s">
        <v>227</v>
      </c>
      <c r="O135" t="s">
        <v>227</v>
      </c>
      <c r="P135" s="56" t="s">
        <v>227</v>
      </c>
      <c r="Q135" s="61" t="s">
        <v>226</v>
      </c>
      <c r="R135" s="137">
        <v>96</v>
      </c>
      <c r="S135" s="137">
        <v>1</v>
      </c>
      <c r="T135" s="119" t="s">
        <v>181</v>
      </c>
      <c r="U135" s="56"/>
      <c r="V135" s="142">
        <v>99</v>
      </c>
      <c r="W135" s="142">
        <v>99</v>
      </c>
      <c r="X135" s="21" t="s">
        <v>2763</v>
      </c>
      <c r="Y135" s="132">
        <v>0</v>
      </c>
      <c r="Z135" s="132">
        <v>0</v>
      </c>
      <c r="AA135" s="132">
        <v>0</v>
      </c>
      <c r="AB135" s="132">
        <v>0</v>
      </c>
      <c r="AC135" s="132">
        <v>0</v>
      </c>
      <c r="AD135" s="132">
        <v>1</v>
      </c>
      <c r="AE135" s="132">
        <v>1</v>
      </c>
      <c r="AF135" s="132">
        <v>0</v>
      </c>
      <c r="AG135" s="132">
        <v>0</v>
      </c>
      <c r="AI135" s="132">
        <v>0</v>
      </c>
      <c r="AJ135" t="s">
        <v>84</v>
      </c>
      <c r="AK135" s="38" t="s">
        <v>84</v>
      </c>
      <c r="AL135" s="195">
        <v>5</v>
      </c>
      <c r="AM135" t="s">
        <v>416</v>
      </c>
      <c r="AN135" t="s">
        <v>416</v>
      </c>
      <c r="AO135" t="s">
        <v>417</v>
      </c>
      <c r="AP135" s="29">
        <v>1</v>
      </c>
      <c r="AQ135" t="s">
        <v>83</v>
      </c>
      <c r="AR135" t="s">
        <v>97</v>
      </c>
      <c r="AS135" t="s">
        <v>96</v>
      </c>
      <c r="AT135" t="s">
        <v>97</v>
      </c>
      <c r="AV135" s="596" t="s">
        <v>2798</v>
      </c>
      <c r="AW135" s="479" t="b">
        <v>0</v>
      </c>
      <c r="AX135" t="s">
        <v>89</v>
      </c>
      <c r="BA135" t="b">
        <v>0</v>
      </c>
      <c r="BB135" t="b">
        <v>0</v>
      </c>
      <c r="BC135" t="b">
        <v>0</v>
      </c>
      <c r="BE135" s="114" t="s">
        <v>5112</v>
      </c>
      <c r="BF135" t="s">
        <v>228</v>
      </c>
      <c r="BG135" s="114" t="s">
        <v>228</v>
      </c>
      <c r="BH135" s="56" t="s">
        <v>228</v>
      </c>
      <c r="BI135" s="56"/>
      <c r="BJ135" s="561" t="s">
        <v>2798</v>
      </c>
      <c r="BK135" s="479" t="s">
        <v>2798</v>
      </c>
      <c r="BL135" s="56"/>
      <c r="BM135" s="56"/>
      <c r="BN135" s="209">
        <v>999</v>
      </c>
      <c r="BP135" s="580"/>
      <c r="BQ135" s="580" t="s">
        <v>117</v>
      </c>
      <c r="BR135" s="580" t="s">
        <v>227</v>
      </c>
      <c r="BS135" s="580"/>
      <c r="BT135" s="580"/>
    </row>
    <row r="136" spans="1:72">
      <c r="A136">
        <v>700</v>
      </c>
      <c r="B136" s="148" t="s">
        <v>7266</v>
      </c>
      <c r="C136" s="148" t="s">
        <v>7267</v>
      </c>
      <c r="D136" s="28">
        <v>0</v>
      </c>
      <c r="E136" s="586">
        <v>0</v>
      </c>
      <c r="F136" s="586">
        <v>1</v>
      </c>
      <c r="G136" s="344" t="s">
        <v>7212</v>
      </c>
      <c r="H136" t="s">
        <v>221</v>
      </c>
      <c r="J136" s="56"/>
      <c r="K136" s="114"/>
      <c r="L136" s="114"/>
      <c r="M136" s="184"/>
      <c r="N136" s="184" t="s">
        <v>221</v>
      </c>
      <c r="O136" s="114" t="s">
        <v>221</v>
      </c>
      <c r="P136" s="184" t="s">
        <v>221</v>
      </c>
      <c r="Q136" s="115" t="s">
        <v>220</v>
      </c>
      <c r="R136" s="137">
        <v>103</v>
      </c>
      <c r="S136" s="137">
        <v>7</v>
      </c>
      <c r="T136" s="183" t="s">
        <v>80</v>
      </c>
      <c r="U136" s="184" t="s">
        <v>225</v>
      </c>
      <c r="V136" s="142">
        <v>99</v>
      </c>
      <c r="W136" s="142">
        <v>99</v>
      </c>
      <c r="X136" s="185" t="s">
        <v>2763</v>
      </c>
      <c r="Y136" s="132">
        <v>0</v>
      </c>
      <c r="Z136" s="132">
        <v>0</v>
      </c>
      <c r="AA136" s="132">
        <v>0</v>
      </c>
      <c r="AB136" s="132">
        <v>0</v>
      </c>
      <c r="AC136" s="132">
        <v>0</v>
      </c>
      <c r="AD136" s="132">
        <v>1</v>
      </c>
      <c r="AE136" s="132">
        <v>1</v>
      </c>
      <c r="AF136" s="132">
        <v>0</v>
      </c>
      <c r="AG136" s="132">
        <v>1</v>
      </c>
      <c r="AH136" s="114"/>
      <c r="AI136" s="132">
        <v>0</v>
      </c>
      <c r="AJ136" s="114" t="s">
        <v>84</v>
      </c>
      <c r="AK136" s="197" t="s">
        <v>84</v>
      </c>
      <c r="AL136" s="195">
        <v>5</v>
      </c>
      <c r="AM136" s="114" t="s">
        <v>416</v>
      </c>
      <c r="AN136" s="114" t="s">
        <v>416</v>
      </c>
      <c r="AO136" s="114" t="s">
        <v>417</v>
      </c>
      <c r="AP136" s="186">
        <v>1</v>
      </c>
      <c r="AQ136" s="114" t="s">
        <v>83</v>
      </c>
      <c r="AR136" s="114" t="s">
        <v>97</v>
      </c>
      <c r="AS136" s="114" t="s">
        <v>96</v>
      </c>
      <c r="AT136" s="114" t="s">
        <v>97</v>
      </c>
      <c r="AU136" s="114"/>
      <c r="AV136" s="596" t="s">
        <v>2798</v>
      </c>
      <c r="AW136" s="479" t="b">
        <v>0</v>
      </c>
      <c r="AX136" s="114" t="s">
        <v>89</v>
      </c>
      <c r="AY136" s="114"/>
      <c r="AZ136" s="114"/>
      <c r="BA136" s="114" t="b">
        <v>0</v>
      </c>
      <c r="BB136" s="114" t="b">
        <v>0</v>
      </c>
      <c r="BC136" s="114" t="b">
        <v>0</v>
      </c>
      <c r="BD136" s="114"/>
      <c r="BE136" s="114" t="s">
        <v>4838</v>
      </c>
      <c r="BF136" s="114" t="s">
        <v>222</v>
      </c>
      <c r="BG136" s="114" t="s">
        <v>222</v>
      </c>
      <c r="BH136" s="184" t="s">
        <v>223</v>
      </c>
      <c r="BI136" s="184" t="s">
        <v>224</v>
      </c>
      <c r="BJ136" s="561" t="s">
        <v>2798</v>
      </c>
      <c r="BK136" s="479" t="s">
        <v>2798</v>
      </c>
      <c r="BL136" s="184"/>
      <c r="BM136" s="56"/>
      <c r="BN136" s="209">
        <v>999</v>
      </c>
      <c r="BP136" s="580"/>
      <c r="BQ136" s="580" t="s">
        <v>113</v>
      </c>
      <c r="BR136" s="580" t="s">
        <v>221</v>
      </c>
      <c r="BS136" s="580" t="s">
        <v>56</v>
      </c>
      <c r="BT136" s="580"/>
    </row>
    <row r="137" spans="1:72">
      <c r="A137">
        <v>699</v>
      </c>
      <c r="B137" s="148" t="s">
        <v>7266</v>
      </c>
      <c r="C137" s="148" t="s">
        <v>7267</v>
      </c>
      <c r="D137" s="28">
        <v>0</v>
      </c>
      <c r="E137" s="586">
        <v>0</v>
      </c>
      <c r="F137" s="586">
        <v>1</v>
      </c>
      <c r="G137" s="344" t="s">
        <v>7212</v>
      </c>
      <c r="H137" t="s">
        <v>218</v>
      </c>
      <c r="J137" s="56"/>
      <c r="K137" s="114"/>
      <c r="L137" s="114"/>
      <c r="M137" s="184"/>
      <c r="N137" s="184" t="s">
        <v>218</v>
      </c>
      <c r="O137" s="114" t="s">
        <v>218</v>
      </c>
      <c r="P137" s="184" t="s">
        <v>218</v>
      </c>
      <c r="Q137" s="115" t="s">
        <v>217</v>
      </c>
      <c r="R137" s="137">
        <v>103</v>
      </c>
      <c r="S137" s="137">
        <v>7</v>
      </c>
      <c r="T137" s="183" t="s">
        <v>80</v>
      </c>
      <c r="U137" s="184"/>
      <c r="V137" s="142">
        <v>99</v>
      </c>
      <c r="W137" s="142">
        <v>99</v>
      </c>
      <c r="X137" s="185" t="s">
        <v>2763</v>
      </c>
      <c r="Y137" s="132">
        <v>0</v>
      </c>
      <c r="Z137" s="132">
        <v>0</v>
      </c>
      <c r="AA137" s="132">
        <v>0</v>
      </c>
      <c r="AB137" s="132">
        <v>0</v>
      </c>
      <c r="AC137" s="132">
        <v>0</v>
      </c>
      <c r="AD137" s="132">
        <v>1</v>
      </c>
      <c r="AE137" s="132">
        <v>1</v>
      </c>
      <c r="AF137" s="132">
        <v>0</v>
      </c>
      <c r="AG137" s="132">
        <v>0</v>
      </c>
      <c r="AH137" s="114"/>
      <c r="AI137" s="132">
        <v>0</v>
      </c>
      <c r="AJ137" s="114" t="s">
        <v>84</v>
      </c>
      <c r="AK137" s="197" t="s">
        <v>84</v>
      </c>
      <c r="AL137" s="195">
        <v>5</v>
      </c>
      <c r="AM137" s="114" t="s">
        <v>416</v>
      </c>
      <c r="AN137" s="114" t="s">
        <v>416</v>
      </c>
      <c r="AO137" s="114" t="s">
        <v>417</v>
      </c>
      <c r="AP137" s="186">
        <v>1</v>
      </c>
      <c r="AQ137" s="114" t="s">
        <v>83</v>
      </c>
      <c r="AR137" s="114" t="s">
        <v>97</v>
      </c>
      <c r="AS137" s="114" t="s">
        <v>96</v>
      </c>
      <c r="AT137" s="114" t="s">
        <v>97</v>
      </c>
      <c r="AU137" s="114"/>
      <c r="AV137" s="596" t="s">
        <v>2798</v>
      </c>
      <c r="AW137" s="479" t="b">
        <v>0</v>
      </c>
      <c r="AX137" s="114" t="s">
        <v>89</v>
      </c>
      <c r="AY137" s="114"/>
      <c r="AZ137" s="114"/>
      <c r="BA137" s="114" t="b">
        <v>0</v>
      </c>
      <c r="BB137" s="114" t="b">
        <v>0</v>
      </c>
      <c r="BC137" s="114" t="b">
        <v>0</v>
      </c>
      <c r="BD137" s="114"/>
      <c r="BE137" s="114" t="s">
        <v>219</v>
      </c>
      <c r="BF137" s="114" t="s">
        <v>219</v>
      </c>
      <c r="BG137" s="114" t="s">
        <v>219</v>
      </c>
      <c r="BH137" s="184" t="s">
        <v>219</v>
      </c>
      <c r="BI137" s="184"/>
      <c r="BJ137" s="561" t="s">
        <v>2798</v>
      </c>
      <c r="BK137" s="479" t="s">
        <v>2798</v>
      </c>
      <c r="BL137" s="184"/>
      <c r="BM137" s="56"/>
      <c r="BN137" s="209">
        <v>999</v>
      </c>
      <c r="BP137" s="580"/>
      <c r="BQ137" s="580" t="s">
        <v>54</v>
      </c>
      <c r="BR137" s="580" t="s">
        <v>218</v>
      </c>
      <c r="BS137" s="580"/>
      <c r="BT137" s="580"/>
    </row>
    <row r="138" spans="1:72">
      <c r="A138">
        <v>643</v>
      </c>
      <c r="B138" s="148" t="s">
        <v>7258</v>
      </c>
      <c r="C138" s="148" t="s">
        <v>7259</v>
      </c>
      <c r="D138" s="28">
        <v>0</v>
      </c>
      <c r="E138" s="586">
        <v>0</v>
      </c>
      <c r="F138" s="586">
        <v>1</v>
      </c>
      <c r="G138" s="344" t="s">
        <v>7212</v>
      </c>
      <c r="H138" t="s">
        <v>211</v>
      </c>
      <c r="J138" s="184"/>
      <c r="K138" s="114"/>
      <c r="L138" s="114"/>
      <c r="M138" s="184"/>
      <c r="N138" s="184" t="s">
        <v>211</v>
      </c>
      <c r="O138" s="114" t="s">
        <v>211</v>
      </c>
      <c r="P138" s="184" t="s">
        <v>211</v>
      </c>
      <c r="Q138" s="115" t="s">
        <v>210</v>
      </c>
      <c r="R138" s="137">
        <v>97</v>
      </c>
      <c r="S138" s="137">
        <v>2</v>
      </c>
      <c r="T138" s="183" t="s">
        <v>144</v>
      </c>
      <c r="U138" s="184" t="s">
        <v>216</v>
      </c>
      <c r="V138" s="142">
        <v>99</v>
      </c>
      <c r="W138" s="142">
        <v>99</v>
      </c>
      <c r="X138" s="185" t="s">
        <v>2763</v>
      </c>
      <c r="Y138" s="132">
        <v>0</v>
      </c>
      <c r="Z138" s="132">
        <v>0</v>
      </c>
      <c r="AA138" s="132">
        <v>0</v>
      </c>
      <c r="AB138" s="132">
        <v>0</v>
      </c>
      <c r="AC138" s="132">
        <v>0</v>
      </c>
      <c r="AD138" s="132">
        <v>1</v>
      </c>
      <c r="AE138" s="132">
        <v>1</v>
      </c>
      <c r="AF138" s="132">
        <v>0</v>
      </c>
      <c r="AG138" s="132">
        <v>1</v>
      </c>
      <c r="AH138" s="114"/>
      <c r="AI138" s="132">
        <v>0</v>
      </c>
      <c r="AJ138" s="114" t="s">
        <v>84</v>
      </c>
      <c r="AK138" s="197" t="s">
        <v>84</v>
      </c>
      <c r="AL138" s="195">
        <v>5</v>
      </c>
      <c r="AM138" s="114" t="s">
        <v>416</v>
      </c>
      <c r="AN138" s="114" t="s">
        <v>416</v>
      </c>
      <c r="AO138" s="114" t="s">
        <v>417</v>
      </c>
      <c r="AP138" s="186">
        <v>1</v>
      </c>
      <c r="AQ138" s="114" t="s">
        <v>83</v>
      </c>
      <c r="AR138" s="114" t="s">
        <v>97</v>
      </c>
      <c r="AS138" s="114" t="s">
        <v>96</v>
      </c>
      <c r="AT138" s="114" t="s">
        <v>97</v>
      </c>
      <c r="AU138" s="114"/>
      <c r="AV138" s="596" t="s">
        <v>2798</v>
      </c>
      <c r="AW138" s="479" t="b">
        <v>0</v>
      </c>
      <c r="AX138" s="114" t="s">
        <v>89</v>
      </c>
      <c r="AY138" s="114"/>
      <c r="AZ138" s="114"/>
      <c r="BA138" s="114" t="b">
        <v>0</v>
      </c>
      <c r="BB138" s="114" t="b">
        <v>0</v>
      </c>
      <c r="BC138" s="114" t="b">
        <v>0</v>
      </c>
      <c r="BD138" s="114"/>
      <c r="BE138" s="114" t="s">
        <v>4827</v>
      </c>
      <c r="BF138" s="114" t="s">
        <v>212</v>
      </c>
      <c r="BG138" s="114" t="s">
        <v>212</v>
      </c>
      <c r="BH138" s="184" t="s">
        <v>213</v>
      </c>
      <c r="BI138" s="184" t="s">
        <v>215</v>
      </c>
      <c r="BJ138" s="561" t="s">
        <v>2798</v>
      </c>
      <c r="BK138" s="479" t="s">
        <v>2798</v>
      </c>
      <c r="BL138" s="184"/>
      <c r="BM138" s="56"/>
      <c r="BN138" s="209">
        <v>999</v>
      </c>
      <c r="BP138" s="580"/>
      <c r="BQ138" s="580" t="s">
        <v>113</v>
      </c>
      <c r="BR138" s="580" t="s">
        <v>211</v>
      </c>
      <c r="BS138" s="580" t="s">
        <v>56</v>
      </c>
      <c r="BT138" s="580"/>
    </row>
    <row r="139" spans="1:72">
      <c r="A139">
        <v>642</v>
      </c>
      <c r="B139" s="148" t="s">
        <v>7258</v>
      </c>
      <c r="C139" s="148" t="s">
        <v>7259</v>
      </c>
      <c r="D139" s="28">
        <v>0</v>
      </c>
      <c r="E139" s="586">
        <v>0</v>
      </c>
      <c r="F139" s="586">
        <v>1</v>
      </c>
      <c r="G139" s="344" t="s">
        <v>7212</v>
      </c>
      <c r="H139" t="s">
        <v>208</v>
      </c>
      <c r="J139" s="184"/>
      <c r="K139" s="114"/>
      <c r="L139" s="114"/>
      <c r="M139" s="184"/>
      <c r="N139" s="184" t="s">
        <v>208</v>
      </c>
      <c r="O139" s="114" t="s">
        <v>208</v>
      </c>
      <c r="P139" s="184" t="s">
        <v>208</v>
      </c>
      <c r="Q139" s="115" t="s">
        <v>207</v>
      </c>
      <c r="R139" s="137">
        <v>97</v>
      </c>
      <c r="S139" s="137">
        <v>2</v>
      </c>
      <c r="T139" s="183" t="s">
        <v>144</v>
      </c>
      <c r="U139" s="184"/>
      <c r="V139" s="142">
        <v>99</v>
      </c>
      <c r="W139" s="142">
        <v>99</v>
      </c>
      <c r="X139" s="185" t="s">
        <v>2763</v>
      </c>
      <c r="Y139" s="132">
        <v>0</v>
      </c>
      <c r="Z139" s="132">
        <v>0</v>
      </c>
      <c r="AA139" s="132">
        <v>0</v>
      </c>
      <c r="AB139" s="132">
        <v>0</v>
      </c>
      <c r="AC139" s="132">
        <v>0</v>
      </c>
      <c r="AD139" s="132">
        <v>1</v>
      </c>
      <c r="AE139" s="132">
        <v>1</v>
      </c>
      <c r="AF139" s="132">
        <v>0</v>
      </c>
      <c r="AG139" s="132">
        <v>0</v>
      </c>
      <c r="AH139" s="114"/>
      <c r="AI139" s="132">
        <v>0</v>
      </c>
      <c r="AJ139" s="114" t="s">
        <v>84</v>
      </c>
      <c r="AK139" s="197" t="s">
        <v>84</v>
      </c>
      <c r="AL139" s="195">
        <v>5</v>
      </c>
      <c r="AM139" s="114" t="s">
        <v>416</v>
      </c>
      <c r="AN139" s="114" t="s">
        <v>416</v>
      </c>
      <c r="AO139" s="114" t="s">
        <v>417</v>
      </c>
      <c r="AP139" s="186">
        <v>1</v>
      </c>
      <c r="AQ139" s="114" t="s">
        <v>83</v>
      </c>
      <c r="AR139" s="114" t="s">
        <v>97</v>
      </c>
      <c r="AS139" s="114" t="s">
        <v>96</v>
      </c>
      <c r="AT139" s="114" t="s">
        <v>97</v>
      </c>
      <c r="AU139" s="114"/>
      <c r="AV139" s="596" t="s">
        <v>2798</v>
      </c>
      <c r="AW139" s="479" t="b">
        <v>0</v>
      </c>
      <c r="AX139" s="114" t="s">
        <v>89</v>
      </c>
      <c r="AY139" s="114"/>
      <c r="AZ139" s="114"/>
      <c r="BA139" s="114" t="b">
        <v>0</v>
      </c>
      <c r="BB139" s="114" t="b">
        <v>0</v>
      </c>
      <c r="BC139" s="114" t="b">
        <v>0</v>
      </c>
      <c r="BD139" s="114"/>
      <c r="BE139" s="114" t="s">
        <v>209</v>
      </c>
      <c r="BF139" s="114" t="s">
        <v>209</v>
      </c>
      <c r="BG139" s="114" t="s">
        <v>209</v>
      </c>
      <c r="BH139" s="184" t="s">
        <v>209</v>
      </c>
      <c r="BI139" s="184"/>
      <c r="BJ139" s="561" t="s">
        <v>2798</v>
      </c>
      <c r="BK139" s="479" t="s">
        <v>2798</v>
      </c>
      <c r="BL139" s="184"/>
      <c r="BM139" s="56"/>
      <c r="BN139" s="209">
        <v>999</v>
      </c>
      <c r="BP139" s="580"/>
      <c r="BQ139" s="580" t="s">
        <v>143</v>
      </c>
      <c r="BR139" s="580" t="s">
        <v>208</v>
      </c>
      <c r="BS139" s="580"/>
      <c r="BT139" s="580"/>
    </row>
    <row r="140" spans="1:72">
      <c r="A140">
        <v>661</v>
      </c>
      <c r="B140" s="148" t="s">
        <v>7260</v>
      </c>
      <c r="C140" s="148" t="s">
        <v>7261</v>
      </c>
      <c r="D140" s="28">
        <v>0</v>
      </c>
      <c r="E140" s="586">
        <v>0</v>
      </c>
      <c r="F140" s="586">
        <v>1</v>
      </c>
      <c r="G140" s="344" t="s">
        <v>7212</v>
      </c>
      <c r="H140" t="s">
        <v>205</v>
      </c>
      <c r="J140" s="56"/>
      <c r="K140" s="114"/>
      <c r="L140" s="114"/>
      <c r="M140" s="184"/>
      <c r="N140" s="184" t="s">
        <v>205</v>
      </c>
      <c r="O140" s="114" t="s">
        <v>205</v>
      </c>
      <c r="P140" s="184" t="s">
        <v>205</v>
      </c>
      <c r="Q140" s="115" t="s">
        <v>204</v>
      </c>
      <c r="R140" s="137">
        <v>99</v>
      </c>
      <c r="S140" s="137">
        <v>4</v>
      </c>
      <c r="T140" s="183" t="s">
        <v>196</v>
      </c>
      <c r="U140" s="184" t="s">
        <v>206</v>
      </c>
      <c r="V140" s="142">
        <v>99</v>
      </c>
      <c r="W140" s="142">
        <v>99</v>
      </c>
      <c r="X140" s="185" t="s">
        <v>2763</v>
      </c>
      <c r="Y140" s="132">
        <v>0</v>
      </c>
      <c r="Z140" s="132">
        <v>0</v>
      </c>
      <c r="AA140" s="132">
        <v>0</v>
      </c>
      <c r="AB140" s="132">
        <v>0</v>
      </c>
      <c r="AC140" s="132">
        <v>0</v>
      </c>
      <c r="AD140" s="132">
        <v>1</v>
      </c>
      <c r="AE140" s="132">
        <v>1</v>
      </c>
      <c r="AF140" s="132">
        <v>0</v>
      </c>
      <c r="AG140" s="132">
        <v>1</v>
      </c>
      <c r="AH140" s="114"/>
      <c r="AI140" s="132">
        <v>0</v>
      </c>
      <c r="AJ140" s="114" t="s">
        <v>84</v>
      </c>
      <c r="AK140" s="197" t="s">
        <v>84</v>
      </c>
      <c r="AL140" s="195">
        <v>5</v>
      </c>
      <c r="AM140" s="114" t="s">
        <v>416</v>
      </c>
      <c r="AN140" s="114" t="s">
        <v>416</v>
      </c>
      <c r="AO140" s="114" t="s">
        <v>417</v>
      </c>
      <c r="AP140" s="186">
        <v>1</v>
      </c>
      <c r="AQ140" s="114" t="s">
        <v>83</v>
      </c>
      <c r="AR140" s="114" t="s">
        <v>97</v>
      </c>
      <c r="AS140" s="114" t="s">
        <v>96</v>
      </c>
      <c r="AT140" s="114" t="s">
        <v>97</v>
      </c>
      <c r="AU140" s="114"/>
      <c r="AV140" s="596" t="s">
        <v>2798</v>
      </c>
      <c r="AW140" s="479" t="b">
        <v>0</v>
      </c>
      <c r="AX140" s="114" t="s">
        <v>89</v>
      </c>
      <c r="AY140" s="114"/>
      <c r="AZ140" s="114"/>
      <c r="BA140" s="114" t="b">
        <v>0</v>
      </c>
      <c r="BB140" s="114" t="b">
        <v>0</v>
      </c>
      <c r="BC140" s="114" t="b">
        <v>0</v>
      </c>
      <c r="BD140" s="114"/>
      <c r="BE140" s="114" t="s">
        <v>5287</v>
      </c>
      <c r="BF140" s="114" t="s">
        <v>5288</v>
      </c>
      <c r="BG140" s="114" t="s">
        <v>5288</v>
      </c>
      <c r="BH140" s="184" t="s">
        <v>5289</v>
      </c>
      <c r="BI140" s="184" t="s">
        <v>5290</v>
      </c>
      <c r="BJ140" s="561" t="s">
        <v>2798</v>
      </c>
      <c r="BK140" s="479" t="s">
        <v>2798</v>
      </c>
      <c r="BL140" s="184"/>
      <c r="BM140" s="56"/>
      <c r="BN140" s="209">
        <v>999</v>
      </c>
      <c r="BP140" s="580"/>
      <c r="BQ140" s="580" t="s">
        <v>54</v>
      </c>
      <c r="BR140" s="580" t="s">
        <v>205</v>
      </c>
      <c r="BS140" s="580" t="s">
        <v>56</v>
      </c>
      <c r="BT140" s="580"/>
    </row>
    <row r="141" spans="1:72">
      <c r="A141">
        <v>660</v>
      </c>
      <c r="B141" s="148" t="s">
        <v>7260</v>
      </c>
      <c r="C141" s="148" t="s">
        <v>7261</v>
      </c>
      <c r="D141" s="28">
        <v>0</v>
      </c>
      <c r="E141" s="586">
        <v>0</v>
      </c>
      <c r="F141" s="586">
        <v>1</v>
      </c>
      <c r="G141" s="344" t="s">
        <v>7212</v>
      </c>
      <c r="H141" t="s">
        <v>203</v>
      </c>
      <c r="J141" s="56"/>
      <c r="K141" s="114"/>
      <c r="L141" s="114"/>
      <c r="M141" s="184"/>
      <c r="N141" s="184" t="s">
        <v>203</v>
      </c>
      <c r="O141" s="114" t="s">
        <v>203</v>
      </c>
      <c r="P141" s="184" t="s">
        <v>203</v>
      </c>
      <c r="Q141" s="115" t="s">
        <v>202</v>
      </c>
      <c r="R141" s="137">
        <v>99</v>
      </c>
      <c r="S141" s="137">
        <v>4</v>
      </c>
      <c r="T141" s="183" t="s">
        <v>196</v>
      </c>
      <c r="U141" s="184"/>
      <c r="V141" s="142">
        <v>99</v>
      </c>
      <c r="W141" s="142">
        <v>99</v>
      </c>
      <c r="X141" s="185" t="s">
        <v>2763</v>
      </c>
      <c r="Y141" s="132">
        <v>0</v>
      </c>
      <c r="Z141" s="132">
        <v>0</v>
      </c>
      <c r="AA141" s="132">
        <v>0</v>
      </c>
      <c r="AB141" s="132">
        <v>0</v>
      </c>
      <c r="AC141" s="132">
        <v>0</v>
      </c>
      <c r="AD141" s="132">
        <v>1</v>
      </c>
      <c r="AE141" s="132">
        <v>1</v>
      </c>
      <c r="AF141" s="132">
        <v>0</v>
      </c>
      <c r="AG141" s="132">
        <v>0</v>
      </c>
      <c r="AH141" s="114"/>
      <c r="AI141" s="132">
        <v>0</v>
      </c>
      <c r="AJ141" s="114" t="s">
        <v>84</v>
      </c>
      <c r="AK141" s="197" t="s">
        <v>84</v>
      </c>
      <c r="AL141" s="195">
        <v>5</v>
      </c>
      <c r="AM141" s="114" t="s">
        <v>416</v>
      </c>
      <c r="AN141" s="114" t="s">
        <v>416</v>
      </c>
      <c r="AO141" s="114" t="s">
        <v>417</v>
      </c>
      <c r="AP141" s="186">
        <v>1</v>
      </c>
      <c r="AQ141" s="114" t="s">
        <v>83</v>
      </c>
      <c r="AR141" s="114" t="s">
        <v>97</v>
      </c>
      <c r="AS141" s="114" t="s">
        <v>96</v>
      </c>
      <c r="AT141" s="114" t="s">
        <v>97</v>
      </c>
      <c r="AU141" s="114"/>
      <c r="AV141" s="596" t="s">
        <v>2798</v>
      </c>
      <c r="AW141" s="479" t="b">
        <v>0</v>
      </c>
      <c r="AX141" s="114" t="s">
        <v>89</v>
      </c>
      <c r="AY141" s="114"/>
      <c r="AZ141" s="114"/>
      <c r="BA141" s="114" t="b">
        <v>0</v>
      </c>
      <c r="BB141" s="114" t="b">
        <v>0</v>
      </c>
      <c r="BC141" s="114" t="b">
        <v>0</v>
      </c>
      <c r="BD141" s="114"/>
      <c r="BE141" s="114" t="s">
        <v>5285</v>
      </c>
      <c r="BF141" s="114" t="s">
        <v>5286</v>
      </c>
      <c r="BG141" s="114" t="s">
        <v>5286</v>
      </c>
      <c r="BH141" s="184" t="s">
        <v>5286</v>
      </c>
      <c r="BI141" s="184"/>
      <c r="BJ141" s="561" t="s">
        <v>2798</v>
      </c>
      <c r="BK141" s="479" t="s">
        <v>2798</v>
      </c>
      <c r="BL141" s="184"/>
      <c r="BM141" s="56"/>
      <c r="BN141" s="209">
        <v>999</v>
      </c>
      <c r="BP141" s="580"/>
      <c r="BQ141" s="580" t="s">
        <v>143</v>
      </c>
      <c r="BR141" s="580" t="s">
        <v>203</v>
      </c>
      <c r="BS141" s="580"/>
      <c r="BT141" s="580"/>
    </row>
    <row r="142" spans="1:72">
      <c r="A142">
        <v>786</v>
      </c>
      <c r="B142" s="148" t="s">
        <v>7278</v>
      </c>
      <c r="C142" s="148" t="s">
        <v>7279</v>
      </c>
      <c r="D142" s="28">
        <v>0</v>
      </c>
      <c r="E142" s="586">
        <v>0</v>
      </c>
      <c r="F142" s="586">
        <v>1</v>
      </c>
      <c r="G142" s="344" t="s">
        <v>7212</v>
      </c>
      <c r="H142" t="s">
        <v>200</v>
      </c>
      <c r="J142" s="56"/>
      <c r="L142" s="114"/>
      <c r="M142" s="184"/>
      <c r="N142" s="56" t="s">
        <v>200</v>
      </c>
      <c r="O142" t="s">
        <v>200</v>
      </c>
      <c r="P142" s="56" t="s">
        <v>200</v>
      </c>
      <c r="Q142" s="115" t="s">
        <v>199</v>
      </c>
      <c r="R142" s="137">
        <v>999</v>
      </c>
      <c r="S142" s="137">
        <v>70</v>
      </c>
      <c r="T142" s="119" t="s">
        <v>185</v>
      </c>
      <c r="U142" s="56" t="s">
        <v>201</v>
      </c>
      <c r="V142" s="142">
        <v>99</v>
      </c>
      <c r="W142" s="142">
        <v>99</v>
      </c>
      <c r="X142" s="21" t="s">
        <v>2765</v>
      </c>
      <c r="Y142" s="132">
        <v>0</v>
      </c>
      <c r="Z142" s="132">
        <v>0</v>
      </c>
      <c r="AA142" s="132">
        <v>0</v>
      </c>
      <c r="AB142" s="132">
        <v>0</v>
      </c>
      <c r="AC142" s="132">
        <v>0</v>
      </c>
      <c r="AD142" s="132">
        <v>1</v>
      </c>
      <c r="AE142" s="132">
        <v>1</v>
      </c>
      <c r="AF142" s="132">
        <v>0</v>
      </c>
      <c r="AG142" s="132">
        <v>1</v>
      </c>
      <c r="AI142" s="132">
        <v>0</v>
      </c>
      <c r="AJ142" t="s">
        <v>84</v>
      </c>
      <c r="AK142" s="38" t="s">
        <v>84</v>
      </c>
      <c r="AL142" s="195">
        <v>5</v>
      </c>
      <c r="AM142" t="s">
        <v>416</v>
      </c>
      <c r="AN142" t="s">
        <v>416</v>
      </c>
      <c r="AO142" t="s">
        <v>417</v>
      </c>
      <c r="AP142" s="29">
        <v>1</v>
      </c>
      <c r="AQ142" t="s">
        <v>83</v>
      </c>
      <c r="AR142" t="s">
        <v>97</v>
      </c>
      <c r="AS142" t="s">
        <v>96</v>
      </c>
      <c r="AT142" t="s">
        <v>97</v>
      </c>
      <c r="AV142" s="596" t="s">
        <v>2798</v>
      </c>
      <c r="AW142" s="479" t="b">
        <v>0</v>
      </c>
      <c r="AX142" t="s">
        <v>89</v>
      </c>
      <c r="BA142" t="b">
        <v>0</v>
      </c>
      <c r="BB142" t="b">
        <v>0</v>
      </c>
      <c r="BC142" t="b">
        <v>0</v>
      </c>
      <c r="BE142" t="s">
        <v>4831</v>
      </c>
      <c r="BF142" s="114" t="s">
        <v>5276</v>
      </c>
      <c r="BG142" t="s">
        <v>5276</v>
      </c>
      <c r="BH142" s="56" t="s">
        <v>5277</v>
      </c>
      <c r="BI142" s="56" t="s">
        <v>5278</v>
      </c>
      <c r="BJ142" s="561" t="s">
        <v>2798</v>
      </c>
      <c r="BK142" s="479" t="s">
        <v>2798</v>
      </c>
      <c r="BL142" s="56"/>
      <c r="BM142" s="56"/>
      <c r="BN142" s="372">
        <v>999</v>
      </c>
      <c r="BP142" s="580"/>
      <c r="BQ142" s="580" t="s">
        <v>99</v>
      </c>
      <c r="BR142" s="580" t="s">
        <v>200</v>
      </c>
      <c r="BS142" s="580" t="s">
        <v>56</v>
      </c>
      <c r="BT142" s="580"/>
    </row>
    <row r="143" spans="1:72">
      <c r="A143">
        <v>785</v>
      </c>
      <c r="B143" s="148" t="s">
        <v>7278</v>
      </c>
      <c r="C143" s="148" t="s">
        <v>7279</v>
      </c>
      <c r="D143" s="28">
        <v>0</v>
      </c>
      <c r="E143" s="586">
        <v>0</v>
      </c>
      <c r="F143" s="586">
        <v>1</v>
      </c>
      <c r="G143" s="344" t="s">
        <v>7212</v>
      </c>
      <c r="H143" t="s">
        <v>198</v>
      </c>
      <c r="J143" s="56"/>
      <c r="L143" s="114"/>
      <c r="M143" s="184"/>
      <c r="N143" s="56" t="s">
        <v>198</v>
      </c>
      <c r="O143" t="s">
        <v>198</v>
      </c>
      <c r="P143" s="56" t="s">
        <v>198</v>
      </c>
      <c r="Q143" s="115" t="s">
        <v>197</v>
      </c>
      <c r="R143" s="137">
        <v>999</v>
      </c>
      <c r="S143" s="137">
        <v>70</v>
      </c>
      <c r="T143" s="119" t="s">
        <v>185</v>
      </c>
      <c r="U143" s="56"/>
      <c r="V143" s="142">
        <v>99</v>
      </c>
      <c r="W143" s="142">
        <v>99</v>
      </c>
      <c r="X143" s="21" t="s">
        <v>2765</v>
      </c>
      <c r="Y143" s="132">
        <v>0</v>
      </c>
      <c r="Z143" s="132">
        <v>0</v>
      </c>
      <c r="AA143" s="132">
        <v>0</v>
      </c>
      <c r="AB143" s="132">
        <v>0</v>
      </c>
      <c r="AC143" s="132">
        <v>0</v>
      </c>
      <c r="AD143" s="132">
        <v>1</v>
      </c>
      <c r="AE143" s="132">
        <v>1</v>
      </c>
      <c r="AF143" s="132">
        <v>0</v>
      </c>
      <c r="AG143" s="132">
        <v>0</v>
      </c>
      <c r="AI143" s="132">
        <v>0</v>
      </c>
      <c r="AJ143" t="s">
        <v>84</v>
      </c>
      <c r="AK143" s="38" t="s">
        <v>84</v>
      </c>
      <c r="AL143" s="195">
        <v>5</v>
      </c>
      <c r="AM143" t="s">
        <v>416</v>
      </c>
      <c r="AN143" t="s">
        <v>416</v>
      </c>
      <c r="AO143" t="s">
        <v>417</v>
      </c>
      <c r="AP143" s="29">
        <v>1</v>
      </c>
      <c r="AQ143" t="s">
        <v>83</v>
      </c>
      <c r="AR143" t="s">
        <v>97</v>
      </c>
      <c r="AS143" t="s">
        <v>96</v>
      </c>
      <c r="AT143" t="s">
        <v>97</v>
      </c>
      <c r="AV143" s="596" t="s">
        <v>2798</v>
      </c>
      <c r="AW143" s="479" t="b">
        <v>0</v>
      </c>
      <c r="AX143" t="s">
        <v>89</v>
      </c>
      <c r="BA143" t="b">
        <v>0</v>
      </c>
      <c r="BB143" t="b">
        <v>0</v>
      </c>
      <c r="BC143" t="b">
        <v>0</v>
      </c>
      <c r="BE143" t="s">
        <v>5275</v>
      </c>
      <c r="BF143" t="s">
        <v>5275</v>
      </c>
      <c r="BG143" t="s">
        <v>5275</v>
      </c>
      <c r="BH143" s="56" t="s">
        <v>5275</v>
      </c>
      <c r="BI143" s="56"/>
      <c r="BJ143" s="561" t="s">
        <v>2798</v>
      </c>
      <c r="BK143" s="479" t="s">
        <v>2798</v>
      </c>
      <c r="BL143" s="56"/>
      <c r="BM143" s="56"/>
      <c r="BN143" s="372">
        <v>999</v>
      </c>
      <c r="BP143" s="580"/>
      <c r="BQ143" s="580" t="s">
        <v>103</v>
      </c>
      <c r="BR143" s="580" t="s">
        <v>198</v>
      </c>
      <c r="BS143" s="580"/>
      <c r="BT143" s="580"/>
    </row>
    <row r="144" spans="1:72">
      <c r="A144">
        <v>494</v>
      </c>
      <c r="B144" s="148" t="s">
        <v>7235</v>
      </c>
      <c r="C144" s="148" t="s">
        <v>7236</v>
      </c>
      <c r="D144" s="28">
        <v>0</v>
      </c>
      <c r="E144" s="586">
        <v>0</v>
      </c>
      <c r="F144" s="586">
        <v>1</v>
      </c>
      <c r="G144" s="344" t="s">
        <v>7212</v>
      </c>
      <c r="H144" t="s">
        <v>194</v>
      </c>
      <c r="J144" s="56"/>
      <c r="M144" s="56"/>
      <c r="N144" s="56" t="s">
        <v>194</v>
      </c>
      <c r="O144" t="s">
        <v>194</v>
      </c>
      <c r="P144" s="56" t="s">
        <v>194</v>
      </c>
      <c r="Q144" s="61" t="s">
        <v>193</v>
      </c>
      <c r="R144" s="137">
        <v>99</v>
      </c>
      <c r="S144" s="137">
        <v>4</v>
      </c>
      <c r="T144" s="119" t="s">
        <v>196</v>
      </c>
      <c r="U144" s="56" t="s">
        <v>196</v>
      </c>
      <c r="V144" s="142">
        <v>99</v>
      </c>
      <c r="W144" s="142">
        <v>99</v>
      </c>
      <c r="X144" s="21" t="s">
        <v>2763</v>
      </c>
      <c r="Y144" s="132">
        <v>0</v>
      </c>
      <c r="Z144" s="132">
        <v>0</v>
      </c>
      <c r="AA144" s="132">
        <v>0</v>
      </c>
      <c r="AB144" s="132">
        <v>0</v>
      </c>
      <c r="AC144" s="132">
        <v>0</v>
      </c>
      <c r="AD144" s="132">
        <v>1</v>
      </c>
      <c r="AE144" s="132">
        <v>0</v>
      </c>
      <c r="AF144" s="132">
        <v>0</v>
      </c>
      <c r="AG144" s="132">
        <v>0</v>
      </c>
      <c r="AI144" s="132">
        <v>0</v>
      </c>
      <c r="AJ144" t="s">
        <v>140</v>
      </c>
      <c r="AK144" s="38" t="s">
        <v>140</v>
      </c>
      <c r="AL144" s="195">
        <v>3</v>
      </c>
      <c r="AM144" t="s">
        <v>416</v>
      </c>
      <c r="AN144" t="s">
        <v>416</v>
      </c>
      <c r="AO144" t="s">
        <v>417</v>
      </c>
      <c r="AP144" s="29">
        <v>1</v>
      </c>
      <c r="AQ144" t="s">
        <v>83</v>
      </c>
      <c r="AR144" t="s">
        <v>97</v>
      </c>
      <c r="AS144" t="s">
        <v>96</v>
      </c>
      <c r="AT144" t="s">
        <v>97</v>
      </c>
      <c r="AV144" s="596" t="s">
        <v>2798</v>
      </c>
      <c r="AW144" s="479" t="b">
        <v>0</v>
      </c>
      <c r="AX144" t="s">
        <v>89</v>
      </c>
      <c r="BA144" t="b">
        <v>0</v>
      </c>
      <c r="BB144" t="b">
        <v>0</v>
      </c>
      <c r="BC144" t="b">
        <v>0</v>
      </c>
      <c r="BE144" t="s">
        <v>5165</v>
      </c>
      <c r="BF144" t="s">
        <v>195</v>
      </c>
      <c r="BG144" t="s">
        <v>195</v>
      </c>
      <c r="BH144" s="56" t="s">
        <v>5258</v>
      </c>
      <c r="BI144" s="56" t="s">
        <v>5258</v>
      </c>
      <c r="BJ144" s="561" t="s">
        <v>2798</v>
      </c>
      <c r="BK144" s="479" t="s">
        <v>2798</v>
      </c>
      <c r="BL144" s="56"/>
      <c r="BM144" s="56"/>
      <c r="BN144" s="209">
        <v>999</v>
      </c>
      <c r="BP144" s="580"/>
      <c r="BQ144" s="580" t="s">
        <v>109</v>
      </c>
      <c r="BR144" s="580" t="s">
        <v>194</v>
      </c>
      <c r="BS144" s="580"/>
      <c r="BT144" s="580"/>
    </row>
    <row r="145" spans="1:72">
      <c r="A145">
        <v>287</v>
      </c>
      <c r="B145" s="384" t="s">
        <v>7213</v>
      </c>
      <c r="C145" s="384" t="s">
        <v>7214</v>
      </c>
      <c r="D145" s="385">
        <v>0</v>
      </c>
      <c r="E145" s="586">
        <v>0</v>
      </c>
      <c r="F145" s="586">
        <v>1</v>
      </c>
      <c r="G145" s="344" t="s">
        <v>7212</v>
      </c>
      <c r="H145" s="386" t="s">
        <v>191</v>
      </c>
      <c r="I145" s="386"/>
      <c r="J145" s="56"/>
      <c r="K145" s="383"/>
      <c r="L145" s="386"/>
      <c r="M145" s="184"/>
      <c r="N145" s="56" t="s">
        <v>191</v>
      </c>
      <c r="O145" s="383" t="s">
        <v>191</v>
      </c>
      <c r="P145" s="56" t="s">
        <v>191</v>
      </c>
      <c r="Q145" s="383" t="s">
        <v>190</v>
      </c>
      <c r="R145" s="387">
        <v>163</v>
      </c>
      <c r="S145" s="387">
        <v>17</v>
      </c>
      <c r="T145" s="383" t="s">
        <v>1096</v>
      </c>
      <c r="U145" s="383"/>
      <c r="V145" s="387">
        <v>99</v>
      </c>
      <c r="W145" s="387">
        <v>99</v>
      </c>
      <c r="X145" s="383" t="s">
        <v>2763</v>
      </c>
      <c r="Y145" s="388">
        <v>0</v>
      </c>
      <c r="Z145" s="388">
        <v>0</v>
      </c>
      <c r="AA145" s="388">
        <v>0</v>
      </c>
      <c r="AB145" s="388">
        <v>0</v>
      </c>
      <c r="AC145" s="388">
        <v>0</v>
      </c>
      <c r="AD145" s="388">
        <v>1</v>
      </c>
      <c r="AE145" s="388">
        <v>0</v>
      </c>
      <c r="AF145" s="388">
        <v>0</v>
      </c>
      <c r="AG145" s="388">
        <v>1</v>
      </c>
      <c r="AH145" s="383"/>
      <c r="AI145" s="132">
        <v>0</v>
      </c>
      <c r="AJ145" s="383" t="s">
        <v>44</v>
      </c>
      <c r="AK145" s="383" t="s">
        <v>44</v>
      </c>
      <c r="AL145" s="389">
        <v>1</v>
      </c>
      <c r="AM145" s="383" t="s">
        <v>416</v>
      </c>
      <c r="AN145" s="383" t="s">
        <v>416</v>
      </c>
      <c r="AO145" s="383" t="s">
        <v>417</v>
      </c>
      <c r="AP145" s="390">
        <v>1</v>
      </c>
      <c r="AQ145" s="383" t="s">
        <v>83</v>
      </c>
      <c r="AR145" s="383" t="s">
        <v>97</v>
      </c>
      <c r="AS145" s="383" t="s">
        <v>96</v>
      </c>
      <c r="AT145" s="383" t="s">
        <v>97</v>
      </c>
      <c r="AU145" s="383"/>
      <c r="AV145" s="597" t="s">
        <v>2798</v>
      </c>
      <c r="AW145" s="560" t="b">
        <v>0</v>
      </c>
      <c r="AX145" s="383" t="s">
        <v>89</v>
      </c>
      <c r="AY145" s="383"/>
      <c r="AZ145" s="383"/>
      <c r="BA145" s="383" t="b">
        <v>0</v>
      </c>
      <c r="BB145" s="383" t="b">
        <v>0</v>
      </c>
      <c r="BC145" s="383" t="b">
        <v>0</v>
      </c>
      <c r="BD145" s="383"/>
      <c r="BE145" s="383" t="s">
        <v>4823</v>
      </c>
      <c r="BF145" s="383" t="s">
        <v>192</v>
      </c>
      <c r="BG145" s="383" t="s">
        <v>192</v>
      </c>
      <c r="BH145" s="56" t="s">
        <v>192</v>
      </c>
      <c r="BI145" s="56"/>
      <c r="BJ145" s="561" t="s">
        <v>2798</v>
      </c>
      <c r="BK145" s="479" t="s">
        <v>2798</v>
      </c>
      <c r="BL145" s="56"/>
      <c r="BM145" s="56"/>
      <c r="BN145" s="391">
        <v>999</v>
      </c>
      <c r="BO145" s="383"/>
      <c r="BP145" s="580"/>
      <c r="BQ145" s="580" t="s">
        <v>117</v>
      </c>
      <c r="BR145" s="580" t="s">
        <v>191</v>
      </c>
      <c r="BS145" s="580"/>
      <c r="BT145" s="580"/>
    </row>
    <row r="146" spans="1:72">
      <c r="A146">
        <v>283</v>
      </c>
      <c r="B146" s="603" t="s">
        <v>7210</v>
      </c>
      <c r="C146" s="603" t="s">
        <v>7211</v>
      </c>
      <c r="D146" s="604">
        <v>0</v>
      </c>
      <c r="E146" s="605">
        <v>0</v>
      </c>
      <c r="F146" s="605">
        <v>1</v>
      </c>
      <c r="G146" s="606" t="s">
        <v>7212</v>
      </c>
      <c r="H146" s="62" t="s">
        <v>187</v>
      </c>
      <c r="I146" s="220"/>
      <c r="J146" s="62"/>
      <c r="K146" s="62"/>
      <c r="L146" s="62"/>
      <c r="M146" s="62"/>
      <c r="N146" s="62" t="s">
        <v>187</v>
      </c>
      <c r="O146" s="62" t="s">
        <v>187</v>
      </c>
      <c r="P146" s="62" t="s">
        <v>187</v>
      </c>
      <c r="Q146" s="62" t="s">
        <v>186</v>
      </c>
      <c r="R146" s="607">
        <v>162</v>
      </c>
      <c r="S146" s="607">
        <v>16</v>
      </c>
      <c r="T146" s="62" t="s">
        <v>189</v>
      </c>
      <c r="U146" s="62" t="s">
        <v>189</v>
      </c>
      <c r="V146" s="607">
        <v>99</v>
      </c>
      <c r="W146" s="607">
        <v>99</v>
      </c>
      <c r="X146" s="62" t="s">
        <v>2763</v>
      </c>
      <c r="Y146" s="608">
        <v>0</v>
      </c>
      <c r="Z146" s="608">
        <v>0</v>
      </c>
      <c r="AA146" s="608">
        <v>0</v>
      </c>
      <c r="AB146" s="608">
        <v>0</v>
      </c>
      <c r="AC146" s="608">
        <v>0</v>
      </c>
      <c r="AD146" s="608">
        <v>1</v>
      </c>
      <c r="AE146" s="608">
        <v>0</v>
      </c>
      <c r="AF146" s="608">
        <v>0</v>
      </c>
      <c r="AG146" s="608">
        <v>0</v>
      </c>
      <c r="AH146" s="62"/>
      <c r="AI146" s="608">
        <v>0</v>
      </c>
      <c r="AJ146" s="62" t="s">
        <v>44</v>
      </c>
      <c r="AK146" s="62" t="s">
        <v>44</v>
      </c>
      <c r="AL146" s="609">
        <v>1</v>
      </c>
      <c r="AM146" s="62" t="s">
        <v>416</v>
      </c>
      <c r="AN146" s="62" t="s">
        <v>416</v>
      </c>
      <c r="AO146" s="62" t="s">
        <v>417</v>
      </c>
      <c r="AP146" s="610">
        <v>1</v>
      </c>
      <c r="AQ146" s="62" t="s">
        <v>83</v>
      </c>
      <c r="AR146" s="62" t="s">
        <v>97</v>
      </c>
      <c r="AS146" s="62" t="s">
        <v>96</v>
      </c>
      <c r="AT146" s="62" t="s">
        <v>97</v>
      </c>
      <c r="AU146" s="62"/>
      <c r="AV146" s="611" t="s">
        <v>2798</v>
      </c>
      <c r="AW146" s="612" t="b">
        <v>0</v>
      </c>
      <c r="AX146" s="62" t="s">
        <v>89</v>
      </c>
      <c r="AY146" s="62"/>
      <c r="AZ146" s="62"/>
      <c r="BA146" s="62" t="b">
        <v>0</v>
      </c>
      <c r="BB146" s="62" t="b">
        <v>0</v>
      </c>
      <c r="BC146" s="62" t="b">
        <v>0</v>
      </c>
      <c r="BD146" s="62"/>
      <c r="BE146" s="62" t="s">
        <v>5067</v>
      </c>
      <c r="BF146" s="62" t="s">
        <v>2727</v>
      </c>
      <c r="BG146" s="62" t="s">
        <v>2727</v>
      </c>
      <c r="BH146" s="62" t="s">
        <v>188</v>
      </c>
      <c r="BI146" s="62" t="s">
        <v>188</v>
      </c>
      <c r="BJ146" s="612" t="s">
        <v>2798</v>
      </c>
      <c r="BK146" s="612">
        <v>0</v>
      </c>
      <c r="BL146" s="62"/>
      <c r="BM146" s="62"/>
      <c r="BN146" s="613">
        <v>999</v>
      </c>
      <c r="BO146" s="62"/>
      <c r="BP146" s="612"/>
      <c r="BQ146" s="612" t="s">
        <v>143</v>
      </c>
      <c r="BR146" s="612" t="s">
        <v>187</v>
      </c>
      <c r="BS146" s="612"/>
      <c r="BT146" s="612"/>
    </row>
    <row r="147" spans="1:72">
      <c r="A147" s="40">
        <v>291</v>
      </c>
      <c r="B147" s="603" t="s">
        <v>7210</v>
      </c>
      <c r="C147" s="603" t="s">
        <v>7211</v>
      </c>
      <c r="D147" s="604">
        <v>0</v>
      </c>
      <c r="E147" s="605">
        <v>0</v>
      </c>
      <c r="F147" s="605">
        <v>1</v>
      </c>
      <c r="G147" s="606" t="s">
        <v>7212</v>
      </c>
      <c r="H147" s="62" t="s">
        <v>558</v>
      </c>
      <c r="I147" s="62"/>
      <c r="J147" s="62"/>
      <c r="K147" s="62"/>
      <c r="L147" s="62"/>
      <c r="M147" s="62"/>
      <c r="N147" s="62" t="s">
        <v>558</v>
      </c>
      <c r="O147" s="62" t="s">
        <v>558</v>
      </c>
      <c r="P147" s="62" t="s">
        <v>558</v>
      </c>
      <c r="Q147" s="62" t="s">
        <v>557</v>
      </c>
      <c r="R147" s="607">
        <v>162</v>
      </c>
      <c r="S147" s="607">
        <v>16</v>
      </c>
      <c r="T147" s="62" t="s">
        <v>189</v>
      </c>
      <c r="U147" s="62"/>
      <c r="V147" s="607">
        <v>99</v>
      </c>
      <c r="W147" s="607">
        <v>99</v>
      </c>
      <c r="X147" s="62" t="s">
        <v>2763</v>
      </c>
      <c r="Y147" s="608">
        <v>0</v>
      </c>
      <c r="Z147" s="608">
        <v>1</v>
      </c>
      <c r="AA147" s="608">
        <v>0</v>
      </c>
      <c r="AB147" s="608">
        <v>0</v>
      </c>
      <c r="AC147" s="608">
        <v>0</v>
      </c>
      <c r="AD147" s="608">
        <v>1</v>
      </c>
      <c r="AE147" s="608">
        <v>0</v>
      </c>
      <c r="AF147" s="608">
        <v>0</v>
      </c>
      <c r="AG147" s="608">
        <v>0</v>
      </c>
      <c r="AH147" s="62"/>
      <c r="AI147" s="608">
        <v>0</v>
      </c>
      <c r="AJ147" s="62" t="s">
        <v>44</v>
      </c>
      <c r="AK147" s="62" t="s">
        <v>44</v>
      </c>
      <c r="AL147" s="609">
        <v>1</v>
      </c>
      <c r="AM147" s="62" t="s">
        <v>1742</v>
      </c>
      <c r="AN147" s="62" t="s">
        <v>1742</v>
      </c>
      <c r="AO147" s="62" t="s">
        <v>1743</v>
      </c>
      <c r="AP147" s="610">
        <v>3</v>
      </c>
      <c r="AQ147" s="62" t="s">
        <v>449</v>
      </c>
      <c r="AR147" s="62" t="s">
        <v>97</v>
      </c>
      <c r="AS147" s="62" t="s">
        <v>96</v>
      </c>
      <c r="AT147" s="62" t="s">
        <v>97</v>
      </c>
      <c r="AU147" s="62"/>
      <c r="AV147" s="611" t="s">
        <v>2798</v>
      </c>
      <c r="AW147" s="612" t="b">
        <v>0</v>
      </c>
      <c r="AX147" s="62" t="s">
        <v>89</v>
      </c>
      <c r="AY147" s="62"/>
      <c r="AZ147" s="62"/>
      <c r="BA147" s="62" t="b">
        <v>0</v>
      </c>
      <c r="BB147" s="62" t="b">
        <v>0</v>
      </c>
      <c r="BC147" s="62" t="b">
        <v>0</v>
      </c>
      <c r="BD147" s="62"/>
      <c r="BE147" s="62" t="s">
        <v>4821</v>
      </c>
      <c r="BF147" s="62" t="s">
        <v>559</v>
      </c>
      <c r="BG147" s="62" t="s">
        <v>559</v>
      </c>
      <c r="BH147" s="62" t="s">
        <v>559</v>
      </c>
      <c r="BI147" s="62"/>
      <c r="BJ147" s="612" t="s">
        <v>2798</v>
      </c>
      <c r="BK147" s="612" t="s">
        <v>2798</v>
      </c>
      <c r="BL147" s="62"/>
      <c r="BM147" s="62"/>
      <c r="BN147" s="613">
        <v>999</v>
      </c>
      <c r="BO147" s="62"/>
      <c r="BP147" s="612"/>
      <c r="BQ147" s="612" t="s">
        <v>143</v>
      </c>
      <c r="BR147" s="612" t="s">
        <v>558</v>
      </c>
      <c r="BS147" s="612"/>
      <c r="BT147" s="612"/>
    </row>
    <row r="148" spans="1:72">
      <c r="A148" s="40">
        <v>292</v>
      </c>
      <c r="B148" s="384" t="s">
        <v>7213</v>
      </c>
      <c r="C148" s="384" t="s">
        <v>7214</v>
      </c>
      <c r="D148" s="385">
        <v>0</v>
      </c>
      <c r="E148" s="586">
        <v>0</v>
      </c>
      <c r="F148" s="586">
        <v>1</v>
      </c>
      <c r="G148" s="344" t="s">
        <v>7212</v>
      </c>
      <c r="H148" s="386" t="s">
        <v>720</v>
      </c>
      <c r="I148" s="386"/>
      <c r="J148" s="56"/>
      <c r="K148" s="383"/>
      <c r="L148" s="386"/>
      <c r="M148" s="184"/>
      <c r="N148" s="56" t="s">
        <v>720</v>
      </c>
      <c r="O148" s="383" t="s">
        <v>720</v>
      </c>
      <c r="P148" s="56" t="s">
        <v>720</v>
      </c>
      <c r="Q148" s="383" t="s">
        <v>719</v>
      </c>
      <c r="R148" s="387">
        <v>163</v>
      </c>
      <c r="S148" s="387">
        <v>17</v>
      </c>
      <c r="T148" s="383" t="s">
        <v>1096</v>
      </c>
      <c r="U148" s="383"/>
      <c r="V148" s="387">
        <v>99</v>
      </c>
      <c r="W148" s="387">
        <v>99</v>
      </c>
      <c r="X148" s="383" t="s">
        <v>2763</v>
      </c>
      <c r="Y148" s="388">
        <v>0</v>
      </c>
      <c r="Z148" s="388">
        <v>1</v>
      </c>
      <c r="AA148" s="388">
        <v>0</v>
      </c>
      <c r="AB148" s="388">
        <v>0</v>
      </c>
      <c r="AC148" s="388">
        <v>0</v>
      </c>
      <c r="AD148" s="388">
        <v>1</v>
      </c>
      <c r="AE148" s="388">
        <v>0</v>
      </c>
      <c r="AF148" s="388">
        <v>0</v>
      </c>
      <c r="AG148" s="388">
        <v>1</v>
      </c>
      <c r="AH148" s="383"/>
      <c r="AI148" s="132">
        <v>0</v>
      </c>
      <c r="AJ148" s="383" t="s">
        <v>44</v>
      </c>
      <c r="AK148" s="383" t="s">
        <v>44</v>
      </c>
      <c r="AL148" s="389">
        <v>1</v>
      </c>
      <c r="AM148" s="383" t="s">
        <v>1742</v>
      </c>
      <c r="AN148" s="383" t="s">
        <v>1742</v>
      </c>
      <c r="AO148" s="383" t="s">
        <v>1743</v>
      </c>
      <c r="AP148" s="390">
        <v>3</v>
      </c>
      <c r="AQ148" s="383" t="s">
        <v>449</v>
      </c>
      <c r="AR148" s="383" t="s">
        <v>97</v>
      </c>
      <c r="AS148" s="383" t="s">
        <v>96</v>
      </c>
      <c r="AT148" s="383" t="s">
        <v>97</v>
      </c>
      <c r="AU148" s="383"/>
      <c r="AV148" s="597" t="s">
        <v>2798</v>
      </c>
      <c r="AW148" s="560" t="b">
        <v>0</v>
      </c>
      <c r="AX148" s="383" t="s">
        <v>89</v>
      </c>
      <c r="AY148" s="383"/>
      <c r="AZ148" s="383"/>
      <c r="BA148" s="383" t="b">
        <v>0</v>
      </c>
      <c r="BB148" s="383" t="b">
        <v>0</v>
      </c>
      <c r="BC148" s="383" t="b">
        <v>0</v>
      </c>
      <c r="BD148" s="383"/>
      <c r="BE148" s="383" t="s">
        <v>4825</v>
      </c>
      <c r="BF148" s="383" t="s">
        <v>721</v>
      </c>
      <c r="BG148" s="383" t="s">
        <v>721</v>
      </c>
      <c r="BH148" s="56" t="s">
        <v>721</v>
      </c>
      <c r="BI148" s="56"/>
      <c r="BJ148" s="561" t="s">
        <v>2798</v>
      </c>
      <c r="BK148" s="479" t="s">
        <v>2798</v>
      </c>
      <c r="BL148" s="56"/>
      <c r="BM148" s="56"/>
      <c r="BN148" s="391">
        <v>999</v>
      </c>
      <c r="BO148" s="383"/>
      <c r="BP148" s="580"/>
      <c r="BQ148" s="580" t="s">
        <v>117</v>
      </c>
      <c r="BR148" s="580" t="s">
        <v>720</v>
      </c>
      <c r="BS148" s="580"/>
      <c r="BT148" s="580"/>
    </row>
    <row r="149" spans="1:72">
      <c r="A149" s="40">
        <v>293</v>
      </c>
      <c r="B149" s="148" t="s">
        <v>7215</v>
      </c>
      <c r="C149" s="148" t="s">
        <v>7216</v>
      </c>
      <c r="D149" s="28">
        <v>0</v>
      </c>
      <c r="E149" s="586">
        <v>0</v>
      </c>
      <c r="F149" s="586">
        <v>1</v>
      </c>
      <c r="G149" s="344" t="s">
        <v>7212</v>
      </c>
      <c r="H149" t="s">
        <v>921</v>
      </c>
      <c r="J149" s="56"/>
      <c r="M149" s="56"/>
      <c r="N149" s="56" t="s">
        <v>921</v>
      </c>
      <c r="O149" t="s">
        <v>921</v>
      </c>
      <c r="P149" s="56" t="s">
        <v>921</v>
      </c>
      <c r="Q149" s="61" t="s">
        <v>920</v>
      </c>
      <c r="R149" s="137">
        <v>167</v>
      </c>
      <c r="S149" s="137">
        <v>20</v>
      </c>
      <c r="T149" s="119" t="s">
        <v>155</v>
      </c>
      <c r="U149" s="56"/>
      <c r="V149" s="142">
        <v>99</v>
      </c>
      <c r="W149" s="142">
        <v>99</v>
      </c>
      <c r="X149" s="21" t="s">
        <v>2763</v>
      </c>
      <c r="Y149" s="132">
        <v>0</v>
      </c>
      <c r="Z149" s="132">
        <v>1</v>
      </c>
      <c r="AA149" s="132">
        <v>0</v>
      </c>
      <c r="AB149" s="132">
        <v>0</v>
      </c>
      <c r="AC149" s="132">
        <v>0</v>
      </c>
      <c r="AD149" s="132">
        <v>1</v>
      </c>
      <c r="AE149" s="132">
        <v>0</v>
      </c>
      <c r="AF149" s="132">
        <v>0</v>
      </c>
      <c r="AG149" s="132">
        <v>0</v>
      </c>
      <c r="AI149" s="132">
        <v>0</v>
      </c>
      <c r="AJ149" t="s">
        <v>44</v>
      </c>
      <c r="AK149" s="38" t="s">
        <v>44</v>
      </c>
      <c r="AL149" s="195">
        <v>1</v>
      </c>
      <c r="AM149" t="s">
        <v>1742</v>
      </c>
      <c r="AN149" t="s">
        <v>1742</v>
      </c>
      <c r="AO149" t="s">
        <v>1743</v>
      </c>
      <c r="AP149" s="29">
        <v>3</v>
      </c>
      <c r="AQ149" t="s">
        <v>449</v>
      </c>
      <c r="AR149" t="s">
        <v>97</v>
      </c>
      <c r="AS149" t="s">
        <v>96</v>
      </c>
      <c r="AT149" t="s">
        <v>97</v>
      </c>
      <c r="AV149" s="596" t="s">
        <v>2798</v>
      </c>
      <c r="AW149" s="479" t="b">
        <v>0</v>
      </c>
      <c r="AX149" t="s">
        <v>89</v>
      </c>
      <c r="BA149" t="b">
        <v>0</v>
      </c>
      <c r="BB149" t="b">
        <v>0</v>
      </c>
      <c r="BC149" t="b">
        <v>0</v>
      </c>
      <c r="BE149" t="s">
        <v>4953</v>
      </c>
      <c r="BF149" t="s">
        <v>922</v>
      </c>
      <c r="BG149" t="s">
        <v>922</v>
      </c>
      <c r="BH149" s="56" t="s">
        <v>922</v>
      </c>
      <c r="BI149" s="56"/>
      <c r="BJ149" s="561" t="s">
        <v>2798</v>
      </c>
      <c r="BK149" s="479" t="s">
        <v>2798</v>
      </c>
      <c r="BL149" s="56"/>
      <c r="BM149" s="56"/>
      <c r="BN149" s="209">
        <v>999</v>
      </c>
      <c r="BP149" s="580"/>
      <c r="BQ149" s="580" t="s">
        <v>113</v>
      </c>
      <c r="BR149" s="580" t="s">
        <v>921</v>
      </c>
      <c r="BS149" s="580"/>
      <c r="BT149" s="580"/>
    </row>
    <row r="150" spans="1:72">
      <c r="A150" s="40">
        <v>294</v>
      </c>
      <c r="B150" s="148" t="s">
        <v>7217</v>
      </c>
      <c r="C150" s="148" t="s">
        <v>7218</v>
      </c>
      <c r="D150" s="28">
        <v>0</v>
      </c>
      <c r="E150" s="586">
        <v>0</v>
      </c>
      <c r="F150" s="586">
        <v>1</v>
      </c>
      <c r="G150" s="344" t="s">
        <v>7212</v>
      </c>
      <c r="H150" t="s">
        <v>930</v>
      </c>
      <c r="J150" s="56"/>
      <c r="M150" s="56"/>
      <c r="N150" s="56" t="s">
        <v>930</v>
      </c>
      <c r="O150" t="s">
        <v>930</v>
      </c>
      <c r="P150" s="56" t="s">
        <v>930</v>
      </c>
      <c r="Q150" s="61" t="s">
        <v>929</v>
      </c>
      <c r="R150" s="137">
        <v>169</v>
      </c>
      <c r="S150" s="137">
        <v>21</v>
      </c>
      <c r="T150" s="119" t="s">
        <v>150</v>
      </c>
      <c r="U150" s="56"/>
      <c r="V150" s="142">
        <v>99</v>
      </c>
      <c r="W150" s="142">
        <v>99</v>
      </c>
      <c r="X150" s="21" t="s">
        <v>2763</v>
      </c>
      <c r="Y150" s="132">
        <v>0</v>
      </c>
      <c r="Z150" s="132">
        <v>1</v>
      </c>
      <c r="AA150" s="132">
        <v>0</v>
      </c>
      <c r="AB150" s="132">
        <v>0</v>
      </c>
      <c r="AC150" s="132">
        <v>0</v>
      </c>
      <c r="AD150" s="132">
        <v>1</v>
      </c>
      <c r="AE150" s="132">
        <v>0</v>
      </c>
      <c r="AF150" s="132">
        <v>0</v>
      </c>
      <c r="AG150" s="132">
        <v>0</v>
      </c>
      <c r="AI150" s="132">
        <v>0</v>
      </c>
      <c r="AJ150" t="s">
        <v>44</v>
      </c>
      <c r="AK150" s="38" t="s">
        <v>44</v>
      </c>
      <c r="AL150" s="195">
        <v>1</v>
      </c>
      <c r="AM150" t="s">
        <v>1742</v>
      </c>
      <c r="AN150" t="s">
        <v>1742</v>
      </c>
      <c r="AO150" t="s">
        <v>1743</v>
      </c>
      <c r="AP150" s="29">
        <v>3</v>
      </c>
      <c r="AQ150" t="s">
        <v>449</v>
      </c>
      <c r="AR150" t="s">
        <v>97</v>
      </c>
      <c r="AS150" t="s">
        <v>96</v>
      </c>
      <c r="AT150" t="s">
        <v>97</v>
      </c>
      <c r="AV150" s="596" t="s">
        <v>2798</v>
      </c>
      <c r="AW150" s="479" t="b">
        <v>0</v>
      </c>
      <c r="AX150" t="s">
        <v>89</v>
      </c>
      <c r="BA150" t="b">
        <v>0</v>
      </c>
      <c r="BB150" t="b">
        <v>0</v>
      </c>
      <c r="BC150" t="b">
        <v>0</v>
      </c>
      <c r="BE150" t="s">
        <v>5072</v>
      </c>
      <c r="BF150" t="s">
        <v>931</v>
      </c>
      <c r="BG150" t="s">
        <v>931</v>
      </c>
      <c r="BH150" s="56" t="s">
        <v>931</v>
      </c>
      <c r="BI150" s="56"/>
      <c r="BJ150" s="561" t="s">
        <v>2798</v>
      </c>
      <c r="BK150" s="479" t="s">
        <v>2798</v>
      </c>
      <c r="BL150" s="56"/>
      <c r="BM150" s="56"/>
      <c r="BN150" s="209">
        <v>999</v>
      </c>
      <c r="BP150" s="580"/>
      <c r="BQ150" s="580" t="s">
        <v>53</v>
      </c>
      <c r="BR150" s="580" t="s">
        <v>930</v>
      </c>
      <c r="BS150" s="580"/>
      <c r="BT150" s="580"/>
    </row>
    <row r="151" spans="1:72">
      <c r="A151" s="40">
        <v>295</v>
      </c>
      <c r="B151" s="148" t="s">
        <v>7219</v>
      </c>
      <c r="C151" s="148" t="s">
        <v>7220</v>
      </c>
      <c r="D151" s="28">
        <v>0</v>
      </c>
      <c r="E151" s="586">
        <v>0</v>
      </c>
      <c r="F151" s="586">
        <v>1</v>
      </c>
      <c r="G151" s="344" t="s">
        <v>7212</v>
      </c>
      <c r="H151" t="s">
        <v>733</v>
      </c>
      <c r="J151" s="56"/>
      <c r="M151" s="56"/>
      <c r="N151" s="56" t="s">
        <v>733</v>
      </c>
      <c r="O151" t="s">
        <v>733</v>
      </c>
      <c r="P151" s="56" t="s">
        <v>733</v>
      </c>
      <c r="Q151" s="61" t="s">
        <v>732</v>
      </c>
      <c r="R151" s="137">
        <v>168</v>
      </c>
      <c r="S151" s="137">
        <v>22</v>
      </c>
      <c r="T151" s="119" t="s">
        <v>389</v>
      </c>
      <c r="U151" s="56"/>
      <c r="V151" s="142">
        <v>99</v>
      </c>
      <c r="W151" s="142">
        <v>99</v>
      </c>
      <c r="X151" s="21" t="s">
        <v>2763</v>
      </c>
      <c r="Y151" s="132">
        <v>0</v>
      </c>
      <c r="Z151" s="132">
        <v>1</v>
      </c>
      <c r="AA151" s="132">
        <v>0</v>
      </c>
      <c r="AB151" s="132">
        <v>0</v>
      </c>
      <c r="AC151" s="132">
        <v>0</v>
      </c>
      <c r="AD151" s="132">
        <v>1</v>
      </c>
      <c r="AE151" s="132">
        <v>0</v>
      </c>
      <c r="AF151" s="132">
        <v>0</v>
      </c>
      <c r="AG151" s="132">
        <v>0</v>
      </c>
      <c r="AI151" s="132">
        <v>0</v>
      </c>
      <c r="AJ151" t="s">
        <v>44</v>
      </c>
      <c r="AK151" s="38" t="s">
        <v>44</v>
      </c>
      <c r="AL151" s="195">
        <v>1</v>
      </c>
      <c r="AM151" t="s">
        <v>1742</v>
      </c>
      <c r="AN151" t="s">
        <v>1742</v>
      </c>
      <c r="AO151" t="s">
        <v>1743</v>
      </c>
      <c r="AP151" s="29">
        <v>3</v>
      </c>
      <c r="AQ151" t="s">
        <v>449</v>
      </c>
      <c r="AR151" t="s">
        <v>97</v>
      </c>
      <c r="AS151" t="s">
        <v>96</v>
      </c>
      <c r="AT151" t="s">
        <v>97</v>
      </c>
      <c r="AV151" s="596" t="s">
        <v>2798</v>
      </c>
      <c r="AW151" s="479" t="b">
        <v>0</v>
      </c>
      <c r="AX151" t="s">
        <v>89</v>
      </c>
      <c r="BA151" t="b">
        <v>0</v>
      </c>
      <c r="BB151" t="b">
        <v>0</v>
      </c>
      <c r="BC151" t="b">
        <v>0</v>
      </c>
      <c r="BE151" t="s">
        <v>734</v>
      </c>
      <c r="BF151" t="s">
        <v>734</v>
      </c>
      <c r="BG151" t="s">
        <v>734</v>
      </c>
      <c r="BH151" s="56" t="s">
        <v>734</v>
      </c>
      <c r="BI151" s="56"/>
      <c r="BJ151" s="561" t="s">
        <v>2798</v>
      </c>
      <c r="BK151" s="479" t="s">
        <v>2798</v>
      </c>
      <c r="BL151" s="56"/>
      <c r="BM151" s="56"/>
      <c r="BN151" s="209">
        <v>999</v>
      </c>
      <c r="BP151" s="580"/>
      <c r="BQ151" s="580" t="s">
        <v>109</v>
      </c>
      <c r="BR151" s="580" t="s">
        <v>733</v>
      </c>
      <c r="BS151" s="580"/>
      <c r="BT151" s="580"/>
    </row>
    <row r="152" spans="1:72">
      <c r="A152" s="40">
        <v>303</v>
      </c>
      <c r="B152" s="148" t="s">
        <v>7221</v>
      </c>
      <c r="C152" s="148" t="s">
        <v>7222</v>
      </c>
      <c r="D152" s="28">
        <v>0</v>
      </c>
      <c r="E152" s="586">
        <v>0</v>
      </c>
      <c r="F152" s="586">
        <v>1</v>
      </c>
      <c r="G152" s="344" t="s">
        <v>7212</v>
      </c>
      <c r="H152" t="s">
        <v>936</v>
      </c>
      <c r="J152" s="56"/>
      <c r="M152" s="56"/>
      <c r="N152" s="56" t="s">
        <v>936</v>
      </c>
      <c r="O152" t="s">
        <v>936</v>
      </c>
      <c r="P152" s="56" t="s">
        <v>936</v>
      </c>
      <c r="Q152" s="61" t="s">
        <v>935</v>
      </c>
      <c r="R152" s="137">
        <v>170</v>
      </c>
      <c r="S152" s="137">
        <v>24</v>
      </c>
      <c r="T152" s="119" t="s">
        <v>51</v>
      </c>
      <c r="U152" s="56"/>
      <c r="V152" s="142">
        <v>99</v>
      </c>
      <c r="W152" s="142">
        <v>99</v>
      </c>
      <c r="X152" s="21" t="s">
        <v>2763</v>
      </c>
      <c r="Y152" s="132">
        <v>0</v>
      </c>
      <c r="Z152" s="132">
        <v>1</v>
      </c>
      <c r="AA152" s="132">
        <v>0</v>
      </c>
      <c r="AB152" s="132">
        <v>0</v>
      </c>
      <c r="AC152" s="132">
        <v>0</v>
      </c>
      <c r="AD152" s="132">
        <v>1</v>
      </c>
      <c r="AE152" s="132">
        <v>0</v>
      </c>
      <c r="AF152" s="132">
        <v>0</v>
      </c>
      <c r="AG152" s="132">
        <v>0</v>
      </c>
      <c r="AI152" s="132">
        <v>0</v>
      </c>
      <c r="AJ152" t="s">
        <v>44</v>
      </c>
      <c r="AK152" s="38" t="s">
        <v>44</v>
      </c>
      <c r="AL152" s="195">
        <v>1</v>
      </c>
      <c r="AM152" t="s">
        <v>1742</v>
      </c>
      <c r="AN152" t="s">
        <v>1742</v>
      </c>
      <c r="AO152" t="s">
        <v>1743</v>
      </c>
      <c r="AP152" s="29">
        <v>3</v>
      </c>
      <c r="AQ152" t="s">
        <v>449</v>
      </c>
      <c r="AR152" t="s">
        <v>97</v>
      </c>
      <c r="AS152" t="s">
        <v>96</v>
      </c>
      <c r="AT152" t="s">
        <v>97</v>
      </c>
      <c r="AV152" s="596" t="s">
        <v>2798</v>
      </c>
      <c r="AW152" s="479" t="b">
        <v>0</v>
      </c>
      <c r="AX152" t="s">
        <v>89</v>
      </c>
      <c r="BA152" t="b">
        <v>0</v>
      </c>
      <c r="BB152" t="b">
        <v>0</v>
      </c>
      <c r="BC152" t="b">
        <v>0</v>
      </c>
      <c r="BE152" t="s">
        <v>4959</v>
      </c>
      <c r="BF152" t="s">
        <v>937</v>
      </c>
      <c r="BG152" t="s">
        <v>937</v>
      </c>
      <c r="BH152" s="56" t="s">
        <v>937</v>
      </c>
      <c r="BI152" s="56"/>
      <c r="BJ152" s="561" t="s">
        <v>2798</v>
      </c>
      <c r="BK152" s="479" t="s">
        <v>2798</v>
      </c>
      <c r="BL152" s="56"/>
      <c r="BM152" s="56"/>
      <c r="BN152" s="209">
        <v>999</v>
      </c>
      <c r="BP152" s="580"/>
      <c r="BQ152" s="580" t="s">
        <v>103</v>
      </c>
      <c r="BR152" s="580" t="s">
        <v>936</v>
      </c>
      <c r="BS152" s="580"/>
      <c r="BT152" s="580"/>
    </row>
    <row r="153" spans="1:72">
      <c r="A153" s="40">
        <v>310</v>
      </c>
      <c r="B153" s="148" t="s">
        <v>7223</v>
      </c>
      <c r="C153" s="148" t="s">
        <v>7224</v>
      </c>
      <c r="D153" s="28">
        <v>0</v>
      </c>
      <c r="E153" s="586">
        <v>0</v>
      </c>
      <c r="F153" s="586">
        <v>1</v>
      </c>
      <c r="G153" s="344" t="s">
        <v>7212</v>
      </c>
      <c r="H153" t="s">
        <v>924</v>
      </c>
      <c r="J153" s="56"/>
      <c r="L153" s="114"/>
      <c r="M153" s="184"/>
      <c r="N153" s="56" t="s">
        <v>924</v>
      </c>
      <c r="O153" t="s">
        <v>924</v>
      </c>
      <c r="P153" s="56" t="s">
        <v>924</v>
      </c>
      <c r="Q153" s="115" t="s">
        <v>923</v>
      </c>
      <c r="R153" s="137">
        <v>217</v>
      </c>
      <c r="S153" s="137">
        <v>25</v>
      </c>
      <c r="T153" s="119" t="s">
        <v>1144</v>
      </c>
      <c r="U153" s="56"/>
      <c r="V153" s="142">
        <v>99</v>
      </c>
      <c r="W153" s="142">
        <v>99</v>
      </c>
      <c r="X153" s="21" t="s">
        <v>2763</v>
      </c>
      <c r="Y153" s="132">
        <v>0</v>
      </c>
      <c r="Z153" s="132">
        <v>1</v>
      </c>
      <c r="AA153" s="132">
        <v>0</v>
      </c>
      <c r="AB153" s="132">
        <v>0</v>
      </c>
      <c r="AC153" s="132">
        <v>0</v>
      </c>
      <c r="AD153" s="132">
        <v>1</v>
      </c>
      <c r="AE153" s="132">
        <v>0</v>
      </c>
      <c r="AF153" s="132">
        <v>0</v>
      </c>
      <c r="AG153" s="132">
        <v>0</v>
      </c>
      <c r="AI153" s="132">
        <v>0</v>
      </c>
      <c r="AJ153" t="s">
        <v>44</v>
      </c>
      <c r="AK153" s="38" t="s">
        <v>44</v>
      </c>
      <c r="AL153" s="195">
        <v>1</v>
      </c>
      <c r="AM153" t="s">
        <v>1742</v>
      </c>
      <c r="AN153" t="s">
        <v>1742</v>
      </c>
      <c r="AO153" t="s">
        <v>1743</v>
      </c>
      <c r="AP153" s="29">
        <v>3</v>
      </c>
      <c r="AQ153" t="s">
        <v>449</v>
      </c>
      <c r="AR153" t="s">
        <v>97</v>
      </c>
      <c r="AS153" t="s">
        <v>96</v>
      </c>
      <c r="AT153" t="s">
        <v>97</v>
      </c>
      <c r="AV153" s="596" t="s">
        <v>2798</v>
      </c>
      <c r="AW153" s="479" t="b">
        <v>0</v>
      </c>
      <c r="AX153" t="s">
        <v>89</v>
      </c>
      <c r="BA153" t="b">
        <v>0</v>
      </c>
      <c r="BB153" t="b">
        <v>0</v>
      </c>
      <c r="BC153" t="b">
        <v>0</v>
      </c>
      <c r="BE153" t="s">
        <v>925</v>
      </c>
      <c r="BF153" t="s">
        <v>925</v>
      </c>
      <c r="BG153" t="s">
        <v>925</v>
      </c>
      <c r="BH153" s="56" t="s">
        <v>925</v>
      </c>
      <c r="BI153" s="56"/>
      <c r="BJ153" s="561" t="s">
        <v>2798</v>
      </c>
      <c r="BK153" s="479" t="s">
        <v>2798</v>
      </c>
      <c r="BL153" s="56"/>
      <c r="BM153" s="56"/>
      <c r="BN153" s="209">
        <v>999</v>
      </c>
      <c r="BP153" s="580"/>
      <c r="BQ153" s="580" t="s">
        <v>99</v>
      </c>
      <c r="BR153" s="580" t="s">
        <v>924</v>
      </c>
      <c r="BS153" s="580"/>
      <c r="BT153" s="580"/>
    </row>
    <row r="154" spans="1:72">
      <c r="A154" s="40">
        <v>313</v>
      </c>
      <c r="B154" s="148" t="s">
        <v>7225</v>
      </c>
      <c r="C154" s="148" t="s">
        <v>7226</v>
      </c>
      <c r="D154" s="28">
        <v>0</v>
      </c>
      <c r="E154" s="586">
        <v>0</v>
      </c>
      <c r="F154" s="586">
        <v>1</v>
      </c>
      <c r="G154" s="344" t="s">
        <v>7212</v>
      </c>
      <c r="H154" t="s">
        <v>712</v>
      </c>
      <c r="I154" s="114"/>
      <c r="J154" s="56"/>
      <c r="L154" s="114"/>
      <c r="M154" s="184"/>
      <c r="N154" s="56" t="s">
        <v>712</v>
      </c>
      <c r="O154" t="s">
        <v>712</v>
      </c>
      <c r="P154" s="56" t="s">
        <v>712</v>
      </c>
      <c r="Q154" s="115" t="s">
        <v>711</v>
      </c>
      <c r="R154" s="137">
        <v>171</v>
      </c>
      <c r="S154" s="137">
        <v>26</v>
      </c>
      <c r="T154" s="119" t="s">
        <v>176</v>
      </c>
      <c r="U154" s="56"/>
      <c r="V154" s="142">
        <v>99</v>
      </c>
      <c r="W154" s="142">
        <v>99</v>
      </c>
      <c r="X154" s="185" t="s">
        <v>2763</v>
      </c>
      <c r="Y154" s="132">
        <v>0</v>
      </c>
      <c r="Z154" s="132">
        <v>1</v>
      </c>
      <c r="AA154" s="132">
        <v>0</v>
      </c>
      <c r="AB154" s="132">
        <v>0</v>
      </c>
      <c r="AC154" s="132">
        <v>0</v>
      </c>
      <c r="AD154" s="132">
        <v>1</v>
      </c>
      <c r="AE154" s="132">
        <v>0</v>
      </c>
      <c r="AF154" s="132">
        <v>0</v>
      </c>
      <c r="AG154" s="132">
        <v>0</v>
      </c>
      <c r="AI154" s="132">
        <v>0</v>
      </c>
      <c r="AJ154" t="s">
        <v>44</v>
      </c>
      <c r="AK154" s="38" t="s">
        <v>44</v>
      </c>
      <c r="AL154" s="195">
        <v>1</v>
      </c>
      <c r="AM154" t="s">
        <v>1742</v>
      </c>
      <c r="AN154" t="s">
        <v>1742</v>
      </c>
      <c r="AO154" t="s">
        <v>1743</v>
      </c>
      <c r="AP154" s="29">
        <v>3</v>
      </c>
      <c r="AQ154" t="s">
        <v>449</v>
      </c>
      <c r="AR154" t="s">
        <v>97</v>
      </c>
      <c r="AS154" t="s">
        <v>96</v>
      </c>
      <c r="AT154" t="s">
        <v>97</v>
      </c>
      <c r="AV154" s="596" t="s">
        <v>2798</v>
      </c>
      <c r="AW154" s="479" t="b">
        <v>0</v>
      </c>
      <c r="AX154" t="s">
        <v>89</v>
      </c>
      <c r="BA154" t="b">
        <v>0</v>
      </c>
      <c r="BB154" t="b">
        <v>0</v>
      </c>
      <c r="BC154" t="b">
        <v>0</v>
      </c>
      <c r="BE154" t="s">
        <v>4963</v>
      </c>
      <c r="BF154" t="s">
        <v>713</v>
      </c>
      <c r="BG154" t="s">
        <v>713</v>
      </c>
      <c r="BH154" s="56" t="s">
        <v>713</v>
      </c>
      <c r="BI154" s="56"/>
      <c r="BJ154" s="561" t="s">
        <v>2798</v>
      </c>
      <c r="BK154" s="479" t="s">
        <v>2798</v>
      </c>
      <c r="BL154" s="56"/>
      <c r="BM154" s="56"/>
      <c r="BN154" s="209">
        <v>999</v>
      </c>
      <c r="BP154" s="580"/>
      <c r="BQ154" s="580" t="s">
        <v>86</v>
      </c>
      <c r="BR154" s="580" t="s">
        <v>712</v>
      </c>
      <c r="BS154" s="580"/>
      <c r="BT154" s="580"/>
    </row>
    <row r="155" spans="1:72">
      <c r="A155" s="40">
        <v>314</v>
      </c>
      <c r="B155" s="148" t="s">
        <v>7227</v>
      </c>
      <c r="C155" s="148" t="s">
        <v>7228</v>
      </c>
      <c r="D155" s="28">
        <v>0</v>
      </c>
      <c r="E155" s="586">
        <v>0</v>
      </c>
      <c r="F155" s="586">
        <v>1</v>
      </c>
      <c r="G155" s="344" t="s">
        <v>7212</v>
      </c>
      <c r="H155" t="s">
        <v>942</v>
      </c>
      <c r="J155" s="56"/>
      <c r="L155" s="114"/>
      <c r="M155" s="184"/>
      <c r="N155" s="56" t="s">
        <v>942</v>
      </c>
      <c r="O155" t="s">
        <v>942</v>
      </c>
      <c r="P155" s="56" t="s">
        <v>942</v>
      </c>
      <c r="Q155" s="115" t="s">
        <v>941</v>
      </c>
      <c r="R155" s="137">
        <v>172</v>
      </c>
      <c r="S155" s="137">
        <v>27</v>
      </c>
      <c r="T155" s="119" t="s">
        <v>168</v>
      </c>
      <c r="U155" s="56"/>
      <c r="V155" s="142">
        <v>99</v>
      </c>
      <c r="W155" s="142">
        <v>99</v>
      </c>
      <c r="X155" s="185" t="s">
        <v>2763</v>
      </c>
      <c r="Y155" s="132">
        <v>0</v>
      </c>
      <c r="Z155" s="132">
        <v>1</v>
      </c>
      <c r="AA155" s="132">
        <v>0</v>
      </c>
      <c r="AB155" s="132">
        <v>0</v>
      </c>
      <c r="AC155" s="132">
        <v>0</v>
      </c>
      <c r="AD155" s="132">
        <v>1</v>
      </c>
      <c r="AE155" s="132">
        <v>0</v>
      </c>
      <c r="AF155" s="132">
        <v>0</v>
      </c>
      <c r="AG155" s="132">
        <v>0</v>
      </c>
      <c r="AI155" s="132">
        <v>0</v>
      </c>
      <c r="AJ155" t="s">
        <v>44</v>
      </c>
      <c r="AK155" s="38" t="s">
        <v>44</v>
      </c>
      <c r="AL155" s="195">
        <v>1</v>
      </c>
      <c r="AM155" t="s">
        <v>1742</v>
      </c>
      <c r="AN155" t="s">
        <v>1742</v>
      </c>
      <c r="AO155" t="s">
        <v>1743</v>
      </c>
      <c r="AP155" s="29">
        <v>3</v>
      </c>
      <c r="AQ155" t="s">
        <v>449</v>
      </c>
      <c r="AR155" t="s">
        <v>97</v>
      </c>
      <c r="AS155" t="s">
        <v>96</v>
      </c>
      <c r="AT155" t="s">
        <v>97</v>
      </c>
      <c r="AV155" s="596" t="s">
        <v>2798</v>
      </c>
      <c r="AW155" s="479" t="b">
        <v>0</v>
      </c>
      <c r="AX155" t="s">
        <v>89</v>
      </c>
      <c r="BA155" t="b">
        <v>0</v>
      </c>
      <c r="BB155" t="b">
        <v>0</v>
      </c>
      <c r="BC155" t="b">
        <v>0</v>
      </c>
      <c r="BE155" t="s">
        <v>4967</v>
      </c>
      <c r="BF155" t="s">
        <v>943</v>
      </c>
      <c r="BG155" t="s">
        <v>943</v>
      </c>
      <c r="BH155" s="56" t="s">
        <v>943</v>
      </c>
      <c r="BI155" s="56"/>
      <c r="BJ155" s="561" t="s">
        <v>2798</v>
      </c>
      <c r="BK155" s="479" t="s">
        <v>2798</v>
      </c>
      <c r="BL155" s="56"/>
      <c r="BM155" s="56"/>
      <c r="BN155" s="209">
        <v>999</v>
      </c>
      <c r="BP155" s="580"/>
      <c r="BQ155" s="580" t="s">
        <v>54</v>
      </c>
      <c r="BR155" s="580" t="s">
        <v>942</v>
      </c>
      <c r="BS155" s="580"/>
      <c r="BT155" s="580"/>
    </row>
    <row r="156" spans="1:72">
      <c r="A156" s="40">
        <v>315</v>
      </c>
      <c r="B156" s="148" t="s">
        <v>7229</v>
      </c>
      <c r="C156" s="148" t="s">
        <v>7230</v>
      </c>
      <c r="D156" s="28">
        <v>0</v>
      </c>
      <c r="E156" s="586">
        <v>0</v>
      </c>
      <c r="F156" s="586">
        <v>1</v>
      </c>
      <c r="G156" s="344" t="s">
        <v>7212</v>
      </c>
      <c r="H156" t="s">
        <v>939</v>
      </c>
      <c r="J156" s="56"/>
      <c r="M156" s="56"/>
      <c r="N156" s="56" t="s">
        <v>939</v>
      </c>
      <c r="O156" t="s">
        <v>939</v>
      </c>
      <c r="P156" s="56" t="s">
        <v>939</v>
      </c>
      <c r="Q156" s="61" t="s">
        <v>938</v>
      </c>
      <c r="R156" s="137">
        <v>166</v>
      </c>
      <c r="S156" s="137">
        <v>28</v>
      </c>
      <c r="T156" s="119" t="s">
        <v>164</v>
      </c>
      <c r="U156" s="56"/>
      <c r="V156" s="142">
        <v>99</v>
      </c>
      <c r="W156" s="142">
        <v>99</v>
      </c>
      <c r="X156" s="185" t="s">
        <v>2763</v>
      </c>
      <c r="Y156" s="132">
        <v>0</v>
      </c>
      <c r="Z156" s="132">
        <v>1</v>
      </c>
      <c r="AA156" s="132">
        <v>0</v>
      </c>
      <c r="AB156" s="132">
        <v>0</v>
      </c>
      <c r="AC156" s="132">
        <v>0</v>
      </c>
      <c r="AD156" s="132">
        <v>1</v>
      </c>
      <c r="AE156" s="132">
        <v>0</v>
      </c>
      <c r="AF156" s="132">
        <v>0</v>
      </c>
      <c r="AG156" s="132">
        <v>0</v>
      </c>
      <c r="AI156" s="132">
        <v>0</v>
      </c>
      <c r="AJ156" t="s">
        <v>44</v>
      </c>
      <c r="AK156" s="38" t="s">
        <v>44</v>
      </c>
      <c r="AL156" s="195">
        <v>1</v>
      </c>
      <c r="AM156" t="s">
        <v>1742</v>
      </c>
      <c r="AN156" t="s">
        <v>1742</v>
      </c>
      <c r="AO156" t="s">
        <v>1743</v>
      </c>
      <c r="AP156" s="29">
        <v>3</v>
      </c>
      <c r="AQ156" t="s">
        <v>449</v>
      </c>
      <c r="AR156" t="s">
        <v>97</v>
      </c>
      <c r="AS156" t="s">
        <v>96</v>
      </c>
      <c r="AT156" t="s">
        <v>97</v>
      </c>
      <c r="AV156" s="596" t="s">
        <v>2798</v>
      </c>
      <c r="AW156" s="479" t="b">
        <v>0</v>
      </c>
      <c r="AX156" t="s">
        <v>89</v>
      </c>
      <c r="BA156" t="b">
        <v>0</v>
      </c>
      <c r="BB156" t="b">
        <v>0</v>
      </c>
      <c r="BC156" t="b">
        <v>0</v>
      </c>
      <c r="BE156" t="s">
        <v>4971</v>
      </c>
      <c r="BF156" t="s">
        <v>940</v>
      </c>
      <c r="BG156" t="s">
        <v>940</v>
      </c>
      <c r="BH156" s="56" t="s">
        <v>940</v>
      </c>
      <c r="BI156" s="56"/>
      <c r="BJ156" s="561" t="s">
        <v>2798</v>
      </c>
      <c r="BK156" s="479" t="s">
        <v>2798</v>
      </c>
      <c r="BL156" s="56"/>
      <c r="BM156" s="56"/>
      <c r="BN156" s="209">
        <v>999</v>
      </c>
      <c r="BP156" s="580"/>
      <c r="BQ156" s="580" t="s">
        <v>109</v>
      </c>
      <c r="BR156" s="580" t="s">
        <v>939</v>
      </c>
      <c r="BS156" s="580"/>
      <c r="BT156" s="580"/>
    </row>
    <row r="157" spans="1:72">
      <c r="A157" s="40">
        <v>456</v>
      </c>
      <c r="B157" s="148" t="s">
        <v>7231</v>
      </c>
      <c r="C157" s="148" t="s">
        <v>7232</v>
      </c>
      <c r="D157" s="28">
        <v>0</v>
      </c>
      <c r="E157" s="586">
        <v>0</v>
      </c>
      <c r="F157" s="586">
        <v>1</v>
      </c>
      <c r="G157" s="344" t="s">
        <v>7212</v>
      </c>
      <c r="H157" t="s">
        <v>913</v>
      </c>
      <c r="J157" s="56"/>
      <c r="M157" s="56"/>
      <c r="N157" s="56" t="s">
        <v>913</v>
      </c>
      <c r="O157" t="s">
        <v>913</v>
      </c>
      <c r="P157" s="56" t="s">
        <v>913</v>
      </c>
      <c r="Q157" s="61" t="s">
        <v>912</v>
      </c>
      <c r="R157" s="137">
        <v>96</v>
      </c>
      <c r="S157" s="137">
        <v>1</v>
      </c>
      <c r="T157" s="119" t="s">
        <v>181</v>
      </c>
      <c r="U157" s="56"/>
      <c r="V157" s="142">
        <v>99</v>
      </c>
      <c r="W157" s="142">
        <v>99</v>
      </c>
      <c r="X157" s="21" t="s">
        <v>2763</v>
      </c>
      <c r="Y157" s="132">
        <v>0</v>
      </c>
      <c r="Z157" s="132">
        <v>1</v>
      </c>
      <c r="AA157" s="132">
        <v>0</v>
      </c>
      <c r="AB157" s="132">
        <v>0</v>
      </c>
      <c r="AC157" s="132">
        <v>0</v>
      </c>
      <c r="AD157" s="132">
        <v>1</v>
      </c>
      <c r="AE157" s="132">
        <v>0</v>
      </c>
      <c r="AF157" s="132">
        <v>0</v>
      </c>
      <c r="AG157" s="132">
        <v>0</v>
      </c>
      <c r="AI157" s="132">
        <v>0</v>
      </c>
      <c r="AJ157" t="s">
        <v>140</v>
      </c>
      <c r="AK157" s="38" t="s">
        <v>140</v>
      </c>
      <c r="AL157" s="195">
        <v>3</v>
      </c>
      <c r="AM157" t="s">
        <v>1742</v>
      </c>
      <c r="AN157" t="s">
        <v>1742</v>
      </c>
      <c r="AO157" t="s">
        <v>1743</v>
      </c>
      <c r="AP157" s="29">
        <v>3</v>
      </c>
      <c r="AQ157" t="s">
        <v>449</v>
      </c>
      <c r="AR157" t="s">
        <v>97</v>
      </c>
      <c r="AS157" t="s">
        <v>96</v>
      </c>
      <c r="AT157" t="s">
        <v>97</v>
      </c>
      <c r="AV157" s="596" t="s">
        <v>2798</v>
      </c>
      <c r="AW157" s="479" t="b">
        <v>0</v>
      </c>
      <c r="AX157" t="s">
        <v>89</v>
      </c>
      <c r="BA157" t="b">
        <v>0</v>
      </c>
      <c r="BB157" t="b">
        <v>0</v>
      </c>
      <c r="BC157" t="b">
        <v>0</v>
      </c>
      <c r="BE157" t="s">
        <v>5110</v>
      </c>
      <c r="BF157" t="s">
        <v>914</v>
      </c>
      <c r="BG157" t="s">
        <v>914</v>
      </c>
      <c r="BH157" s="56" t="s">
        <v>914</v>
      </c>
      <c r="BI157" s="56"/>
      <c r="BJ157" s="561" t="s">
        <v>2798</v>
      </c>
      <c r="BK157" s="479" t="s">
        <v>2798</v>
      </c>
      <c r="BL157" s="56"/>
      <c r="BM157" s="56"/>
      <c r="BN157" s="209">
        <v>999</v>
      </c>
      <c r="BP157" s="580"/>
      <c r="BQ157" s="580" t="s">
        <v>103</v>
      </c>
      <c r="BR157" s="580" t="s">
        <v>913</v>
      </c>
      <c r="BS157" s="580"/>
      <c r="BT157" s="580"/>
    </row>
    <row r="158" spans="1:72">
      <c r="A158" s="40">
        <v>457</v>
      </c>
      <c r="B158" s="148" t="s">
        <v>7233</v>
      </c>
      <c r="C158" s="148" t="s">
        <v>7234</v>
      </c>
      <c r="D158" s="28">
        <v>0</v>
      </c>
      <c r="E158" s="586">
        <v>0</v>
      </c>
      <c r="F158" s="586">
        <v>1</v>
      </c>
      <c r="G158" s="344" t="s">
        <v>7212</v>
      </c>
      <c r="H158" t="s">
        <v>927</v>
      </c>
      <c r="J158" s="56"/>
      <c r="M158" s="56"/>
      <c r="N158" s="56" t="s">
        <v>927</v>
      </c>
      <c r="O158" t="s">
        <v>927</v>
      </c>
      <c r="P158" s="56" t="s">
        <v>927</v>
      </c>
      <c r="Q158" s="61" t="s">
        <v>926</v>
      </c>
      <c r="R158" s="137">
        <v>97</v>
      </c>
      <c r="S158" s="137">
        <v>2</v>
      </c>
      <c r="T158" s="119" t="s">
        <v>144</v>
      </c>
      <c r="U158" s="56"/>
      <c r="V158" s="142">
        <v>99</v>
      </c>
      <c r="W158" s="142">
        <v>99</v>
      </c>
      <c r="X158" s="21" t="s">
        <v>2763</v>
      </c>
      <c r="Y158" s="132">
        <v>0</v>
      </c>
      <c r="Z158" s="132">
        <v>1</v>
      </c>
      <c r="AA158" s="132">
        <v>0</v>
      </c>
      <c r="AB158" s="132">
        <v>0</v>
      </c>
      <c r="AC158" s="132">
        <v>0</v>
      </c>
      <c r="AD158" s="132">
        <v>1</v>
      </c>
      <c r="AE158" s="132">
        <v>0</v>
      </c>
      <c r="AF158" s="132">
        <v>0</v>
      </c>
      <c r="AG158" s="132">
        <v>0</v>
      </c>
      <c r="AI158" s="132">
        <v>0</v>
      </c>
      <c r="AJ158" t="s">
        <v>140</v>
      </c>
      <c r="AK158" s="38" t="s">
        <v>140</v>
      </c>
      <c r="AL158" s="195">
        <v>3</v>
      </c>
      <c r="AM158" t="s">
        <v>1742</v>
      </c>
      <c r="AN158" t="s">
        <v>1742</v>
      </c>
      <c r="AO158" t="s">
        <v>1743</v>
      </c>
      <c r="AP158" s="29">
        <v>3</v>
      </c>
      <c r="AQ158" t="s">
        <v>449</v>
      </c>
      <c r="AR158" t="s">
        <v>97</v>
      </c>
      <c r="AS158" t="s">
        <v>96</v>
      </c>
      <c r="AT158" t="s">
        <v>97</v>
      </c>
      <c r="AV158" s="596" t="s">
        <v>2798</v>
      </c>
      <c r="AW158" s="479" t="b">
        <v>0</v>
      </c>
      <c r="AX158" t="s">
        <v>89</v>
      </c>
      <c r="BA158" t="b">
        <v>0</v>
      </c>
      <c r="BB158" t="b">
        <v>0</v>
      </c>
      <c r="BC158" t="b">
        <v>0</v>
      </c>
      <c r="BE158" t="s">
        <v>928</v>
      </c>
      <c r="BF158" t="s">
        <v>928</v>
      </c>
      <c r="BG158" t="s">
        <v>928</v>
      </c>
      <c r="BH158" s="56" t="s">
        <v>928</v>
      </c>
      <c r="BI158" s="56"/>
      <c r="BJ158" s="561" t="s">
        <v>2798</v>
      </c>
      <c r="BK158" s="479" t="s">
        <v>2798</v>
      </c>
      <c r="BL158" s="56"/>
      <c r="BM158" s="56"/>
      <c r="BN158" s="209">
        <v>999</v>
      </c>
      <c r="BP158" s="580"/>
      <c r="BQ158" s="580" t="s">
        <v>143</v>
      </c>
      <c r="BR158" s="580" t="s">
        <v>927</v>
      </c>
      <c r="BS158" s="580"/>
      <c r="BT158" s="580"/>
    </row>
    <row r="159" spans="1:72">
      <c r="A159" s="40">
        <v>458</v>
      </c>
      <c r="B159" s="148" t="s">
        <v>7235</v>
      </c>
      <c r="C159" s="148" t="s">
        <v>7236</v>
      </c>
      <c r="D159" s="28">
        <v>0</v>
      </c>
      <c r="E159" s="586">
        <v>0</v>
      </c>
      <c r="F159" s="586">
        <v>1</v>
      </c>
      <c r="G159" s="344" t="s">
        <v>7212</v>
      </c>
      <c r="H159" t="s">
        <v>723</v>
      </c>
      <c r="J159" s="56"/>
      <c r="M159" s="56"/>
      <c r="N159" s="56" t="s">
        <v>723</v>
      </c>
      <c r="O159" t="s">
        <v>723</v>
      </c>
      <c r="P159" s="56" t="s">
        <v>723</v>
      </c>
      <c r="Q159" s="61" t="s">
        <v>722</v>
      </c>
      <c r="R159" s="137">
        <v>99</v>
      </c>
      <c r="S159" s="137">
        <v>4</v>
      </c>
      <c r="T159" s="119" t="s">
        <v>196</v>
      </c>
      <c r="U159" s="56"/>
      <c r="V159" s="142">
        <v>99</v>
      </c>
      <c r="W159" s="142">
        <v>99</v>
      </c>
      <c r="X159" s="21" t="s">
        <v>2763</v>
      </c>
      <c r="Y159" s="132">
        <v>0</v>
      </c>
      <c r="Z159" s="132">
        <v>1</v>
      </c>
      <c r="AA159" s="132">
        <v>0</v>
      </c>
      <c r="AB159" s="132">
        <v>0</v>
      </c>
      <c r="AC159" s="132">
        <v>0</v>
      </c>
      <c r="AD159" s="132">
        <v>1</v>
      </c>
      <c r="AE159" s="132">
        <v>0</v>
      </c>
      <c r="AF159" s="132">
        <v>0</v>
      </c>
      <c r="AG159" s="132">
        <v>0</v>
      </c>
      <c r="AI159" s="132">
        <v>0</v>
      </c>
      <c r="AJ159" t="s">
        <v>140</v>
      </c>
      <c r="AK159" s="38" t="s">
        <v>140</v>
      </c>
      <c r="AL159" s="195">
        <v>3</v>
      </c>
      <c r="AM159" t="s">
        <v>1742</v>
      </c>
      <c r="AN159" t="s">
        <v>1742</v>
      </c>
      <c r="AO159" t="s">
        <v>1743</v>
      </c>
      <c r="AP159" s="29">
        <v>3</v>
      </c>
      <c r="AQ159" t="s">
        <v>449</v>
      </c>
      <c r="AR159" t="s">
        <v>97</v>
      </c>
      <c r="AS159" t="s">
        <v>96</v>
      </c>
      <c r="AT159" t="s">
        <v>97</v>
      </c>
      <c r="AV159" s="596" t="s">
        <v>2798</v>
      </c>
      <c r="AW159" s="479" t="b">
        <v>0</v>
      </c>
      <c r="AX159" t="s">
        <v>89</v>
      </c>
      <c r="BA159" t="b">
        <v>0</v>
      </c>
      <c r="BB159" t="b">
        <v>0</v>
      </c>
      <c r="BC159" t="b">
        <v>0</v>
      </c>
      <c r="BE159" t="s">
        <v>5260</v>
      </c>
      <c r="BF159" t="s">
        <v>5261</v>
      </c>
      <c r="BG159" t="s">
        <v>5261</v>
      </c>
      <c r="BH159" s="56" t="s">
        <v>5261</v>
      </c>
      <c r="BI159" s="56"/>
      <c r="BJ159" s="561" t="s">
        <v>2798</v>
      </c>
      <c r="BK159" s="479" t="s">
        <v>2798</v>
      </c>
      <c r="BL159" s="56"/>
      <c r="BM159" s="56"/>
      <c r="BN159" s="209">
        <v>999</v>
      </c>
      <c r="BP159" s="580"/>
      <c r="BQ159" s="580" t="s">
        <v>109</v>
      </c>
      <c r="BR159" s="580" t="s">
        <v>723</v>
      </c>
      <c r="BS159" s="580"/>
      <c r="BT159" s="580"/>
    </row>
    <row r="160" spans="1:72">
      <c r="A160" s="40">
        <v>459</v>
      </c>
      <c r="B160" s="148" t="s">
        <v>7237</v>
      </c>
      <c r="C160" s="148" t="s">
        <v>7238</v>
      </c>
      <c r="D160" s="28">
        <v>0</v>
      </c>
      <c r="E160" s="586">
        <v>0</v>
      </c>
      <c r="F160" s="586">
        <v>1</v>
      </c>
      <c r="G160" s="344" t="s">
        <v>7212</v>
      </c>
      <c r="H160" s="114" t="s">
        <v>1031</v>
      </c>
      <c r="I160" s="114"/>
      <c r="J160" s="56"/>
      <c r="M160" s="56"/>
      <c r="N160" s="56" t="s">
        <v>1031</v>
      </c>
      <c r="O160" t="s">
        <v>1031</v>
      </c>
      <c r="P160" s="56" t="s">
        <v>1031</v>
      </c>
      <c r="Q160" s="61" t="s">
        <v>1030</v>
      </c>
      <c r="R160" s="137">
        <v>101</v>
      </c>
      <c r="S160" s="137">
        <v>5</v>
      </c>
      <c r="T160" s="119" t="s">
        <v>1716</v>
      </c>
      <c r="U160" s="56"/>
      <c r="V160" s="142">
        <v>99</v>
      </c>
      <c r="W160" s="142">
        <v>99</v>
      </c>
      <c r="X160" s="21" t="s">
        <v>2763</v>
      </c>
      <c r="Y160" s="132">
        <v>0</v>
      </c>
      <c r="Z160" s="132">
        <v>1</v>
      </c>
      <c r="AA160" s="132">
        <v>0</v>
      </c>
      <c r="AB160" s="132">
        <v>0</v>
      </c>
      <c r="AC160" s="132">
        <v>0</v>
      </c>
      <c r="AD160" s="132">
        <v>1</v>
      </c>
      <c r="AE160" s="132">
        <v>0</v>
      </c>
      <c r="AF160" s="132">
        <v>0</v>
      </c>
      <c r="AG160" s="132">
        <v>0</v>
      </c>
      <c r="AI160" s="132">
        <v>0</v>
      </c>
      <c r="AJ160" t="s">
        <v>140</v>
      </c>
      <c r="AK160" s="38" t="s">
        <v>140</v>
      </c>
      <c r="AL160" s="195">
        <v>3</v>
      </c>
      <c r="AM160" t="s">
        <v>1742</v>
      </c>
      <c r="AN160" t="s">
        <v>1742</v>
      </c>
      <c r="AO160" t="s">
        <v>1743</v>
      </c>
      <c r="AP160" s="29">
        <v>3</v>
      </c>
      <c r="AQ160" t="s">
        <v>449</v>
      </c>
      <c r="AR160" t="s">
        <v>97</v>
      </c>
      <c r="AS160" t="s">
        <v>96</v>
      </c>
      <c r="AT160" t="s">
        <v>97</v>
      </c>
      <c r="AV160" s="596" t="s">
        <v>2798</v>
      </c>
      <c r="AW160" s="479" t="b">
        <v>0</v>
      </c>
      <c r="AX160" t="s">
        <v>89</v>
      </c>
      <c r="BA160" t="b">
        <v>0</v>
      </c>
      <c r="BB160" t="b">
        <v>0</v>
      </c>
      <c r="BC160" t="b">
        <v>0</v>
      </c>
      <c r="BE160" t="s">
        <v>1032</v>
      </c>
      <c r="BF160" t="s">
        <v>1032</v>
      </c>
      <c r="BG160" t="s">
        <v>1032</v>
      </c>
      <c r="BH160" s="56" t="s">
        <v>1032</v>
      </c>
      <c r="BI160" s="56"/>
      <c r="BJ160" s="561" t="s">
        <v>2798</v>
      </c>
      <c r="BK160" s="479" t="s">
        <v>2798</v>
      </c>
      <c r="BL160" s="56"/>
      <c r="BM160" s="56"/>
      <c r="BN160" s="209">
        <v>999</v>
      </c>
      <c r="BP160" s="580"/>
      <c r="BQ160" s="580" t="s">
        <v>113</v>
      </c>
      <c r="BR160" s="580" t="s">
        <v>1031</v>
      </c>
      <c r="BS160" s="580"/>
      <c r="BT160" s="580"/>
    </row>
    <row r="161" spans="1:72">
      <c r="A161" s="40">
        <v>460</v>
      </c>
      <c r="B161" s="148" t="s">
        <v>7239</v>
      </c>
      <c r="C161" s="148" t="s">
        <v>7240</v>
      </c>
      <c r="D161" s="28">
        <v>0</v>
      </c>
      <c r="E161" s="586">
        <v>0</v>
      </c>
      <c r="F161" s="586">
        <v>1</v>
      </c>
      <c r="G161" s="344" t="s">
        <v>7212</v>
      </c>
      <c r="H161" t="s">
        <v>866</v>
      </c>
      <c r="J161" s="56"/>
      <c r="M161" s="56"/>
      <c r="N161" s="56" t="s">
        <v>866</v>
      </c>
      <c r="O161" t="s">
        <v>866</v>
      </c>
      <c r="P161" s="56" t="s">
        <v>866</v>
      </c>
      <c r="Q161" s="61" t="s">
        <v>865</v>
      </c>
      <c r="R161" s="137">
        <v>102</v>
      </c>
      <c r="S161" s="137">
        <v>6</v>
      </c>
      <c r="T161" s="119" t="s">
        <v>306</v>
      </c>
      <c r="U161" s="56"/>
      <c r="V161" s="142">
        <v>99</v>
      </c>
      <c r="W161" s="142">
        <v>99</v>
      </c>
      <c r="X161" s="21" t="s">
        <v>2763</v>
      </c>
      <c r="Y161" s="132">
        <v>0</v>
      </c>
      <c r="Z161" s="132">
        <v>1</v>
      </c>
      <c r="AA161" s="132">
        <v>0</v>
      </c>
      <c r="AB161" s="132">
        <v>0</v>
      </c>
      <c r="AC161" s="132">
        <v>0</v>
      </c>
      <c r="AD161" s="132">
        <v>1</v>
      </c>
      <c r="AE161" s="132">
        <v>0</v>
      </c>
      <c r="AF161" s="132">
        <v>0</v>
      </c>
      <c r="AG161" s="132">
        <v>0</v>
      </c>
      <c r="AI161" s="132">
        <v>0</v>
      </c>
      <c r="AJ161" t="s">
        <v>140</v>
      </c>
      <c r="AK161" s="38" t="s">
        <v>140</v>
      </c>
      <c r="AL161" s="195">
        <v>3</v>
      </c>
      <c r="AM161" t="s">
        <v>1742</v>
      </c>
      <c r="AN161" t="s">
        <v>1742</v>
      </c>
      <c r="AO161" t="s">
        <v>1743</v>
      </c>
      <c r="AP161" s="29">
        <v>3</v>
      </c>
      <c r="AQ161" t="s">
        <v>449</v>
      </c>
      <c r="AR161" t="s">
        <v>97</v>
      </c>
      <c r="AS161" t="s">
        <v>96</v>
      </c>
      <c r="AT161" t="s">
        <v>97</v>
      </c>
      <c r="AV161" s="596" t="s">
        <v>2798</v>
      </c>
      <c r="AW161" s="479" t="b">
        <v>0</v>
      </c>
      <c r="AX161" t="s">
        <v>89</v>
      </c>
      <c r="BA161" t="b">
        <v>0</v>
      </c>
      <c r="BB161" t="b">
        <v>0</v>
      </c>
      <c r="BC161" t="b">
        <v>0</v>
      </c>
      <c r="BE161" t="s">
        <v>867</v>
      </c>
      <c r="BF161" t="s">
        <v>867</v>
      </c>
      <c r="BG161" t="s">
        <v>867</v>
      </c>
      <c r="BH161" s="56" t="s">
        <v>867</v>
      </c>
      <c r="BI161" s="56"/>
      <c r="BJ161" s="561" t="s">
        <v>2798</v>
      </c>
      <c r="BK161" s="479" t="s">
        <v>2798</v>
      </c>
      <c r="BL161" s="56"/>
      <c r="BM161" s="56"/>
      <c r="BN161" s="209">
        <v>999</v>
      </c>
      <c r="BP161" s="580"/>
      <c r="BQ161" s="580" t="s">
        <v>109</v>
      </c>
      <c r="BR161" s="580" t="s">
        <v>866</v>
      </c>
      <c r="BS161" s="580"/>
      <c r="BT161" s="580"/>
    </row>
    <row r="162" spans="1:72">
      <c r="A162" s="40">
        <v>461</v>
      </c>
      <c r="B162" s="148" t="s">
        <v>7241</v>
      </c>
      <c r="C162" s="148" t="s">
        <v>7242</v>
      </c>
      <c r="D162" s="28">
        <v>0</v>
      </c>
      <c r="E162" s="586">
        <v>0</v>
      </c>
      <c r="F162" s="586">
        <v>1</v>
      </c>
      <c r="G162" s="344" t="s">
        <v>7212</v>
      </c>
      <c r="H162" t="s">
        <v>841</v>
      </c>
      <c r="J162" s="56"/>
      <c r="M162" s="56"/>
      <c r="N162" s="56" t="s">
        <v>841</v>
      </c>
      <c r="O162" t="s">
        <v>841</v>
      </c>
      <c r="P162" s="56" t="s">
        <v>841</v>
      </c>
      <c r="Q162" s="61" t="s">
        <v>840</v>
      </c>
      <c r="R162" s="137">
        <v>103</v>
      </c>
      <c r="S162" s="137">
        <v>7</v>
      </c>
      <c r="T162" s="119" t="s">
        <v>80</v>
      </c>
      <c r="U162" s="56"/>
      <c r="V162" s="142">
        <v>99</v>
      </c>
      <c r="W162" s="142">
        <v>99</v>
      </c>
      <c r="X162" s="21" t="s">
        <v>2763</v>
      </c>
      <c r="Y162" s="132">
        <v>0</v>
      </c>
      <c r="Z162" s="132">
        <v>1</v>
      </c>
      <c r="AA162" s="132">
        <v>0</v>
      </c>
      <c r="AB162" s="132">
        <v>0</v>
      </c>
      <c r="AC162" s="132">
        <v>0</v>
      </c>
      <c r="AD162" s="132">
        <v>1</v>
      </c>
      <c r="AE162" s="132">
        <v>0</v>
      </c>
      <c r="AF162" s="132">
        <v>0</v>
      </c>
      <c r="AG162" s="132">
        <v>0</v>
      </c>
      <c r="AI162" s="132">
        <v>0</v>
      </c>
      <c r="AJ162" t="s">
        <v>140</v>
      </c>
      <c r="AK162" s="38" t="s">
        <v>140</v>
      </c>
      <c r="AL162" s="195">
        <v>3</v>
      </c>
      <c r="AM162" t="s">
        <v>1742</v>
      </c>
      <c r="AN162" t="s">
        <v>1742</v>
      </c>
      <c r="AO162" t="s">
        <v>1743</v>
      </c>
      <c r="AP162" s="29">
        <v>3</v>
      </c>
      <c r="AQ162" t="s">
        <v>449</v>
      </c>
      <c r="AR162" t="s">
        <v>97</v>
      </c>
      <c r="AS162" t="s">
        <v>96</v>
      </c>
      <c r="AT162" t="s">
        <v>97</v>
      </c>
      <c r="AV162" s="596" t="s">
        <v>2798</v>
      </c>
      <c r="AW162" s="479" t="b">
        <v>0</v>
      </c>
      <c r="AX162" t="s">
        <v>89</v>
      </c>
      <c r="BA162" t="b">
        <v>0</v>
      </c>
      <c r="BB162" t="b">
        <v>0</v>
      </c>
      <c r="BC162" t="b">
        <v>0</v>
      </c>
      <c r="BE162" t="s">
        <v>842</v>
      </c>
      <c r="BF162" t="s">
        <v>842</v>
      </c>
      <c r="BG162" t="s">
        <v>842</v>
      </c>
      <c r="BH162" s="56" t="s">
        <v>842</v>
      </c>
      <c r="BI162" s="56"/>
      <c r="BJ162" s="561" t="s">
        <v>2798</v>
      </c>
      <c r="BK162" s="479" t="s">
        <v>2798</v>
      </c>
      <c r="BL162" s="56"/>
      <c r="BM162" s="56"/>
      <c r="BN162" s="209">
        <v>999</v>
      </c>
      <c r="BP162" s="580"/>
      <c r="BQ162" s="580" t="s">
        <v>54</v>
      </c>
      <c r="BR162" s="580" t="s">
        <v>841</v>
      </c>
      <c r="BS162" s="580"/>
      <c r="BT162" s="580"/>
    </row>
    <row r="163" spans="1:72">
      <c r="A163" s="40">
        <v>462</v>
      </c>
      <c r="B163" s="148" t="s">
        <v>7243</v>
      </c>
      <c r="C163" s="148" t="s">
        <v>7244</v>
      </c>
      <c r="D163" s="28">
        <v>0</v>
      </c>
      <c r="E163" s="586">
        <v>0</v>
      </c>
      <c r="F163" s="586">
        <v>1</v>
      </c>
      <c r="G163" s="344" t="s">
        <v>7212</v>
      </c>
      <c r="H163" t="s">
        <v>717</v>
      </c>
      <c r="J163" s="56"/>
      <c r="L163" s="114"/>
      <c r="M163" s="184"/>
      <c r="N163" s="56" t="s">
        <v>717</v>
      </c>
      <c r="O163" t="s">
        <v>717</v>
      </c>
      <c r="P163" s="56" t="s">
        <v>717</v>
      </c>
      <c r="Q163" s="61" t="s">
        <v>716</v>
      </c>
      <c r="R163" s="137">
        <v>104</v>
      </c>
      <c r="S163" s="137">
        <v>8</v>
      </c>
      <c r="T163" s="119" t="s">
        <v>255</v>
      </c>
      <c r="U163" s="56"/>
      <c r="V163" s="142">
        <v>99</v>
      </c>
      <c r="W163" s="142">
        <v>99</v>
      </c>
      <c r="X163" s="21" t="s">
        <v>2763</v>
      </c>
      <c r="Y163" s="132">
        <v>0</v>
      </c>
      <c r="Z163" s="132">
        <v>1</v>
      </c>
      <c r="AA163" s="132">
        <v>0</v>
      </c>
      <c r="AB163" s="132">
        <v>0</v>
      </c>
      <c r="AC163" s="132">
        <v>0</v>
      </c>
      <c r="AD163" s="132">
        <v>1</v>
      </c>
      <c r="AE163" s="132">
        <v>0</v>
      </c>
      <c r="AF163" s="132">
        <v>0</v>
      </c>
      <c r="AG163" s="132">
        <v>0</v>
      </c>
      <c r="AI163" s="132">
        <v>0</v>
      </c>
      <c r="AJ163" t="s">
        <v>140</v>
      </c>
      <c r="AK163" s="38" t="s">
        <v>140</v>
      </c>
      <c r="AL163" s="195">
        <v>3</v>
      </c>
      <c r="AM163" t="s">
        <v>1742</v>
      </c>
      <c r="AN163" t="s">
        <v>1742</v>
      </c>
      <c r="AO163" t="s">
        <v>1743</v>
      </c>
      <c r="AP163" s="29">
        <v>3</v>
      </c>
      <c r="AQ163" t="s">
        <v>449</v>
      </c>
      <c r="AR163" t="s">
        <v>97</v>
      </c>
      <c r="AS163" t="s">
        <v>96</v>
      </c>
      <c r="AT163" t="s">
        <v>97</v>
      </c>
      <c r="AV163" s="596" t="s">
        <v>2798</v>
      </c>
      <c r="AW163" s="479" t="b">
        <v>0</v>
      </c>
      <c r="AX163" t="s">
        <v>89</v>
      </c>
      <c r="BA163" t="b">
        <v>0</v>
      </c>
      <c r="BB163" t="b">
        <v>0</v>
      </c>
      <c r="BC163" t="b">
        <v>0</v>
      </c>
      <c r="BE163" t="s">
        <v>718</v>
      </c>
      <c r="BF163" t="s">
        <v>718</v>
      </c>
      <c r="BG163" t="s">
        <v>718</v>
      </c>
      <c r="BH163" s="56" t="s">
        <v>718</v>
      </c>
      <c r="BI163" s="56"/>
      <c r="BJ163" s="561" t="s">
        <v>2798</v>
      </c>
      <c r="BK163" s="479" t="s">
        <v>2798</v>
      </c>
      <c r="BL163" s="56"/>
      <c r="BM163" s="56"/>
      <c r="BN163" s="209">
        <v>999</v>
      </c>
      <c r="BP163" s="580"/>
      <c r="BQ163" s="580" t="s">
        <v>54</v>
      </c>
      <c r="BR163" s="580" t="s">
        <v>717</v>
      </c>
      <c r="BS163" s="580"/>
      <c r="BT163" s="580"/>
    </row>
    <row r="164" spans="1:72">
      <c r="A164" s="40">
        <v>463</v>
      </c>
      <c r="B164" s="148" t="s">
        <v>7245</v>
      </c>
      <c r="C164" s="148" t="s">
        <v>7246</v>
      </c>
      <c r="D164" s="28">
        <v>0</v>
      </c>
      <c r="E164" s="586">
        <v>0</v>
      </c>
      <c r="F164" s="586">
        <v>1</v>
      </c>
      <c r="G164" s="344" t="s">
        <v>7212</v>
      </c>
      <c r="H164" t="s">
        <v>990</v>
      </c>
      <c r="J164" s="56"/>
      <c r="M164" s="56"/>
      <c r="N164" s="56" t="s">
        <v>990</v>
      </c>
      <c r="O164" t="s">
        <v>990</v>
      </c>
      <c r="P164" s="56" t="s">
        <v>990</v>
      </c>
      <c r="Q164" s="61" t="s">
        <v>989</v>
      </c>
      <c r="R164" s="137">
        <v>105</v>
      </c>
      <c r="S164" s="137">
        <v>9</v>
      </c>
      <c r="T164" s="119" t="s">
        <v>265</v>
      </c>
      <c r="U164" s="56"/>
      <c r="V164" s="142">
        <v>99</v>
      </c>
      <c r="W164" s="142">
        <v>99</v>
      </c>
      <c r="X164" s="21" t="s">
        <v>2763</v>
      </c>
      <c r="Y164" s="132">
        <v>0</v>
      </c>
      <c r="Z164" s="132">
        <v>1</v>
      </c>
      <c r="AA164" s="132">
        <v>0</v>
      </c>
      <c r="AB164" s="132">
        <v>0</v>
      </c>
      <c r="AC164" s="132">
        <v>0</v>
      </c>
      <c r="AD164" s="132">
        <v>1</v>
      </c>
      <c r="AE164" s="132">
        <v>0</v>
      </c>
      <c r="AF164" s="132">
        <v>0</v>
      </c>
      <c r="AG164" s="132">
        <v>0</v>
      </c>
      <c r="AI164" s="132">
        <v>0</v>
      </c>
      <c r="AJ164" t="s">
        <v>140</v>
      </c>
      <c r="AK164" s="38" t="s">
        <v>140</v>
      </c>
      <c r="AL164" s="195">
        <v>3</v>
      </c>
      <c r="AM164" t="s">
        <v>1742</v>
      </c>
      <c r="AN164" t="s">
        <v>1742</v>
      </c>
      <c r="AO164" t="s">
        <v>1743</v>
      </c>
      <c r="AP164" s="29">
        <v>3</v>
      </c>
      <c r="AQ164" t="s">
        <v>449</v>
      </c>
      <c r="AR164" t="s">
        <v>97</v>
      </c>
      <c r="AS164" t="s">
        <v>96</v>
      </c>
      <c r="AT164" t="s">
        <v>97</v>
      </c>
      <c r="AV164" s="596" t="s">
        <v>2798</v>
      </c>
      <c r="AW164" s="479" t="b">
        <v>0</v>
      </c>
      <c r="AX164" t="s">
        <v>89</v>
      </c>
      <c r="BA164" t="b">
        <v>0</v>
      </c>
      <c r="BB164" t="b">
        <v>0</v>
      </c>
      <c r="BC164" t="b">
        <v>0</v>
      </c>
      <c r="BE164" t="s">
        <v>991</v>
      </c>
      <c r="BF164" t="s">
        <v>991</v>
      </c>
      <c r="BG164" t="s">
        <v>991</v>
      </c>
      <c r="BH164" s="56" t="s">
        <v>991</v>
      </c>
      <c r="BI164" s="56"/>
      <c r="BJ164" s="561" t="s">
        <v>2798</v>
      </c>
      <c r="BK164" s="479" t="s">
        <v>2798</v>
      </c>
      <c r="BL164" s="56"/>
      <c r="BM164" s="56"/>
      <c r="BN164" s="209">
        <v>999</v>
      </c>
      <c r="BP164" s="580"/>
      <c r="BQ164" s="580" t="s">
        <v>86</v>
      </c>
      <c r="BR164" s="580" t="s">
        <v>990</v>
      </c>
      <c r="BS164" s="580"/>
      <c r="BT164" s="580"/>
    </row>
    <row r="165" spans="1:72">
      <c r="A165" s="40">
        <v>464</v>
      </c>
      <c r="B165" s="148" t="s">
        <v>7247</v>
      </c>
      <c r="C165" s="148" t="s">
        <v>7248</v>
      </c>
      <c r="D165" s="28">
        <v>0</v>
      </c>
      <c r="E165" s="586">
        <v>0</v>
      </c>
      <c r="F165" s="586">
        <v>1</v>
      </c>
      <c r="G165" s="344" t="s">
        <v>7212</v>
      </c>
      <c r="H165" t="s">
        <v>856</v>
      </c>
      <c r="J165" s="56"/>
      <c r="M165" s="56"/>
      <c r="N165" s="56" t="s">
        <v>856</v>
      </c>
      <c r="O165" t="s">
        <v>856</v>
      </c>
      <c r="P165" s="56" t="s">
        <v>856</v>
      </c>
      <c r="Q165" s="61" t="s">
        <v>855</v>
      </c>
      <c r="R165" s="137">
        <v>106</v>
      </c>
      <c r="S165" s="137">
        <v>10</v>
      </c>
      <c r="T165" s="119" t="s">
        <v>95</v>
      </c>
      <c r="U165" s="56"/>
      <c r="V165" s="142">
        <v>99</v>
      </c>
      <c r="W165" s="142">
        <v>99</v>
      </c>
      <c r="X165" s="21" t="s">
        <v>2763</v>
      </c>
      <c r="Y165" s="132">
        <v>0</v>
      </c>
      <c r="Z165" s="132">
        <v>1</v>
      </c>
      <c r="AA165" s="132">
        <v>0</v>
      </c>
      <c r="AB165" s="132">
        <v>0</v>
      </c>
      <c r="AC165" s="132">
        <v>0</v>
      </c>
      <c r="AD165" s="132">
        <v>1</v>
      </c>
      <c r="AE165" s="132">
        <v>0</v>
      </c>
      <c r="AF165" s="132">
        <v>0</v>
      </c>
      <c r="AG165" s="132">
        <v>0</v>
      </c>
      <c r="AI165" s="132">
        <v>0</v>
      </c>
      <c r="AJ165" t="s">
        <v>140</v>
      </c>
      <c r="AK165" s="38" t="s">
        <v>140</v>
      </c>
      <c r="AL165" s="195">
        <v>3</v>
      </c>
      <c r="AM165" t="s">
        <v>1742</v>
      </c>
      <c r="AN165" t="s">
        <v>1742</v>
      </c>
      <c r="AO165" t="s">
        <v>1743</v>
      </c>
      <c r="AP165" s="29">
        <v>3</v>
      </c>
      <c r="AQ165" t="s">
        <v>449</v>
      </c>
      <c r="AR165" t="s">
        <v>97</v>
      </c>
      <c r="AS165" t="s">
        <v>96</v>
      </c>
      <c r="AT165" t="s">
        <v>97</v>
      </c>
      <c r="AV165" s="596" t="s">
        <v>2798</v>
      </c>
      <c r="AW165" s="479" t="b">
        <v>0</v>
      </c>
      <c r="AX165" t="s">
        <v>89</v>
      </c>
      <c r="BA165" t="b">
        <v>0</v>
      </c>
      <c r="BB165" t="b">
        <v>0</v>
      </c>
      <c r="BC165" t="b">
        <v>0</v>
      </c>
      <c r="BE165" t="s">
        <v>5167</v>
      </c>
      <c r="BF165" t="s">
        <v>857</v>
      </c>
      <c r="BG165" t="s">
        <v>857</v>
      </c>
      <c r="BH165" s="56" t="s">
        <v>857</v>
      </c>
      <c r="BI165" s="56"/>
      <c r="BJ165" s="561" t="s">
        <v>2798</v>
      </c>
      <c r="BK165" s="479" t="s">
        <v>2798</v>
      </c>
      <c r="BL165" s="56"/>
      <c r="BM165" s="56"/>
      <c r="BN165" s="209">
        <v>999</v>
      </c>
      <c r="BP165" s="580"/>
      <c r="BQ165" s="580" t="s">
        <v>145</v>
      </c>
      <c r="BR165" s="580" t="s">
        <v>856</v>
      </c>
      <c r="BS165" s="580"/>
      <c r="BT165" s="580"/>
    </row>
    <row r="166" spans="1:72">
      <c r="A166" s="40">
        <v>465</v>
      </c>
      <c r="B166" s="148" t="s">
        <v>7249</v>
      </c>
      <c r="C166" s="148" t="s">
        <v>7250</v>
      </c>
      <c r="D166" s="28">
        <v>0</v>
      </c>
      <c r="E166" s="586">
        <v>0</v>
      </c>
      <c r="F166" s="586">
        <v>1</v>
      </c>
      <c r="G166" s="344" t="s">
        <v>7212</v>
      </c>
      <c r="H166" t="s">
        <v>871</v>
      </c>
      <c r="J166" s="56"/>
      <c r="L166" s="114"/>
      <c r="M166" s="184"/>
      <c r="N166" s="56" t="s">
        <v>871</v>
      </c>
      <c r="O166" t="s">
        <v>871</v>
      </c>
      <c r="P166" s="56" t="s">
        <v>871</v>
      </c>
      <c r="Q166" s="61" t="s">
        <v>870</v>
      </c>
      <c r="R166" s="137">
        <v>107</v>
      </c>
      <c r="S166" s="137">
        <v>11</v>
      </c>
      <c r="T166" s="119" t="s">
        <v>134</v>
      </c>
      <c r="U166" s="56"/>
      <c r="V166" s="142">
        <v>99</v>
      </c>
      <c r="W166" s="142">
        <v>99</v>
      </c>
      <c r="X166" s="21" t="s">
        <v>2763</v>
      </c>
      <c r="Y166" s="132">
        <v>0</v>
      </c>
      <c r="Z166" s="132">
        <v>1</v>
      </c>
      <c r="AA166" s="132">
        <v>0</v>
      </c>
      <c r="AB166" s="132">
        <v>0</v>
      </c>
      <c r="AC166" s="132">
        <v>0</v>
      </c>
      <c r="AD166" s="132">
        <v>1</v>
      </c>
      <c r="AE166" s="132">
        <v>0</v>
      </c>
      <c r="AF166" s="132">
        <v>0</v>
      </c>
      <c r="AG166" s="132">
        <v>0</v>
      </c>
      <c r="AI166" s="132">
        <v>0</v>
      </c>
      <c r="AJ166" t="s">
        <v>140</v>
      </c>
      <c r="AK166" s="38" t="s">
        <v>140</v>
      </c>
      <c r="AL166" s="195">
        <v>3</v>
      </c>
      <c r="AM166" t="s">
        <v>1742</v>
      </c>
      <c r="AN166" t="s">
        <v>1742</v>
      </c>
      <c r="AO166" t="s">
        <v>1743</v>
      </c>
      <c r="AP166" s="29">
        <v>3</v>
      </c>
      <c r="AQ166" t="s">
        <v>449</v>
      </c>
      <c r="AR166" t="s">
        <v>97</v>
      </c>
      <c r="AS166" t="s">
        <v>96</v>
      </c>
      <c r="AT166" t="s">
        <v>97</v>
      </c>
      <c r="AV166" s="596" t="s">
        <v>2798</v>
      </c>
      <c r="AW166" s="479" t="b">
        <v>0</v>
      </c>
      <c r="AX166" t="s">
        <v>89</v>
      </c>
      <c r="BA166" t="b">
        <v>0</v>
      </c>
      <c r="BB166" t="b">
        <v>0</v>
      </c>
      <c r="BC166" t="b">
        <v>0</v>
      </c>
      <c r="BE166" t="s">
        <v>872</v>
      </c>
      <c r="BF166" t="s">
        <v>872</v>
      </c>
      <c r="BG166" t="s">
        <v>872</v>
      </c>
      <c r="BH166" s="56" t="s">
        <v>872</v>
      </c>
      <c r="BI166" s="56"/>
      <c r="BJ166" s="561" t="s">
        <v>2798</v>
      </c>
      <c r="BK166" s="479" t="s">
        <v>2798</v>
      </c>
      <c r="BL166" s="56"/>
      <c r="BM166" s="56"/>
      <c r="BN166" s="209">
        <v>999</v>
      </c>
      <c r="BP166" s="580"/>
      <c r="BQ166" s="580" t="s">
        <v>143</v>
      </c>
      <c r="BR166" s="580" t="s">
        <v>871</v>
      </c>
      <c r="BS166" s="580"/>
      <c r="BT166" s="580"/>
    </row>
    <row r="167" spans="1:72">
      <c r="A167" s="40">
        <v>466</v>
      </c>
      <c r="B167" s="148" t="s">
        <v>7251</v>
      </c>
      <c r="C167" s="148" t="s">
        <v>7252</v>
      </c>
      <c r="D167" s="28">
        <v>0</v>
      </c>
      <c r="E167" s="586">
        <v>0</v>
      </c>
      <c r="F167" s="586">
        <v>1</v>
      </c>
      <c r="G167" s="344" t="s">
        <v>7212</v>
      </c>
      <c r="H167" t="s">
        <v>850</v>
      </c>
      <c r="J167" s="56"/>
      <c r="M167" s="56"/>
      <c r="N167" s="56" t="s">
        <v>850</v>
      </c>
      <c r="O167" t="s">
        <v>850</v>
      </c>
      <c r="P167" s="56" t="s">
        <v>850</v>
      </c>
      <c r="Q167" s="61" t="s">
        <v>849</v>
      </c>
      <c r="R167" s="137">
        <v>108</v>
      </c>
      <c r="S167" s="137">
        <v>12</v>
      </c>
      <c r="T167" s="119" t="s">
        <v>244</v>
      </c>
      <c r="U167" s="56"/>
      <c r="V167" s="142">
        <v>99</v>
      </c>
      <c r="W167" s="142">
        <v>99</v>
      </c>
      <c r="X167" s="21" t="s">
        <v>2763</v>
      </c>
      <c r="Y167" s="132">
        <v>0</v>
      </c>
      <c r="Z167" s="132">
        <v>1</v>
      </c>
      <c r="AA167" s="132">
        <v>0</v>
      </c>
      <c r="AB167" s="132">
        <v>0</v>
      </c>
      <c r="AC167" s="132">
        <v>0</v>
      </c>
      <c r="AD167" s="132">
        <v>1</v>
      </c>
      <c r="AE167" s="132">
        <v>0</v>
      </c>
      <c r="AF167" s="132">
        <v>0</v>
      </c>
      <c r="AG167" s="132">
        <v>0</v>
      </c>
      <c r="AI167" s="132">
        <v>0</v>
      </c>
      <c r="AJ167" t="s">
        <v>140</v>
      </c>
      <c r="AK167" s="38" t="s">
        <v>140</v>
      </c>
      <c r="AL167" s="195">
        <v>3</v>
      </c>
      <c r="AM167" t="s">
        <v>1742</v>
      </c>
      <c r="AN167" t="s">
        <v>1742</v>
      </c>
      <c r="AO167" t="s">
        <v>1743</v>
      </c>
      <c r="AP167" s="29">
        <v>3</v>
      </c>
      <c r="AQ167" t="s">
        <v>449</v>
      </c>
      <c r="AR167" t="s">
        <v>97</v>
      </c>
      <c r="AS167" t="s">
        <v>96</v>
      </c>
      <c r="AT167" t="s">
        <v>97</v>
      </c>
      <c r="AV167" s="596" t="s">
        <v>2798</v>
      </c>
      <c r="AW167" s="479" t="b">
        <v>0</v>
      </c>
      <c r="AX167" t="s">
        <v>89</v>
      </c>
      <c r="BA167" t="b">
        <v>0</v>
      </c>
      <c r="BB167" t="b">
        <v>0</v>
      </c>
      <c r="BC167" t="b">
        <v>0</v>
      </c>
      <c r="BE167" t="s">
        <v>851</v>
      </c>
      <c r="BF167" t="s">
        <v>851</v>
      </c>
      <c r="BG167" t="s">
        <v>851</v>
      </c>
      <c r="BH167" s="56" t="s">
        <v>851</v>
      </c>
      <c r="BI167" s="56"/>
      <c r="BJ167" s="561" t="s">
        <v>2798</v>
      </c>
      <c r="BK167" s="479" t="s">
        <v>2798</v>
      </c>
      <c r="BL167" s="56"/>
      <c r="BM167" s="56"/>
      <c r="BN167" s="209">
        <v>999</v>
      </c>
      <c r="BP167" s="580"/>
      <c r="BQ167" s="580" t="s">
        <v>103</v>
      </c>
      <c r="BR167" s="580" t="s">
        <v>850</v>
      </c>
      <c r="BS167" s="580"/>
      <c r="BT167" s="580"/>
    </row>
    <row r="168" spans="1:72">
      <c r="A168" s="40">
        <v>472</v>
      </c>
      <c r="B168" s="148" t="s">
        <v>7253</v>
      </c>
      <c r="C168" s="148" t="s">
        <v>7254</v>
      </c>
      <c r="D168" s="28">
        <v>0</v>
      </c>
      <c r="E168" s="586">
        <v>0</v>
      </c>
      <c r="F168" s="586">
        <v>1</v>
      </c>
      <c r="G168" s="344" t="s">
        <v>7212</v>
      </c>
      <c r="H168" s="114" t="s">
        <v>715</v>
      </c>
      <c r="I168" s="114"/>
      <c r="J168" s="56"/>
      <c r="L168" s="114"/>
      <c r="M168" s="184"/>
      <c r="N168" s="56" t="s">
        <v>715</v>
      </c>
      <c r="O168" t="s">
        <v>715</v>
      </c>
      <c r="P168" s="56" t="s">
        <v>715</v>
      </c>
      <c r="Q168" s="115" t="s">
        <v>714</v>
      </c>
      <c r="R168" s="137">
        <v>999</v>
      </c>
      <c r="S168" s="137">
        <v>70</v>
      </c>
      <c r="T168" s="119" t="s">
        <v>185</v>
      </c>
      <c r="U168" s="56"/>
      <c r="V168" s="142">
        <v>99</v>
      </c>
      <c r="W168" s="142">
        <v>99</v>
      </c>
      <c r="X168" s="21" t="s">
        <v>2765</v>
      </c>
      <c r="Y168" s="132">
        <v>0</v>
      </c>
      <c r="Z168" s="132">
        <v>1</v>
      </c>
      <c r="AA168" s="132">
        <v>0</v>
      </c>
      <c r="AB168" s="132">
        <v>0</v>
      </c>
      <c r="AC168" s="132">
        <v>0</v>
      </c>
      <c r="AD168" s="132">
        <v>1</v>
      </c>
      <c r="AE168" s="132">
        <v>0</v>
      </c>
      <c r="AF168" s="132">
        <v>0</v>
      </c>
      <c r="AG168" s="132">
        <v>0</v>
      </c>
      <c r="AI168" s="132">
        <v>0</v>
      </c>
      <c r="AJ168" t="s">
        <v>140</v>
      </c>
      <c r="AK168" s="38" t="s">
        <v>140</v>
      </c>
      <c r="AL168" s="195">
        <v>3</v>
      </c>
      <c r="AM168" t="s">
        <v>1742</v>
      </c>
      <c r="AN168" t="s">
        <v>1742</v>
      </c>
      <c r="AO168" t="s">
        <v>1743</v>
      </c>
      <c r="AP168" s="29">
        <v>3</v>
      </c>
      <c r="AQ168" t="s">
        <v>449</v>
      </c>
      <c r="AR168" t="s">
        <v>97</v>
      </c>
      <c r="AS168" t="s">
        <v>96</v>
      </c>
      <c r="AT168" t="s">
        <v>97</v>
      </c>
      <c r="AV168" s="596" t="s">
        <v>2798</v>
      </c>
      <c r="AW168" s="479" t="b">
        <v>0</v>
      </c>
      <c r="AX168" t="s">
        <v>89</v>
      </c>
      <c r="BA168" t="b">
        <v>0</v>
      </c>
      <c r="BB168" t="b">
        <v>0</v>
      </c>
      <c r="BC168" t="b">
        <v>0</v>
      </c>
      <c r="BE168" t="s">
        <v>4741</v>
      </c>
      <c r="BF168" t="s">
        <v>4741</v>
      </c>
      <c r="BG168" t="s">
        <v>4741</v>
      </c>
      <c r="BH168" s="56" t="s">
        <v>4741</v>
      </c>
      <c r="BI168" s="56"/>
      <c r="BJ168" s="561" t="s">
        <v>2798</v>
      </c>
      <c r="BK168" s="479" t="s">
        <v>2798</v>
      </c>
      <c r="BL168" s="56"/>
      <c r="BM168" s="56"/>
      <c r="BN168" s="372">
        <v>999</v>
      </c>
      <c r="BP168" s="580"/>
      <c r="BQ168" s="580" t="s">
        <v>103</v>
      </c>
      <c r="BR168" s="580" t="s">
        <v>715</v>
      </c>
      <c r="BS168" s="580"/>
      <c r="BT168" s="580"/>
    </row>
    <row r="169" spans="1:72" ht="15.75" thickBot="1">
      <c r="A169" s="40">
        <v>475</v>
      </c>
      <c r="B169" s="148" t="s">
        <v>7253</v>
      </c>
      <c r="C169" s="148" t="s">
        <v>7254</v>
      </c>
      <c r="D169" s="28">
        <v>0</v>
      </c>
      <c r="E169" s="586">
        <v>0</v>
      </c>
      <c r="F169" s="586">
        <v>1</v>
      </c>
      <c r="G169" s="344" t="s">
        <v>7212</v>
      </c>
      <c r="H169" t="s">
        <v>183</v>
      </c>
      <c r="J169" s="56"/>
      <c r="L169" s="114"/>
      <c r="M169" s="184"/>
      <c r="N169" s="56" t="s">
        <v>183</v>
      </c>
      <c r="O169" t="s">
        <v>183</v>
      </c>
      <c r="P169" s="56" t="s">
        <v>183</v>
      </c>
      <c r="Q169" s="115" t="s">
        <v>182</v>
      </c>
      <c r="R169" s="137">
        <v>999</v>
      </c>
      <c r="S169" s="137">
        <v>70</v>
      </c>
      <c r="T169" s="119" t="s">
        <v>185</v>
      </c>
      <c r="U169" s="56" t="s">
        <v>185</v>
      </c>
      <c r="V169" s="142">
        <v>99</v>
      </c>
      <c r="W169" s="142">
        <v>99</v>
      </c>
      <c r="X169" s="21" t="s">
        <v>2765</v>
      </c>
      <c r="Y169" s="132">
        <v>0</v>
      </c>
      <c r="Z169" s="132">
        <v>0</v>
      </c>
      <c r="AA169" s="132">
        <v>0</v>
      </c>
      <c r="AB169" s="132">
        <v>0</v>
      </c>
      <c r="AC169" s="132">
        <v>0</v>
      </c>
      <c r="AD169" s="132">
        <v>1</v>
      </c>
      <c r="AE169" s="132">
        <v>0</v>
      </c>
      <c r="AF169" s="132">
        <v>0</v>
      </c>
      <c r="AG169" s="132">
        <v>0</v>
      </c>
      <c r="AI169" s="132">
        <v>0</v>
      </c>
      <c r="AJ169" t="s">
        <v>140</v>
      </c>
      <c r="AK169" s="38" t="s">
        <v>140</v>
      </c>
      <c r="AL169" s="195">
        <v>3</v>
      </c>
      <c r="AM169" t="s">
        <v>416</v>
      </c>
      <c r="AN169" t="s">
        <v>416</v>
      </c>
      <c r="AO169" t="s">
        <v>417</v>
      </c>
      <c r="AP169" s="29">
        <v>1</v>
      </c>
      <c r="AQ169" t="s">
        <v>83</v>
      </c>
      <c r="AR169" t="s">
        <v>97</v>
      </c>
      <c r="AS169" t="s">
        <v>96</v>
      </c>
      <c r="AT169" t="s">
        <v>97</v>
      </c>
      <c r="AV169" s="596" t="s">
        <v>2798</v>
      </c>
      <c r="AW169" s="479" t="b">
        <v>0</v>
      </c>
      <c r="AX169" t="s">
        <v>89</v>
      </c>
      <c r="BA169" t="b">
        <v>0</v>
      </c>
      <c r="BB169" t="b">
        <v>0</v>
      </c>
      <c r="BC169" t="b">
        <v>0</v>
      </c>
      <c r="BE169" t="s">
        <v>184</v>
      </c>
      <c r="BF169" t="s">
        <v>184</v>
      </c>
      <c r="BG169" t="s">
        <v>184</v>
      </c>
      <c r="BH169" s="56" t="s">
        <v>184</v>
      </c>
      <c r="BI169" s="56" t="s">
        <v>184</v>
      </c>
      <c r="BJ169" s="561" t="s">
        <v>2798</v>
      </c>
      <c r="BK169" s="479" t="s">
        <v>2798</v>
      </c>
      <c r="BL169" s="56"/>
      <c r="BM169" s="56"/>
      <c r="BN169" s="372">
        <v>999</v>
      </c>
      <c r="BP169" s="580"/>
      <c r="BQ169" s="580" t="s">
        <v>103</v>
      </c>
      <c r="BR169" s="580" t="s">
        <v>183</v>
      </c>
      <c r="BS169" s="580"/>
      <c r="BT169" s="580"/>
    </row>
    <row r="170" spans="1:72">
      <c r="A170" s="40">
        <v>481</v>
      </c>
      <c r="B170" s="148" t="s">
        <v>7255</v>
      </c>
      <c r="C170" s="148" t="s">
        <v>7254</v>
      </c>
      <c r="D170" s="28">
        <v>0</v>
      </c>
      <c r="E170" s="586">
        <v>0</v>
      </c>
      <c r="F170" s="586">
        <v>1</v>
      </c>
      <c r="G170" s="344" t="s">
        <v>7212</v>
      </c>
      <c r="H170" t="s">
        <v>1018</v>
      </c>
      <c r="J170" s="568"/>
      <c r="K170" s="162"/>
      <c r="L170" s="114"/>
      <c r="M170" s="184"/>
      <c r="N170" s="288" t="s">
        <v>1018</v>
      </c>
      <c r="O170" s="162" t="s">
        <v>1018</v>
      </c>
      <c r="P170" s="288" t="s">
        <v>1018</v>
      </c>
      <c r="Q170" s="115" t="s">
        <v>1017</v>
      </c>
      <c r="R170" s="137">
        <v>999</v>
      </c>
      <c r="S170" s="137">
        <v>71</v>
      </c>
      <c r="T170" s="119" t="s">
        <v>108</v>
      </c>
      <c r="U170" s="56"/>
      <c r="V170" s="142">
        <v>99</v>
      </c>
      <c r="W170" s="142">
        <v>99</v>
      </c>
      <c r="X170" s="21" t="s">
        <v>2765</v>
      </c>
      <c r="Y170" s="132">
        <v>0</v>
      </c>
      <c r="Z170" s="132">
        <v>1</v>
      </c>
      <c r="AA170" s="132">
        <v>0</v>
      </c>
      <c r="AB170" s="132">
        <v>0</v>
      </c>
      <c r="AC170" s="132">
        <v>0</v>
      </c>
      <c r="AD170" s="132">
        <v>1</v>
      </c>
      <c r="AE170" s="132">
        <v>0</v>
      </c>
      <c r="AF170" s="132">
        <v>0</v>
      </c>
      <c r="AG170" s="132">
        <v>0</v>
      </c>
      <c r="AI170" s="132">
        <v>0</v>
      </c>
      <c r="AJ170" t="s">
        <v>140</v>
      </c>
      <c r="AK170" s="38" t="s">
        <v>140</v>
      </c>
      <c r="AL170" s="195">
        <v>3</v>
      </c>
      <c r="AM170" t="s">
        <v>1742</v>
      </c>
      <c r="AN170" t="s">
        <v>1742</v>
      </c>
      <c r="AO170" t="s">
        <v>1743</v>
      </c>
      <c r="AP170" s="29">
        <v>3</v>
      </c>
      <c r="AQ170" t="s">
        <v>449</v>
      </c>
      <c r="AR170" t="s">
        <v>97</v>
      </c>
      <c r="AS170" t="s">
        <v>96</v>
      </c>
      <c r="AT170" t="s">
        <v>97</v>
      </c>
      <c r="AV170" s="596" t="s">
        <v>2798</v>
      </c>
      <c r="AW170" s="479" t="b">
        <v>0</v>
      </c>
      <c r="AX170" t="s">
        <v>89</v>
      </c>
      <c r="BA170" t="b">
        <v>0</v>
      </c>
      <c r="BB170" t="b">
        <v>0</v>
      </c>
      <c r="BC170" t="b">
        <v>0</v>
      </c>
      <c r="BE170" s="159" t="s">
        <v>5256</v>
      </c>
      <c r="BF170" s="162" t="s">
        <v>5256</v>
      </c>
      <c r="BG170" s="164" t="s">
        <v>5256</v>
      </c>
      <c r="BH170" s="56" t="s">
        <v>5256</v>
      </c>
      <c r="BI170" s="56"/>
      <c r="BJ170" s="561" t="s">
        <v>2798</v>
      </c>
      <c r="BK170" s="479" t="s">
        <v>2798</v>
      </c>
      <c r="BL170" s="56"/>
      <c r="BM170" s="56"/>
      <c r="BN170" s="372">
        <v>999</v>
      </c>
      <c r="BP170" s="580"/>
      <c r="BQ170" s="580" t="s">
        <v>99</v>
      </c>
      <c r="BR170" s="580" t="s">
        <v>1018</v>
      </c>
      <c r="BS170" s="580"/>
      <c r="BT170" s="580"/>
    </row>
    <row r="171" spans="1:72">
      <c r="A171" s="40">
        <v>561</v>
      </c>
      <c r="B171" s="148" t="s">
        <v>7256</v>
      </c>
      <c r="C171" s="148" t="s">
        <v>7257</v>
      </c>
      <c r="D171" s="28">
        <v>0</v>
      </c>
      <c r="E171" s="586">
        <v>0</v>
      </c>
      <c r="F171" s="586">
        <v>1</v>
      </c>
      <c r="G171" s="344" t="s">
        <v>7212</v>
      </c>
      <c r="H171" t="s">
        <v>455</v>
      </c>
      <c r="J171" s="569"/>
      <c r="K171" s="114"/>
      <c r="L171" s="114"/>
      <c r="M171" s="184"/>
      <c r="N171" s="184" t="s">
        <v>455</v>
      </c>
      <c r="O171" s="114" t="s">
        <v>455</v>
      </c>
      <c r="P171" s="184" t="s">
        <v>455</v>
      </c>
      <c r="Q171" s="115" t="s">
        <v>454</v>
      </c>
      <c r="R171" s="137">
        <v>96</v>
      </c>
      <c r="S171" s="137">
        <v>1</v>
      </c>
      <c r="T171" s="183" t="s">
        <v>181</v>
      </c>
      <c r="U171" s="184"/>
      <c r="V171" s="142">
        <v>99</v>
      </c>
      <c r="W171" s="142">
        <v>99</v>
      </c>
      <c r="X171" s="185" t="s">
        <v>2763</v>
      </c>
      <c r="Y171" s="132">
        <v>0</v>
      </c>
      <c r="Z171" s="132">
        <v>1</v>
      </c>
      <c r="AA171" s="132">
        <v>0</v>
      </c>
      <c r="AB171" s="132">
        <v>0</v>
      </c>
      <c r="AC171" s="132">
        <v>0</v>
      </c>
      <c r="AD171" s="132">
        <v>1</v>
      </c>
      <c r="AE171" s="132">
        <v>1</v>
      </c>
      <c r="AF171" s="132">
        <v>0</v>
      </c>
      <c r="AG171" s="132">
        <v>1</v>
      </c>
      <c r="AH171" s="114"/>
      <c r="AI171" s="132">
        <v>0</v>
      </c>
      <c r="AJ171" s="114" t="s">
        <v>84</v>
      </c>
      <c r="AK171" s="197" t="s">
        <v>84</v>
      </c>
      <c r="AL171" s="195">
        <v>5</v>
      </c>
      <c r="AM171" s="114" t="s">
        <v>1742</v>
      </c>
      <c r="AN171" s="114" t="s">
        <v>1742</v>
      </c>
      <c r="AO171" s="114" t="s">
        <v>1743</v>
      </c>
      <c r="AP171" s="186">
        <v>3</v>
      </c>
      <c r="AQ171" s="114" t="s">
        <v>449</v>
      </c>
      <c r="AR171" s="114" t="s">
        <v>97</v>
      </c>
      <c r="AS171" s="114" t="s">
        <v>96</v>
      </c>
      <c r="AT171" s="114" t="s">
        <v>97</v>
      </c>
      <c r="AU171" s="114"/>
      <c r="AV171" s="596" t="s">
        <v>2798</v>
      </c>
      <c r="AW171" s="479" t="b">
        <v>0</v>
      </c>
      <c r="AX171" s="114" t="s">
        <v>89</v>
      </c>
      <c r="AY171" s="114"/>
      <c r="AZ171" s="114"/>
      <c r="BA171" s="114" t="b">
        <v>0</v>
      </c>
      <c r="BB171" s="114" t="b">
        <v>0</v>
      </c>
      <c r="BC171" s="114" t="b">
        <v>0</v>
      </c>
      <c r="BD171" s="114"/>
      <c r="BE171" s="160" t="s">
        <v>5117</v>
      </c>
      <c r="BF171" s="114" t="s">
        <v>456</v>
      </c>
      <c r="BG171" s="165" t="s">
        <v>456</v>
      </c>
      <c r="BH171" s="184" t="s">
        <v>456</v>
      </c>
      <c r="BI171" s="184"/>
      <c r="BJ171" s="561" t="s">
        <v>2798</v>
      </c>
      <c r="BK171" s="479" t="s">
        <v>2798</v>
      </c>
      <c r="BL171" s="184"/>
      <c r="BM171" s="56"/>
      <c r="BN171" s="209">
        <v>999</v>
      </c>
      <c r="BP171" s="580"/>
      <c r="BQ171" s="580" t="s">
        <v>103</v>
      </c>
      <c r="BR171" s="580" t="s">
        <v>455</v>
      </c>
      <c r="BS171" s="580"/>
      <c r="BT171" s="580"/>
    </row>
    <row r="172" spans="1:72">
      <c r="A172" s="40">
        <v>562</v>
      </c>
      <c r="B172" s="148" t="s">
        <v>7256</v>
      </c>
      <c r="C172" s="148" t="s">
        <v>7257</v>
      </c>
      <c r="D172" s="28">
        <v>0</v>
      </c>
      <c r="E172" s="586">
        <v>0</v>
      </c>
      <c r="F172" s="586">
        <v>1</v>
      </c>
      <c r="G172" s="344" t="s">
        <v>7212</v>
      </c>
      <c r="H172" t="s">
        <v>452</v>
      </c>
      <c r="I172" s="114"/>
      <c r="J172" s="569"/>
      <c r="K172" s="114"/>
      <c r="L172" s="114"/>
      <c r="M172" s="184"/>
      <c r="N172" s="184" t="s">
        <v>452</v>
      </c>
      <c r="O172" s="114" t="s">
        <v>452</v>
      </c>
      <c r="P172" s="184" t="s">
        <v>452</v>
      </c>
      <c r="Q172" s="115" t="s">
        <v>451</v>
      </c>
      <c r="R172" s="137">
        <v>96</v>
      </c>
      <c r="S172" s="137">
        <v>1</v>
      </c>
      <c r="T172" s="183" t="s">
        <v>181</v>
      </c>
      <c r="U172" s="184"/>
      <c r="V172" s="142">
        <v>99</v>
      </c>
      <c r="W172" s="142">
        <v>99</v>
      </c>
      <c r="X172" s="185" t="s">
        <v>2763</v>
      </c>
      <c r="Y172" s="132">
        <v>0</v>
      </c>
      <c r="Z172" s="132">
        <v>1</v>
      </c>
      <c r="AA172" s="132">
        <v>0</v>
      </c>
      <c r="AB172" s="132">
        <v>0</v>
      </c>
      <c r="AC172" s="132">
        <v>0</v>
      </c>
      <c r="AD172" s="132">
        <v>1</v>
      </c>
      <c r="AE172" s="132">
        <v>1</v>
      </c>
      <c r="AF172" s="132">
        <v>0</v>
      </c>
      <c r="AG172" s="132">
        <v>0</v>
      </c>
      <c r="AH172" s="114"/>
      <c r="AI172" s="132">
        <v>0</v>
      </c>
      <c r="AJ172" s="114" t="s">
        <v>84</v>
      </c>
      <c r="AK172" s="197" t="s">
        <v>84</v>
      </c>
      <c r="AL172" s="195">
        <v>5</v>
      </c>
      <c r="AM172" s="114" t="s">
        <v>1742</v>
      </c>
      <c r="AN172" s="114" t="s">
        <v>1742</v>
      </c>
      <c r="AO172" s="114" t="s">
        <v>1743</v>
      </c>
      <c r="AP172" s="186">
        <v>3</v>
      </c>
      <c r="AQ172" s="114" t="s">
        <v>449</v>
      </c>
      <c r="AR172" s="114" t="s">
        <v>97</v>
      </c>
      <c r="AS172" s="114" t="s">
        <v>96</v>
      </c>
      <c r="AT172" s="114" t="s">
        <v>97</v>
      </c>
      <c r="AU172" s="114"/>
      <c r="AV172" s="596" t="s">
        <v>2798</v>
      </c>
      <c r="AW172" s="479" t="b">
        <v>0</v>
      </c>
      <c r="AX172" s="114" t="s">
        <v>89</v>
      </c>
      <c r="AY172" s="114"/>
      <c r="AZ172" s="114"/>
      <c r="BA172" s="114" t="b">
        <v>0</v>
      </c>
      <c r="BB172" s="114" t="b">
        <v>0</v>
      </c>
      <c r="BC172" s="114" t="b">
        <v>0</v>
      </c>
      <c r="BD172" s="114"/>
      <c r="BE172" s="160" t="s">
        <v>5116</v>
      </c>
      <c r="BF172" s="114" t="s">
        <v>453</v>
      </c>
      <c r="BG172" s="165" t="s">
        <v>453</v>
      </c>
      <c r="BH172" s="184" t="s">
        <v>453</v>
      </c>
      <c r="BI172" s="184"/>
      <c r="BJ172" s="561" t="s">
        <v>2798</v>
      </c>
      <c r="BK172" s="479" t="s">
        <v>2798</v>
      </c>
      <c r="BL172" s="184"/>
      <c r="BM172" s="56"/>
      <c r="BN172" s="209">
        <v>999</v>
      </c>
      <c r="BP172" s="580"/>
      <c r="BQ172" s="580" t="s">
        <v>117</v>
      </c>
      <c r="BR172" s="580" t="s">
        <v>452</v>
      </c>
      <c r="BS172" s="580"/>
      <c r="BT172" s="580"/>
    </row>
    <row r="173" spans="1:72" ht="15.75" thickBot="1">
      <c r="A173" s="40">
        <v>568</v>
      </c>
      <c r="B173" s="148" t="s">
        <v>7258</v>
      </c>
      <c r="C173" s="148" t="s">
        <v>7259</v>
      </c>
      <c r="D173" s="28">
        <v>0</v>
      </c>
      <c r="E173" s="586">
        <v>0</v>
      </c>
      <c r="F173" s="586">
        <v>1</v>
      </c>
      <c r="G173" s="344" t="s">
        <v>7212</v>
      </c>
      <c r="H173" t="s">
        <v>739</v>
      </c>
      <c r="J173" s="570"/>
      <c r="K173" s="163"/>
      <c r="L173" s="114"/>
      <c r="M173" s="184"/>
      <c r="N173" s="252" t="s">
        <v>739</v>
      </c>
      <c r="O173" s="163" t="s">
        <v>739</v>
      </c>
      <c r="P173" s="252" t="s">
        <v>739</v>
      </c>
      <c r="Q173" s="115" t="s">
        <v>738</v>
      </c>
      <c r="R173" s="137">
        <v>97</v>
      </c>
      <c r="S173" s="137">
        <v>2</v>
      </c>
      <c r="T173" s="183" t="s">
        <v>144</v>
      </c>
      <c r="U173" s="184"/>
      <c r="V173" s="142">
        <v>99</v>
      </c>
      <c r="W173" s="142">
        <v>99</v>
      </c>
      <c r="X173" s="185" t="s">
        <v>2763</v>
      </c>
      <c r="Y173" s="132">
        <v>0</v>
      </c>
      <c r="Z173" s="132">
        <v>1</v>
      </c>
      <c r="AA173" s="132">
        <v>0</v>
      </c>
      <c r="AB173" s="132">
        <v>0</v>
      </c>
      <c r="AC173" s="132">
        <v>0</v>
      </c>
      <c r="AD173" s="132">
        <v>1</v>
      </c>
      <c r="AE173" s="132">
        <v>1</v>
      </c>
      <c r="AF173" s="132">
        <v>0</v>
      </c>
      <c r="AG173" s="132">
        <v>1</v>
      </c>
      <c r="AH173" s="114"/>
      <c r="AI173" s="132">
        <v>0</v>
      </c>
      <c r="AJ173" s="114" t="s">
        <v>84</v>
      </c>
      <c r="AK173" s="197" t="s">
        <v>84</v>
      </c>
      <c r="AL173" s="195">
        <v>5</v>
      </c>
      <c r="AM173" s="114" t="s">
        <v>1742</v>
      </c>
      <c r="AN173" s="114" t="s">
        <v>1742</v>
      </c>
      <c r="AO173" s="114" t="s">
        <v>1743</v>
      </c>
      <c r="AP173" s="186">
        <v>3</v>
      </c>
      <c r="AQ173" s="114" t="s">
        <v>449</v>
      </c>
      <c r="AR173" s="114" t="s">
        <v>97</v>
      </c>
      <c r="AS173" s="114" t="s">
        <v>96</v>
      </c>
      <c r="AT173" s="114" t="s">
        <v>97</v>
      </c>
      <c r="AU173" s="114"/>
      <c r="AV173" s="596" t="s">
        <v>2798</v>
      </c>
      <c r="AW173" s="479" t="b">
        <v>0</v>
      </c>
      <c r="AX173" s="114" t="s">
        <v>89</v>
      </c>
      <c r="AY173" s="114"/>
      <c r="AZ173" s="114"/>
      <c r="BA173" s="114" t="b">
        <v>0</v>
      </c>
      <c r="BB173" s="114" t="b">
        <v>0</v>
      </c>
      <c r="BC173" s="114" t="b">
        <v>0</v>
      </c>
      <c r="BD173" s="114"/>
      <c r="BE173" s="161" t="s">
        <v>4829</v>
      </c>
      <c r="BF173" s="163" t="s">
        <v>740</v>
      </c>
      <c r="BG173" s="166" t="s">
        <v>740</v>
      </c>
      <c r="BH173" s="184" t="s">
        <v>740</v>
      </c>
      <c r="BI173" s="184"/>
      <c r="BJ173" s="561" t="s">
        <v>2798</v>
      </c>
      <c r="BK173" s="479" t="s">
        <v>2798</v>
      </c>
      <c r="BL173" s="184"/>
      <c r="BM173" s="56"/>
      <c r="BN173" s="209">
        <v>999</v>
      </c>
      <c r="BP173" s="580"/>
      <c r="BQ173" s="580" t="s">
        <v>113</v>
      </c>
      <c r="BR173" s="580" t="s">
        <v>739</v>
      </c>
      <c r="BS173" s="580"/>
      <c r="BT173" s="580"/>
    </row>
    <row r="174" spans="1:72">
      <c r="A174" s="40">
        <v>569</v>
      </c>
      <c r="B174" s="148" t="s">
        <v>7258</v>
      </c>
      <c r="C174" s="148" t="s">
        <v>7259</v>
      </c>
      <c r="D174" s="28">
        <v>0</v>
      </c>
      <c r="E174" s="586">
        <v>0</v>
      </c>
      <c r="F174" s="586">
        <v>1</v>
      </c>
      <c r="G174" s="344" t="s">
        <v>7212</v>
      </c>
      <c r="H174" t="s">
        <v>736</v>
      </c>
      <c r="J174" s="56"/>
      <c r="K174" s="174"/>
      <c r="L174" s="174"/>
      <c r="M174" s="576"/>
      <c r="N174" s="576" t="s">
        <v>736</v>
      </c>
      <c r="O174" s="174" t="s">
        <v>736</v>
      </c>
      <c r="P174" s="576" t="s">
        <v>736</v>
      </c>
      <c r="Q174" s="190" t="s">
        <v>735</v>
      </c>
      <c r="R174" s="137">
        <v>97</v>
      </c>
      <c r="S174" s="137">
        <v>2</v>
      </c>
      <c r="T174" s="176" t="s">
        <v>144</v>
      </c>
      <c r="U174" s="177"/>
      <c r="V174" s="142">
        <v>99</v>
      </c>
      <c r="W174" s="142">
        <v>99</v>
      </c>
      <c r="X174" s="178" t="s">
        <v>2763</v>
      </c>
      <c r="Y174" s="132">
        <v>0</v>
      </c>
      <c r="Z174" s="132">
        <v>1</v>
      </c>
      <c r="AA174" s="132">
        <v>0</v>
      </c>
      <c r="AB174" s="132">
        <v>0</v>
      </c>
      <c r="AC174" s="132">
        <v>0</v>
      </c>
      <c r="AD174" s="132">
        <v>1</v>
      </c>
      <c r="AE174" s="132">
        <v>1</v>
      </c>
      <c r="AF174" s="132">
        <v>0</v>
      </c>
      <c r="AG174" s="132">
        <v>0</v>
      </c>
      <c r="AH174" s="173"/>
      <c r="AI174" s="132">
        <v>0</v>
      </c>
      <c r="AJ174" s="173" t="s">
        <v>84</v>
      </c>
      <c r="AK174" s="198" t="s">
        <v>84</v>
      </c>
      <c r="AL174" s="195">
        <v>5</v>
      </c>
      <c r="AM174" s="173" t="s">
        <v>1742</v>
      </c>
      <c r="AN174" s="173" t="s">
        <v>1742</v>
      </c>
      <c r="AO174" s="173" t="s">
        <v>1743</v>
      </c>
      <c r="AP174" s="179">
        <v>3</v>
      </c>
      <c r="AQ174" s="173" t="s">
        <v>449</v>
      </c>
      <c r="AR174" s="173" t="s">
        <v>97</v>
      </c>
      <c r="AS174" s="173" t="s">
        <v>96</v>
      </c>
      <c r="AT174" s="173" t="s">
        <v>97</v>
      </c>
      <c r="AU174" s="173"/>
      <c r="AV174" s="596" t="s">
        <v>2798</v>
      </c>
      <c r="AW174" s="479" t="b">
        <v>0</v>
      </c>
      <c r="AX174" s="173" t="s">
        <v>89</v>
      </c>
      <c r="AY174" s="173"/>
      <c r="AZ174" s="173"/>
      <c r="BA174" s="173" t="b">
        <v>0</v>
      </c>
      <c r="BB174" s="173" t="b">
        <v>0</v>
      </c>
      <c r="BC174" s="173" t="b">
        <v>0</v>
      </c>
      <c r="BD174" s="173"/>
      <c r="BE174" s="174" t="s">
        <v>737</v>
      </c>
      <c r="BF174" s="174" t="s">
        <v>737</v>
      </c>
      <c r="BG174" s="174" t="s">
        <v>737</v>
      </c>
      <c r="BH174" s="177" t="s">
        <v>737</v>
      </c>
      <c r="BI174" s="177"/>
      <c r="BJ174" s="561" t="s">
        <v>2798</v>
      </c>
      <c r="BK174" s="479" t="s">
        <v>2798</v>
      </c>
      <c r="BL174" s="177"/>
      <c r="BM174" s="56"/>
      <c r="BN174" s="209">
        <v>999</v>
      </c>
      <c r="BP174" s="580"/>
      <c r="BQ174" s="580" t="s">
        <v>143</v>
      </c>
      <c r="BR174" s="580" t="s">
        <v>736</v>
      </c>
      <c r="BS174" s="580"/>
      <c r="BT174" s="580"/>
    </row>
    <row r="175" spans="1:72">
      <c r="A175" s="40">
        <v>580</v>
      </c>
      <c r="B175" s="148" t="s">
        <v>7260</v>
      </c>
      <c r="C175" s="148" t="s">
        <v>7261</v>
      </c>
      <c r="D175" s="28">
        <v>0</v>
      </c>
      <c r="E175" s="586">
        <v>0</v>
      </c>
      <c r="F175" s="586">
        <v>1</v>
      </c>
      <c r="G175" s="344" t="s">
        <v>7212</v>
      </c>
      <c r="H175" t="s">
        <v>587</v>
      </c>
      <c r="J175" s="184"/>
      <c r="K175" s="173"/>
      <c r="L175" s="173"/>
      <c r="M175" s="177"/>
      <c r="N175" s="177" t="s">
        <v>587</v>
      </c>
      <c r="O175" s="173" t="s">
        <v>587</v>
      </c>
      <c r="P175" s="177" t="s">
        <v>587</v>
      </c>
      <c r="Q175" s="175" t="s">
        <v>586</v>
      </c>
      <c r="R175" s="137">
        <v>99</v>
      </c>
      <c r="S175" s="137">
        <v>4</v>
      </c>
      <c r="T175" s="176" t="s">
        <v>196</v>
      </c>
      <c r="U175" s="177"/>
      <c r="V175" s="142">
        <v>99</v>
      </c>
      <c r="W175" s="142">
        <v>99</v>
      </c>
      <c r="X175" s="178" t="s">
        <v>2763</v>
      </c>
      <c r="Y175" s="132">
        <v>0</v>
      </c>
      <c r="Z175" s="132">
        <v>1</v>
      </c>
      <c r="AA175" s="132">
        <v>0</v>
      </c>
      <c r="AB175" s="132">
        <v>0</v>
      </c>
      <c r="AC175" s="132">
        <v>0</v>
      </c>
      <c r="AD175" s="132">
        <v>1</v>
      </c>
      <c r="AE175" s="132">
        <v>1</v>
      </c>
      <c r="AF175" s="132">
        <v>0</v>
      </c>
      <c r="AG175" s="132">
        <v>1</v>
      </c>
      <c r="AH175" s="173"/>
      <c r="AI175" s="132">
        <v>0</v>
      </c>
      <c r="AJ175" s="173" t="s">
        <v>84</v>
      </c>
      <c r="AK175" s="198" t="s">
        <v>84</v>
      </c>
      <c r="AL175" s="195">
        <v>5</v>
      </c>
      <c r="AM175" s="173" t="s">
        <v>1742</v>
      </c>
      <c r="AN175" s="173" t="s">
        <v>1742</v>
      </c>
      <c r="AO175" s="173" t="s">
        <v>1743</v>
      </c>
      <c r="AP175" s="179">
        <v>3</v>
      </c>
      <c r="AQ175" s="173" t="s">
        <v>449</v>
      </c>
      <c r="AR175" s="173" t="s">
        <v>97</v>
      </c>
      <c r="AS175" s="173" t="s">
        <v>96</v>
      </c>
      <c r="AT175" s="173" t="s">
        <v>97</v>
      </c>
      <c r="AU175" s="173"/>
      <c r="AV175" s="596" t="s">
        <v>2798</v>
      </c>
      <c r="AW175" s="479" t="b">
        <v>0</v>
      </c>
      <c r="AX175" s="173" t="s">
        <v>89</v>
      </c>
      <c r="AY175" s="173"/>
      <c r="AZ175" s="173"/>
      <c r="BA175" s="173" t="b">
        <v>0</v>
      </c>
      <c r="BB175" s="173" t="b">
        <v>0</v>
      </c>
      <c r="BC175" s="173" t="b">
        <v>0</v>
      </c>
      <c r="BD175" s="173"/>
      <c r="BE175" s="173" t="s">
        <v>5297</v>
      </c>
      <c r="BF175" s="173" t="s">
        <v>5298</v>
      </c>
      <c r="BG175" s="173" t="s">
        <v>5298</v>
      </c>
      <c r="BH175" s="177" t="s">
        <v>5298</v>
      </c>
      <c r="BI175" s="177"/>
      <c r="BJ175" s="561" t="s">
        <v>2798</v>
      </c>
      <c r="BK175" s="479" t="s">
        <v>2798</v>
      </c>
      <c r="BL175" s="177"/>
      <c r="BM175" s="56"/>
      <c r="BN175" s="209">
        <v>999</v>
      </c>
      <c r="BP175" s="580"/>
      <c r="BQ175" s="580" t="s">
        <v>54</v>
      </c>
      <c r="BR175" s="580" t="s">
        <v>587</v>
      </c>
      <c r="BS175" s="580"/>
      <c r="BT175" s="580"/>
    </row>
    <row r="176" spans="1:72">
      <c r="A176" s="40">
        <v>581</v>
      </c>
      <c r="B176" s="148" t="s">
        <v>7260</v>
      </c>
      <c r="C176" s="148" t="s">
        <v>7261</v>
      </c>
      <c r="D176" s="28">
        <v>0</v>
      </c>
      <c r="E176" s="586">
        <v>0</v>
      </c>
      <c r="F176" s="586">
        <v>1</v>
      </c>
      <c r="G176" s="344" t="s">
        <v>7212</v>
      </c>
      <c r="H176" t="s">
        <v>731</v>
      </c>
      <c r="J176" s="184"/>
      <c r="K176" s="173"/>
      <c r="L176" s="173"/>
      <c r="M176" s="177"/>
      <c r="N176" s="177" t="s">
        <v>731</v>
      </c>
      <c r="O176" s="173" t="s">
        <v>731</v>
      </c>
      <c r="P176" s="177" t="s">
        <v>731</v>
      </c>
      <c r="Q176" s="175" t="s">
        <v>730</v>
      </c>
      <c r="R176" s="137">
        <v>99</v>
      </c>
      <c r="S176" s="137">
        <v>4</v>
      </c>
      <c r="T176" s="176" t="s">
        <v>196</v>
      </c>
      <c r="U176" s="177"/>
      <c r="V176" s="142">
        <v>99</v>
      </c>
      <c r="W176" s="142">
        <v>99</v>
      </c>
      <c r="X176" s="178" t="s">
        <v>2763</v>
      </c>
      <c r="Y176" s="132">
        <v>0</v>
      </c>
      <c r="Z176" s="132">
        <v>1</v>
      </c>
      <c r="AA176" s="132">
        <v>0</v>
      </c>
      <c r="AB176" s="132">
        <v>0</v>
      </c>
      <c r="AC176" s="132">
        <v>0</v>
      </c>
      <c r="AD176" s="132">
        <v>1</v>
      </c>
      <c r="AE176" s="132">
        <v>1</v>
      </c>
      <c r="AF176" s="132">
        <v>0</v>
      </c>
      <c r="AG176" s="132">
        <v>0</v>
      </c>
      <c r="AH176" s="173"/>
      <c r="AI176" s="132">
        <v>0</v>
      </c>
      <c r="AJ176" s="173" t="s">
        <v>84</v>
      </c>
      <c r="AK176" s="198" t="s">
        <v>84</v>
      </c>
      <c r="AL176" s="195">
        <v>5</v>
      </c>
      <c r="AM176" s="173" t="s">
        <v>1742</v>
      </c>
      <c r="AN176" s="173" t="s">
        <v>1742</v>
      </c>
      <c r="AO176" s="173" t="s">
        <v>1743</v>
      </c>
      <c r="AP176" s="179">
        <v>3</v>
      </c>
      <c r="AQ176" s="173" t="s">
        <v>449</v>
      </c>
      <c r="AR176" s="173" t="s">
        <v>97</v>
      </c>
      <c r="AS176" s="173" t="s">
        <v>96</v>
      </c>
      <c r="AT176" s="173" t="s">
        <v>97</v>
      </c>
      <c r="AU176" s="173"/>
      <c r="AV176" s="596" t="s">
        <v>2798</v>
      </c>
      <c r="AW176" s="479" t="b">
        <v>0</v>
      </c>
      <c r="AX176" s="173" t="s">
        <v>89</v>
      </c>
      <c r="AY176" s="173"/>
      <c r="AZ176" s="173"/>
      <c r="BA176" s="173" t="b">
        <v>0</v>
      </c>
      <c r="BB176" s="173" t="b">
        <v>0</v>
      </c>
      <c r="BC176" s="173" t="b">
        <v>0</v>
      </c>
      <c r="BD176" s="173"/>
      <c r="BE176" s="173" t="s">
        <v>5295</v>
      </c>
      <c r="BF176" s="173" t="s">
        <v>5296</v>
      </c>
      <c r="BG176" s="173" t="s">
        <v>5296</v>
      </c>
      <c r="BH176" s="177" t="s">
        <v>5296</v>
      </c>
      <c r="BI176" s="177"/>
      <c r="BJ176" s="561" t="s">
        <v>2798</v>
      </c>
      <c r="BK176" s="479" t="s">
        <v>2798</v>
      </c>
      <c r="BL176" s="177"/>
      <c r="BM176" s="56"/>
      <c r="BN176" s="209">
        <v>999</v>
      </c>
      <c r="BP176" s="580"/>
      <c r="BQ176" s="580" t="s">
        <v>143</v>
      </c>
      <c r="BR176" s="580" t="s">
        <v>731</v>
      </c>
      <c r="BS176" s="580"/>
      <c r="BT176" s="580"/>
    </row>
    <row r="177" spans="1:72">
      <c r="A177" s="40">
        <v>587</v>
      </c>
      <c r="B177" s="148" t="s">
        <v>7262</v>
      </c>
      <c r="C177" s="148" t="s">
        <v>7263</v>
      </c>
      <c r="D177" s="28">
        <v>0</v>
      </c>
      <c r="E177" s="586">
        <v>0</v>
      </c>
      <c r="F177" s="586">
        <v>1</v>
      </c>
      <c r="G177" s="344" t="s">
        <v>7212</v>
      </c>
      <c r="H177" t="s">
        <v>492</v>
      </c>
      <c r="I177" s="114"/>
      <c r="J177" s="56"/>
      <c r="K177" s="173"/>
      <c r="L177" s="173"/>
      <c r="M177" s="177"/>
      <c r="N177" s="177" t="s">
        <v>492</v>
      </c>
      <c r="O177" s="173" t="s">
        <v>492</v>
      </c>
      <c r="P177" s="177" t="s">
        <v>492</v>
      </c>
      <c r="Q177" s="175" t="s">
        <v>491</v>
      </c>
      <c r="R177" s="137">
        <v>101</v>
      </c>
      <c r="S177" s="137">
        <v>5</v>
      </c>
      <c r="T177" s="176" t="s">
        <v>1716</v>
      </c>
      <c r="U177" s="177"/>
      <c r="V177" s="142">
        <v>99</v>
      </c>
      <c r="W177" s="142">
        <v>99</v>
      </c>
      <c r="X177" s="178" t="s">
        <v>2763</v>
      </c>
      <c r="Y177" s="132">
        <v>0</v>
      </c>
      <c r="Z177" s="132">
        <v>1</v>
      </c>
      <c r="AA177" s="132">
        <v>0</v>
      </c>
      <c r="AB177" s="132">
        <v>0</v>
      </c>
      <c r="AC177" s="132">
        <v>0</v>
      </c>
      <c r="AD177" s="132">
        <v>1</v>
      </c>
      <c r="AE177" s="132">
        <v>1</v>
      </c>
      <c r="AF177" s="132">
        <v>0</v>
      </c>
      <c r="AG177" s="132">
        <v>1</v>
      </c>
      <c r="AH177" s="173"/>
      <c r="AI177" s="132">
        <v>0</v>
      </c>
      <c r="AJ177" s="173" t="s">
        <v>84</v>
      </c>
      <c r="AK177" s="198" t="s">
        <v>84</v>
      </c>
      <c r="AL177" s="195">
        <v>5</v>
      </c>
      <c r="AM177" s="173" t="s">
        <v>1742</v>
      </c>
      <c r="AN177" s="173" t="s">
        <v>1742</v>
      </c>
      <c r="AO177" s="173" t="s">
        <v>1743</v>
      </c>
      <c r="AP177" s="179">
        <v>3</v>
      </c>
      <c r="AQ177" s="173" t="s">
        <v>449</v>
      </c>
      <c r="AR177" s="173" t="s">
        <v>97</v>
      </c>
      <c r="AS177" s="173" t="s">
        <v>96</v>
      </c>
      <c r="AT177" s="173" t="s">
        <v>97</v>
      </c>
      <c r="AU177" s="173"/>
      <c r="AV177" s="596" t="s">
        <v>2798</v>
      </c>
      <c r="AW177" s="479" t="b">
        <v>0</v>
      </c>
      <c r="AX177" s="173" t="s">
        <v>89</v>
      </c>
      <c r="AY177" s="173"/>
      <c r="AZ177" s="173"/>
      <c r="BA177" s="173" t="b">
        <v>0</v>
      </c>
      <c r="BB177" s="173" t="b">
        <v>0</v>
      </c>
      <c r="BC177" s="173" t="b">
        <v>0</v>
      </c>
      <c r="BD177" s="173"/>
      <c r="BE177" s="173" t="s">
        <v>4864</v>
      </c>
      <c r="BF177" s="173" t="s">
        <v>493</v>
      </c>
      <c r="BG177" s="173" t="s">
        <v>493</v>
      </c>
      <c r="BH177" s="177" t="s">
        <v>493</v>
      </c>
      <c r="BI177" s="177"/>
      <c r="BJ177" s="561" t="s">
        <v>2798</v>
      </c>
      <c r="BK177" s="479" t="s">
        <v>2798</v>
      </c>
      <c r="BL177" s="177"/>
      <c r="BM177" s="56"/>
      <c r="BN177" s="209">
        <v>999</v>
      </c>
      <c r="BP177" s="580"/>
      <c r="BQ177" s="580" t="s">
        <v>117</v>
      </c>
      <c r="BR177" s="580" t="s">
        <v>492</v>
      </c>
      <c r="BS177" s="580"/>
      <c r="BT177" s="580"/>
    </row>
    <row r="178" spans="1:72">
      <c r="A178" s="40">
        <v>588</v>
      </c>
      <c r="B178" s="148" t="s">
        <v>7262</v>
      </c>
      <c r="C178" s="148" t="s">
        <v>7263</v>
      </c>
      <c r="D178" s="28">
        <v>0</v>
      </c>
      <c r="E178" s="586">
        <v>0</v>
      </c>
      <c r="F178" s="586">
        <v>1</v>
      </c>
      <c r="G178" s="344" t="s">
        <v>7212</v>
      </c>
      <c r="H178" t="s">
        <v>489</v>
      </c>
      <c r="J178" s="56"/>
      <c r="K178" s="173"/>
      <c r="L178" s="173"/>
      <c r="M178" s="177"/>
      <c r="N178" s="177" t="s">
        <v>489</v>
      </c>
      <c r="O178" s="173" t="s">
        <v>489</v>
      </c>
      <c r="P178" s="177" t="s">
        <v>489</v>
      </c>
      <c r="Q178" s="175" t="s">
        <v>488</v>
      </c>
      <c r="R178" s="137">
        <v>101</v>
      </c>
      <c r="S178" s="137">
        <v>5</v>
      </c>
      <c r="T178" s="183" t="s">
        <v>1716</v>
      </c>
      <c r="U178" s="177"/>
      <c r="V178" s="142">
        <v>99</v>
      </c>
      <c r="W178" s="142">
        <v>99</v>
      </c>
      <c r="X178" s="178" t="s">
        <v>2763</v>
      </c>
      <c r="Y178" s="132">
        <v>0</v>
      </c>
      <c r="Z178" s="132">
        <v>1</v>
      </c>
      <c r="AA178" s="132">
        <v>0</v>
      </c>
      <c r="AB178" s="132">
        <v>0</v>
      </c>
      <c r="AC178" s="132">
        <v>0</v>
      </c>
      <c r="AD178" s="132">
        <v>1</v>
      </c>
      <c r="AE178" s="132">
        <v>1</v>
      </c>
      <c r="AF178" s="132">
        <v>0</v>
      </c>
      <c r="AG178" s="132">
        <v>0</v>
      </c>
      <c r="AH178" s="173"/>
      <c r="AI178" s="132">
        <v>0</v>
      </c>
      <c r="AJ178" s="114" t="s">
        <v>84</v>
      </c>
      <c r="AK178" s="198" t="s">
        <v>84</v>
      </c>
      <c r="AL178" s="195">
        <v>5</v>
      </c>
      <c r="AM178" s="173" t="s">
        <v>1742</v>
      </c>
      <c r="AN178" s="173" t="s">
        <v>1742</v>
      </c>
      <c r="AO178" s="173" t="s">
        <v>1743</v>
      </c>
      <c r="AP178" s="179">
        <v>3</v>
      </c>
      <c r="AQ178" s="173" t="s">
        <v>449</v>
      </c>
      <c r="AR178" s="173" t="s">
        <v>97</v>
      </c>
      <c r="AS178" s="173" t="s">
        <v>96</v>
      </c>
      <c r="AT178" s="173" t="s">
        <v>97</v>
      </c>
      <c r="AU178" s="173"/>
      <c r="AV178" s="596" t="s">
        <v>2798</v>
      </c>
      <c r="AW178" s="479" t="b">
        <v>0</v>
      </c>
      <c r="AX178" s="173" t="s">
        <v>89</v>
      </c>
      <c r="AY178" s="173"/>
      <c r="AZ178" s="173"/>
      <c r="BA178" s="173" t="b">
        <v>0</v>
      </c>
      <c r="BB178" s="173" t="b">
        <v>0</v>
      </c>
      <c r="BC178" s="173" t="b">
        <v>0</v>
      </c>
      <c r="BD178" s="173"/>
      <c r="BE178" s="173" t="s">
        <v>490</v>
      </c>
      <c r="BF178" s="173" t="s">
        <v>490</v>
      </c>
      <c r="BG178" s="173" t="s">
        <v>490</v>
      </c>
      <c r="BH178" s="177" t="s">
        <v>490</v>
      </c>
      <c r="BI178" s="177"/>
      <c r="BJ178" s="561" t="s">
        <v>2798</v>
      </c>
      <c r="BK178" s="479" t="s">
        <v>2798</v>
      </c>
      <c r="BL178" s="177"/>
      <c r="BM178" s="56"/>
      <c r="BN178" s="209">
        <v>999</v>
      </c>
      <c r="BP178" s="580"/>
      <c r="BQ178" s="580" t="s">
        <v>113</v>
      </c>
      <c r="BR178" s="580" t="s">
        <v>489</v>
      </c>
      <c r="BS178" s="580"/>
      <c r="BT178" s="580"/>
    </row>
    <row r="179" spans="1:72">
      <c r="A179" s="40">
        <v>594</v>
      </c>
      <c r="B179" s="148" t="s">
        <v>7264</v>
      </c>
      <c r="C179" s="148" t="s">
        <v>7265</v>
      </c>
      <c r="D179" s="28">
        <v>0</v>
      </c>
      <c r="E179" s="586">
        <v>0</v>
      </c>
      <c r="F179" s="586">
        <v>1</v>
      </c>
      <c r="G179" s="344" t="s">
        <v>7212</v>
      </c>
      <c r="H179" t="s">
        <v>498</v>
      </c>
      <c r="J179" s="184"/>
      <c r="K179" s="173"/>
      <c r="L179" s="173"/>
      <c r="M179" s="177"/>
      <c r="N179" s="177" t="s">
        <v>498</v>
      </c>
      <c r="O179" s="173" t="s">
        <v>498</v>
      </c>
      <c r="P179" s="177" t="s">
        <v>498</v>
      </c>
      <c r="Q179" s="175" t="s">
        <v>497</v>
      </c>
      <c r="R179" s="137">
        <v>102</v>
      </c>
      <c r="S179" s="137">
        <v>6</v>
      </c>
      <c r="T179" s="176" t="s">
        <v>306</v>
      </c>
      <c r="U179" s="177"/>
      <c r="V179" s="142">
        <v>99</v>
      </c>
      <c r="W179" s="142">
        <v>99</v>
      </c>
      <c r="X179" s="178" t="s">
        <v>2763</v>
      </c>
      <c r="Y179" s="132">
        <v>0</v>
      </c>
      <c r="Z179" s="132">
        <v>1</v>
      </c>
      <c r="AA179" s="132">
        <v>0</v>
      </c>
      <c r="AB179" s="132">
        <v>0</v>
      </c>
      <c r="AC179" s="132">
        <v>0</v>
      </c>
      <c r="AD179" s="132">
        <v>1</v>
      </c>
      <c r="AE179" s="132">
        <v>1</v>
      </c>
      <c r="AF179" s="132">
        <v>0</v>
      </c>
      <c r="AG179" s="132">
        <v>1</v>
      </c>
      <c r="AH179" s="173"/>
      <c r="AI179" s="132">
        <v>0</v>
      </c>
      <c r="AJ179" s="173" t="s">
        <v>84</v>
      </c>
      <c r="AK179" s="198" t="s">
        <v>84</v>
      </c>
      <c r="AL179" s="195">
        <v>5</v>
      </c>
      <c r="AM179" s="173" t="s">
        <v>1742</v>
      </c>
      <c r="AN179" s="173" t="s">
        <v>1742</v>
      </c>
      <c r="AO179" s="173" t="s">
        <v>1743</v>
      </c>
      <c r="AP179" s="179">
        <v>3</v>
      </c>
      <c r="AQ179" s="173" t="s">
        <v>449</v>
      </c>
      <c r="AR179" s="173" t="s">
        <v>97</v>
      </c>
      <c r="AS179" s="173" t="s">
        <v>96</v>
      </c>
      <c r="AT179" s="173" t="s">
        <v>97</v>
      </c>
      <c r="AU179" s="173"/>
      <c r="AV179" s="596" t="s">
        <v>2798</v>
      </c>
      <c r="AW179" s="479" t="b">
        <v>0</v>
      </c>
      <c r="AX179" s="173" t="s">
        <v>89</v>
      </c>
      <c r="AY179" s="173"/>
      <c r="AZ179" s="173"/>
      <c r="BA179" s="173" t="b">
        <v>0</v>
      </c>
      <c r="BB179" s="173" t="b">
        <v>0</v>
      </c>
      <c r="BC179" s="173" t="b">
        <v>0</v>
      </c>
      <c r="BD179" s="173"/>
      <c r="BE179" s="173" t="s">
        <v>4844</v>
      </c>
      <c r="BF179" s="173" t="s">
        <v>499</v>
      </c>
      <c r="BG179" s="173" t="s">
        <v>499</v>
      </c>
      <c r="BH179" s="177" t="s">
        <v>499</v>
      </c>
      <c r="BI179" s="177"/>
      <c r="BJ179" s="561" t="s">
        <v>2798</v>
      </c>
      <c r="BK179" s="479" t="s">
        <v>2798</v>
      </c>
      <c r="BL179" s="177"/>
      <c r="BM179" s="56"/>
      <c r="BN179" s="209">
        <v>999</v>
      </c>
      <c r="BP179" s="580"/>
      <c r="BQ179" s="580" t="s">
        <v>54</v>
      </c>
      <c r="BR179" s="580" t="s">
        <v>498</v>
      </c>
      <c r="BS179" s="580"/>
      <c r="BT179" s="580"/>
    </row>
    <row r="180" spans="1:72">
      <c r="A180" s="40">
        <v>595</v>
      </c>
      <c r="B180" s="148" t="s">
        <v>7264</v>
      </c>
      <c r="C180" s="148" t="s">
        <v>7265</v>
      </c>
      <c r="D180" s="28">
        <v>0</v>
      </c>
      <c r="E180" s="586">
        <v>0</v>
      </c>
      <c r="F180" s="586">
        <v>1</v>
      </c>
      <c r="G180" s="344" t="s">
        <v>7212</v>
      </c>
      <c r="H180" t="s">
        <v>495</v>
      </c>
      <c r="J180" s="184"/>
      <c r="K180" s="173"/>
      <c r="L180" s="173"/>
      <c r="M180" s="177"/>
      <c r="N180" s="177" t="s">
        <v>495</v>
      </c>
      <c r="O180" s="173" t="s">
        <v>495</v>
      </c>
      <c r="P180" s="177" t="s">
        <v>495</v>
      </c>
      <c r="Q180" s="175" t="s">
        <v>494</v>
      </c>
      <c r="R180" s="137">
        <v>102</v>
      </c>
      <c r="S180" s="137">
        <v>6</v>
      </c>
      <c r="T180" s="176" t="s">
        <v>306</v>
      </c>
      <c r="U180" s="177"/>
      <c r="V180" s="142">
        <v>99</v>
      </c>
      <c r="W180" s="142">
        <v>99</v>
      </c>
      <c r="X180" s="178" t="s">
        <v>2763</v>
      </c>
      <c r="Y180" s="132">
        <v>0</v>
      </c>
      <c r="Z180" s="132">
        <v>1</v>
      </c>
      <c r="AA180" s="132">
        <v>0</v>
      </c>
      <c r="AB180" s="132">
        <v>0</v>
      </c>
      <c r="AC180" s="132">
        <v>0</v>
      </c>
      <c r="AD180" s="132">
        <v>1</v>
      </c>
      <c r="AE180" s="132">
        <v>1</v>
      </c>
      <c r="AF180" s="132">
        <v>0</v>
      </c>
      <c r="AG180" s="132">
        <v>0</v>
      </c>
      <c r="AH180" s="173"/>
      <c r="AI180" s="132">
        <v>0</v>
      </c>
      <c r="AJ180" s="173" t="s">
        <v>84</v>
      </c>
      <c r="AK180" s="198" t="s">
        <v>84</v>
      </c>
      <c r="AL180" s="195">
        <v>5</v>
      </c>
      <c r="AM180" s="173" t="s">
        <v>1742</v>
      </c>
      <c r="AN180" s="173" t="s">
        <v>1742</v>
      </c>
      <c r="AO180" s="173" t="s">
        <v>1743</v>
      </c>
      <c r="AP180" s="179">
        <v>3</v>
      </c>
      <c r="AQ180" s="173" t="s">
        <v>449</v>
      </c>
      <c r="AR180" s="173" t="s">
        <v>97</v>
      </c>
      <c r="AS180" s="173" t="s">
        <v>96</v>
      </c>
      <c r="AT180" s="173" t="s">
        <v>97</v>
      </c>
      <c r="AU180" s="173"/>
      <c r="AV180" s="596" t="s">
        <v>2798</v>
      </c>
      <c r="AW180" s="479" t="b">
        <v>0</v>
      </c>
      <c r="AX180" s="173" t="s">
        <v>89</v>
      </c>
      <c r="AY180" s="173"/>
      <c r="AZ180" s="173"/>
      <c r="BA180" s="173" t="b">
        <v>0</v>
      </c>
      <c r="BB180" s="173" t="b">
        <v>0</v>
      </c>
      <c r="BC180" s="173" t="b">
        <v>0</v>
      </c>
      <c r="BD180" s="173"/>
      <c r="BE180" s="173" t="s">
        <v>496</v>
      </c>
      <c r="BF180" s="173" t="s">
        <v>496</v>
      </c>
      <c r="BG180" s="173" t="s">
        <v>496</v>
      </c>
      <c r="BH180" s="177" t="s">
        <v>496</v>
      </c>
      <c r="BI180" s="177"/>
      <c r="BJ180" s="561" t="s">
        <v>2798</v>
      </c>
      <c r="BK180" s="479" t="s">
        <v>2798</v>
      </c>
      <c r="BL180" s="177"/>
      <c r="BM180" s="56"/>
      <c r="BN180" s="209">
        <v>999</v>
      </c>
      <c r="BP180" s="580"/>
      <c r="BQ180" s="580" t="s">
        <v>109</v>
      </c>
      <c r="BR180" s="580" t="s">
        <v>495</v>
      </c>
      <c r="BS180" s="580"/>
      <c r="BT180" s="580"/>
    </row>
    <row r="181" spans="1:72">
      <c r="A181" s="40">
        <v>601</v>
      </c>
      <c r="B181" s="148" t="s">
        <v>7266</v>
      </c>
      <c r="C181" s="148" t="s">
        <v>7267</v>
      </c>
      <c r="D181" s="28">
        <v>0</v>
      </c>
      <c r="E181" s="586">
        <v>0</v>
      </c>
      <c r="F181" s="586">
        <v>1</v>
      </c>
      <c r="G181" s="344" t="s">
        <v>7212</v>
      </c>
      <c r="H181" t="s">
        <v>448</v>
      </c>
      <c r="J181" s="56"/>
      <c r="K181" s="173"/>
      <c r="L181" s="173"/>
      <c r="M181" s="177"/>
      <c r="N181" s="177" t="s">
        <v>448</v>
      </c>
      <c r="O181" s="173" t="s">
        <v>448</v>
      </c>
      <c r="P181" s="177" t="s">
        <v>448</v>
      </c>
      <c r="Q181" s="175" t="s">
        <v>447</v>
      </c>
      <c r="R181" s="137">
        <v>103</v>
      </c>
      <c r="S181" s="137">
        <v>7</v>
      </c>
      <c r="T181" s="176" t="s">
        <v>80</v>
      </c>
      <c r="U181" s="177"/>
      <c r="V181" s="142">
        <v>99</v>
      </c>
      <c r="W181" s="142">
        <v>99</v>
      </c>
      <c r="X181" s="178" t="s">
        <v>2763</v>
      </c>
      <c r="Y181" s="132">
        <v>0</v>
      </c>
      <c r="Z181" s="132">
        <v>1</v>
      </c>
      <c r="AA181" s="132">
        <v>0</v>
      </c>
      <c r="AB181" s="132">
        <v>0</v>
      </c>
      <c r="AC181" s="132">
        <v>0</v>
      </c>
      <c r="AD181" s="132">
        <v>1</v>
      </c>
      <c r="AE181" s="132">
        <v>1</v>
      </c>
      <c r="AF181" s="132">
        <v>0</v>
      </c>
      <c r="AG181" s="132">
        <v>1</v>
      </c>
      <c r="AH181" s="173"/>
      <c r="AI181" s="132">
        <v>0</v>
      </c>
      <c r="AJ181" s="173" t="s">
        <v>84</v>
      </c>
      <c r="AK181" s="198" t="s">
        <v>84</v>
      </c>
      <c r="AL181" s="195">
        <v>5</v>
      </c>
      <c r="AM181" s="173" t="s">
        <v>1742</v>
      </c>
      <c r="AN181" s="173" t="s">
        <v>1742</v>
      </c>
      <c r="AO181" s="173" t="s">
        <v>1743</v>
      </c>
      <c r="AP181" s="179">
        <v>3</v>
      </c>
      <c r="AQ181" s="173" t="s">
        <v>449</v>
      </c>
      <c r="AR181" s="173" t="s">
        <v>97</v>
      </c>
      <c r="AS181" s="173" t="s">
        <v>96</v>
      </c>
      <c r="AT181" s="173" t="s">
        <v>97</v>
      </c>
      <c r="AU181" s="173"/>
      <c r="AV181" s="596" t="s">
        <v>2798</v>
      </c>
      <c r="AW181" s="479" t="b">
        <v>0</v>
      </c>
      <c r="AX181" s="173" t="s">
        <v>89</v>
      </c>
      <c r="AY181" s="173"/>
      <c r="AZ181" s="173"/>
      <c r="BA181" s="173" t="b">
        <v>0</v>
      </c>
      <c r="BB181" s="173" t="b">
        <v>0</v>
      </c>
      <c r="BC181" s="173" t="b">
        <v>0</v>
      </c>
      <c r="BD181" s="173"/>
      <c r="BE181" s="173" t="s">
        <v>4840</v>
      </c>
      <c r="BF181" s="173" t="s">
        <v>450</v>
      </c>
      <c r="BG181" s="173" t="s">
        <v>450</v>
      </c>
      <c r="BH181" s="177" t="s">
        <v>450</v>
      </c>
      <c r="BI181" s="177"/>
      <c r="BJ181" s="561" t="s">
        <v>2798</v>
      </c>
      <c r="BK181" s="479" t="s">
        <v>2798</v>
      </c>
      <c r="BL181" s="177"/>
      <c r="BM181" s="56"/>
      <c r="BN181" s="209">
        <v>999</v>
      </c>
      <c r="BP181" s="580"/>
      <c r="BQ181" s="580" t="s">
        <v>113</v>
      </c>
      <c r="BR181" s="580" t="s">
        <v>448</v>
      </c>
      <c r="BS181" s="580"/>
      <c r="BT181" s="580"/>
    </row>
    <row r="182" spans="1:72">
      <c r="A182" s="40">
        <v>602</v>
      </c>
      <c r="B182" s="148" t="s">
        <v>7266</v>
      </c>
      <c r="C182" s="148" t="s">
        <v>7267</v>
      </c>
      <c r="D182" s="28">
        <v>0</v>
      </c>
      <c r="E182" s="586">
        <v>0</v>
      </c>
      <c r="F182" s="586">
        <v>1</v>
      </c>
      <c r="G182" s="344" t="s">
        <v>7212</v>
      </c>
      <c r="H182" t="s">
        <v>742</v>
      </c>
      <c r="J182" s="56"/>
      <c r="K182" s="173"/>
      <c r="L182" s="173"/>
      <c r="M182" s="177"/>
      <c r="N182" s="177" t="s">
        <v>742</v>
      </c>
      <c r="O182" s="173" t="s">
        <v>742</v>
      </c>
      <c r="P182" s="177" t="s">
        <v>742</v>
      </c>
      <c r="Q182" s="175" t="s">
        <v>741</v>
      </c>
      <c r="R182" s="137">
        <v>103</v>
      </c>
      <c r="S182" s="137">
        <v>7</v>
      </c>
      <c r="T182" s="183" t="s">
        <v>80</v>
      </c>
      <c r="U182" s="177"/>
      <c r="V182" s="142">
        <v>99</v>
      </c>
      <c r="W182" s="142">
        <v>99</v>
      </c>
      <c r="X182" s="178" t="s">
        <v>2763</v>
      </c>
      <c r="Y182" s="132">
        <v>0</v>
      </c>
      <c r="Z182" s="132">
        <v>1</v>
      </c>
      <c r="AA182" s="132">
        <v>0</v>
      </c>
      <c r="AB182" s="132">
        <v>0</v>
      </c>
      <c r="AC182" s="132">
        <v>0</v>
      </c>
      <c r="AD182" s="132">
        <v>1</v>
      </c>
      <c r="AE182" s="132">
        <v>1</v>
      </c>
      <c r="AF182" s="132">
        <v>0</v>
      </c>
      <c r="AG182" s="132">
        <v>0</v>
      </c>
      <c r="AH182" s="173"/>
      <c r="AI182" s="132">
        <v>0</v>
      </c>
      <c r="AJ182" s="114" t="s">
        <v>84</v>
      </c>
      <c r="AK182" s="198" t="s">
        <v>84</v>
      </c>
      <c r="AL182" s="195">
        <v>5</v>
      </c>
      <c r="AM182" s="173" t="s">
        <v>1742</v>
      </c>
      <c r="AN182" s="173" t="s">
        <v>1742</v>
      </c>
      <c r="AO182" s="173" t="s">
        <v>1743</v>
      </c>
      <c r="AP182" s="179">
        <v>3</v>
      </c>
      <c r="AQ182" s="173" t="s">
        <v>449</v>
      </c>
      <c r="AR182" s="173" t="s">
        <v>97</v>
      </c>
      <c r="AS182" s="173" t="s">
        <v>96</v>
      </c>
      <c r="AT182" s="173" t="s">
        <v>97</v>
      </c>
      <c r="AU182" s="173"/>
      <c r="AV182" s="596" t="s">
        <v>2798</v>
      </c>
      <c r="AW182" s="479" t="b">
        <v>0</v>
      </c>
      <c r="AX182" s="173" t="s">
        <v>89</v>
      </c>
      <c r="AY182" s="173"/>
      <c r="AZ182" s="173"/>
      <c r="BA182" s="173" t="b">
        <v>0</v>
      </c>
      <c r="BB182" s="173" t="b">
        <v>0</v>
      </c>
      <c r="BC182" s="173" t="b">
        <v>0</v>
      </c>
      <c r="BD182" s="173"/>
      <c r="BE182" s="173" t="s">
        <v>743</v>
      </c>
      <c r="BF182" s="173" t="s">
        <v>743</v>
      </c>
      <c r="BG182" s="114" t="s">
        <v>743</v>
      </c>
      <c r="BH182" s="177" t="s">
        <v>743</v>
      </c>
      <c r="BI182" s="177"/>
      <c r="BJ182" s="561" t="s">
        <v>2798</v>
      </c>
      <c r="BK182" s="479" t="s">
        <v>2798</v>
      </c>
      <c r="BL182" s="177"/>
      <c r="BM182" s="56"/>
      <c r="BN182" s="209">
        <v>999</v>
      </c>
      <c r="BP182" s="580"/>
      <c r="BQ182" s="580" t="s">
        <v>54</v>
      </c>
      <c r="BR182" s="580" t="s">
        <v>742</v>
      </c>
      <c r="BS182" s="580"/>
      <c r="BT182" s="580"/>
    </row>
    <row r="183" spans="1:72">
      <c r="A183" s="40">
        <v>608</v>
      </c>
      <c r="B183" s="148" t="s">
        <v>7268</v>
      </c>
      <c r="C183" s="148" t="s">
        <v>7269</v>
      </c>
      <c r="D183" s="28">
        <v>0</v>
      </c>
      <c r="E183" s="586">
        <v>0</v>
      </c>
      <c r="F183" s="586">
        <v>1</v>
      </c>
      <c r="G183" s="344" t="s">
        <v>7212</v>
      </c>
      <c r="H183" t="s">
        <v>467</v>
      </c>
      <c r="J183" s="56"/>
      <c r="K183" s="173"/>
      <c r="L183" s="173"/>
      <c r="M183" s="177"/>
      <c r="N183" s="177" t="s">
        <v>467</v>
      </c>
      <c r="O183" s="173" t="s">
        <v>467</v>
      </c>
      <c r="P183" s="177" t="s">
        <v>467</v>
      </c>
      <c r="Q183" s="175" t="s">
        <v>466</v>
      </c>
      <c r="R183" s="137">
        <v>104</v>
      </c>
      <c r="S183" s="137">
        <v>8</v>
      </c>
      <c r="T183" s="176" t="s">
        <v>255</v>
      </c>
      <c r="U183" s="177"/>
      <c r="V183" s="142">
        <v>99</v>
      </c>
      <c r="W183" s="142">
        <v>99</v>
      </c>
      <c r="X183" s="178" t="s">
        <v>2763</v>
      </c>
      <c r="Y183" s="132">
        <v>0</v>
      </c>
      <c r="Z183" s="132">
        <v>1</v>
      </c>
      <c r="AA183" s="132">
        <v>0</v>
      </c>
      <c r="AB183" s="132">
        <v>0</v>
      </c>
      <c r="AC183" s="132">
        <v>0</v>
      </c>
      <c r="AD183" s="132">
        <v>1</v>
      </c>
      <c r="AE183" s="132">
        <v>1</v>
      </c>
      <c r="AF183" s="132">
        <v>0</v>
      </c>
      <c r="AG183" s="132">
        <v>1</v>
      </c>
      <c r="AH183" s="173"/>
      <c r="AI183" s="132">
        <v>0</v>
      </c>
      <c r="AJ183" s="173" t="s">
        <v>84</v>
      </c>
      <c r="AK183" s="198" t="s">
        <v>84</v>
      </c>
      <c r="AL183" s="195">
        <v>5</v>
      </c>
      <c r="AM183" s="173" t="s">
        <v>1742</v>
      </c>
      <c r="AN183" s="173" t="s">
        <v>1742</v>
      </c>
      <c r="AO183" s="173" t="s">
        <v>1743</v>
      </c>
      <c r="AP183" s="179">
        <v>3</v>
      </c>
      <c r="AQ183" s="173" t="s">
        <v>449</v>
      </c>
      <c r="AR183" s="173" t="s">
        <v>97</v>
      </c>
      <c r="AS183" s="173" t="s">
        <v>96</v>
      </c>
      <c r="AT183" s="173" t="s">
        <v>97</v>
      </c>
      <c r="AU183" s="173"/>
      <c r="AV183" s="596" t="s">
        <v>2798</v>
      </c>
      <c r="AW183" s="479" t="b">
        <v>0</v>
      </c>
      <c r="AX183" s="173" t="s">
        <v>89</v>
      </c>
      <c r="AY183" s="173"/>
      <c r="AZ183" s="173"/>
      <c r="BA183" s="173" t="b">
        <v>0</v>
      </c>
      <c r="BB183" s="173" t="b">
        <v>0</v>
      </c>
      <c r="BC183" s="173" t="b">
        <v>0</v>
      </c>
      <c r="BD183" s="173"/>
      <c r="BE183" s="173" t="s">
        <v>4848</v>
      </c>
      <c r="BF183" s="173" t="s">
        <v>468</v>
      </c>
      <c r="BG183" s="173" t="s">
        <v>468</v>
      </c>
      <c r="BH183" s="177" t="s">
        <v>468</v>
      </c>
      <c r="BI183" s="177"/>
      <c r="BJ183" s="561" t="s">
        <v>2798</v>
      </c>
      <c r="BK183" s="479" t="s">
        <v>2798</v>
      </c>
      <c r="BL183" s="177"/>
      <c r="BM183" s="56"/>
      <c r="BN183" s="209">
        <v>999</v>
      </c>
      <c r="BP183" s="580"/>
      <c r="BQ183" s="580" t="s">
        <v>117</v>
      </c>
      <c r="BR183" s="580" t="s">
        <v>467</v>
      </c>
      <c r="BS183" s="580"/>
      <c r="BT183" s="580"/>
    </row>
    <row r="184" spans="1:72">
      <c r="A184" s="40">
        <v>609</v>
      </c>
      <c r="B184" s="148" t="s">
        <v>7268</v>
      </c>
      <c r="C184" s="148" t="s">
        <v>7269</v>
      </c>
      <c r="D184" s="28">
        <v>0</v>
      </c>
      <c r="E184" s="586">
        <v>0</v>
      </c>
      <c r="F184" s="586">
        <v>1</v>
      </c>
      <c r="G184" s="344" t="s">
        <v>7212</v>
      </c>
      <c r="H184" t="s">
        <v>464</v>
      </c>
      <c r="J184" s="56"/>
      <c r="L184" s="114"/>
      <c r="M184" s="184"/>
      <c r="N184" s="56" t="s">
        <v>464</v>
      </c>
      <c r="O184" t="s">
        <v>464</v>
      </c>
      <c r="P184" s="56" t="s">
        <v>464</v>
      </c>
      <c r="Q184" s="115" t="s">
        <v>463</v>
      </c>
      <c r="R184" s="137">
        <v>104</v>
      </c>
      <c r="S184" s="137">
        <v>8</v>
      </c>
      <c r="T184" s="119" t="s">
        <v>255</v>
      </c>
      <c r="U184" s="56"/>
      <c r="V184" s="142">
        <v>99</v>
      </c>
      <c r="W184" s="142">
        <v>99</v>
      </c>
      <c r="X184" s="21" t="s">
        <v>2763</v>
      </c>
      <c r="Y184" s="132">
        <v>0</v>
      </c>
      <c r="Z184" s="132">
        <v>1</v>
      </c>
      <c r="AA184" s="132">
        <v>0</v>
      </c>
      <c r="AB184" s="132">
        <v>0</v>
      </c>
      <c r="AC184" s="132">
        <v>0</v>
      </c>
      <c r="AD184" s="132">
        <v>1</v>
      </c>
      <c r="AE184" s="132">
        <v>1</v>
      </c>
      <c r="AF184" s="132">
        <v>0</v>
      </c>
      <c r="AG184" s="132">
        <v>0</v>
      </c>
      <c r="AI184" s="132">
        <v>0</v>
      </c>
      <c r="AJ184" t="s">
        <v>84</v>
      </c>
      <c r="AK184" s="198" t="s">
        <v>84</v>
      </c>
      <c r="AL184" s="195">
        <v>5</v>
      </c>
      <c r="AM184" t="s">
        <v>1742</v>
      </c>
      <c r="AN184" t="s">
        <v>1742</v>
      </c>
      <c r="AO184" t="s">
        <v>1743</v>
      </c>
      <c r="AP184" s="29">
        <v>3</v>
      </c>
      <c r="AQ184" t="s">
        <v>449</v>
      </c>
      <c r="AR184" t="s">
        <v>97</v>
      </c>
      <c r="AS184" t="s">
        <v>96</v>
      </c>
      <c r="AT184" t="s">
        <v>97</v>
      </c>
      <c r="AV184" s="596" t="s">
        <v>2798</v>
      </c>
      <c r="AW184" s="479" t="b">
        <v>0</v>
      </c>
      <c r="AX184" t="s">
        <v>89</v>
      </c>
      <c r="BA184" t="b">
        <v>0</v>
      </c>
      <c r="BB184" t="b">
        <v>0</v>
      </c>
      <c r="BC184" t="b">
        <v>0</v>
      </c>
      <c r="BE184" t="s">
        <v>465</v>
      </c>
      <c r="BF184" t="s">
        <v>465</v>
      </c>
      <c r="BG184" t="s">
        <v>465</v>
      </c>
      <c r="BH184" s="56" t="s">
        <v>465</v>
      </c>
      <c r="BI184" s="56"/>
      <c r="BJ184" s="561" t="s">
        <v>2798</v>
      </c>
      <c r="BK184" s="479" t="s">
        <v>2798</v>
      </c>
      <c r="BL184" s="56"/>
      <c r="BM184" s="56"/>
      <c r="BN184" s="209">
        <v>999</v>
      </c>
      <c r="BP184" s="580"/>
      <c r="BQ184" s="580" t="s">
        <v>54</v>
      </c>
      <c r="BR184" s="580" t="s">
        <v>464</v>
      </c>
      <c r="BS184" s="580"/>
      <c r="BT184" s="580"/>
    </row>
    <row r="185" spans="1:72">
      <c r="A185" s="40">
        <v>615</v>
      </c>
      <c r="B185" s="148" t="s">
        <v>7270</v>
      </c>
      <c r="C185" s="148" t="s">
        <v>7271</v>
      </c>
      <c r="D185" s="28">
        <v>0</v>
      </c>
      <c r="E185" s="586">
        <v>0</v>
      </c>
      <c r="F185" s="586">
        <v>1</v>
      </c>
      <c r="G185" s="344" t="s">
        <v>7212</v>
      </c>
      <c r="H185" t="s">
        <v>474</v>
      </c>
      <c r="J185" s="184"/>
      <c r="K185" s="114"/>
      <c r="L185" s="114"/>
      <c r="M185" s="184"/>
      <c r="N185" s="184" t="s">
        <v>474</v>
      </c>
      <c r="O185" s="114" t="s">
        <v>474</v>
      </c>
      <c r="P185" s="184" t="s">
        <v>474</v>
      </c>
      <c r="Q185" s="115" t="s">
        <v>473</v>
      </c>
      <c r="R185" s="137">
        <v>105</v>
      </c>
      <c r="S185" s="137">
        <v>9</v>
      </c>
      <c r="T185" s="183" t="s">
        <v>265</v>
      </c>
      <c r="U185" s="184"/>
      <c r="V185" s="142">
        <v>99</v>
      </c>
      <c r="W185" s="142">
        <v>99</v>
      </c>
      <c r="X185" s="185" t="s">
        <v>2763</v>
      </c>
      <c r="Y185" s="132">
        <v>0</v>
      </c>
      <c r="Z185" s="132">
        <v>1</v>
      </c>
      <c r="AA185" s="132">
        <v>0</v>
      </c>
      <c r="AB185" s="132">
        <v>0</v>
      </c>
      <c r="AC185" s="132">
        <v>0</v>
      </c>
      <c r="AD185" s="132">
        <v>1</v>
      </c>
      <c r="AE185" s="132">
        <v>1</v>
      </c>
      <c r="AF185" s="132">
        <v>0</v>
      </c>
      <c r="AG185" s="132">
        <v>1</v>
      </c>
      <c r="AH185" s="114"/>
      <c r="AI185" s="132">
        <v>0</v>
      </c>
      <c r="AJ185" s="114" t="s">
        <v>84</v>
      </c>
      <c r="AK185" s="198" t="s">
        <v>84</v>
      </c>
      <c r="AL185" s="195">
        <v>5</v>
      </c>
      <c r="AM185" s="114" t="s">
        <v>1742</v>
      </c>
      <c r="AN185" s="114" t="s">
        <v>1742</v>
      </c>
      <c r="AO185" s="114" t="s">
        <v>1743</v>
      </c>
      <c r="AP185" s="186">
        <v>3</v>
      </c>
      <c r="AQ185" s="114" t="s">
        <v>449</v>
      </c>
      <c r="AR185" s="114" t="s">
        <v>97</v>
      </c>
      <c r="AS185" s="114" t="s">
        <v>96</v>
      </c>
      <c r="AT185" s="114" t="s">
        <v>97</v>
      </c>
      <c r="AU185" s="114"/>
      <c r="AV185" s="596" t="s">
        <v>2798</v>
      </c>
      <c r="AW185" s="479" t="b">
        <v>0</v>
      </c>
      <c r="AX185" s="114" t="s">
        <v>89</v>
      </c>
      <c r="AY185" s="114"/>
      <c r="AZ185" s="114"/>
      <c r="BA185" s="114" t="b">
        <v>0</v>
      </c>
      <c r="BB185" s="114" t="b">
        <v>0</v>
      </c>
      <c r="BC185" s="114" t="b">
        <v>0</v>
      </c>
      <c r="BD185" s="114"/>
      <c r="BE185" s="114" t="s">
        <v>4852</v>
      </c>
      <c r="BF185" s="114" t="s">
        <v>475</v>
      </c>
      <c r="BG185" s="114" t="s">
        <v>475</v>
      </c>
      <c r="BH185" s="184" t="s">
        <v>475</v>
      </c>
      <c r="BI185" s="184"/>
      <c r="BJ185" s="561" t="s">
        <v>2798</v>
      </c>
      <c r="BK185" s="479" t="s">
        <v>2798</v>
      </c>
      <c r="BL185" s="184"/>
      <c r="BM185" s="56"/>
      <c r="BN185" s="209">
        <v>999</v>
      </c>
      <c r="BP185" s="580"/>
      <c r="BQ185" s="580" t="s">
        <v>143</v>
      </c>
      <c r="BR185" s="580" t="s">
        <v>474</v>
      </c>
      <c r="BS185" s="580"/>
      <c r="BT185" s="580"/>
    </row>
    <row r="186" spans="1:72">
      <c r="A186" s="40">
        <v>616</v>
      </c>
      <c r="B186" s="148" t="s">
        <v>7270</v>
      </c>
      <c r="C186" s="148" t="s">
        <v>7271</v>
      </c>
      <c r="D186" s="28">
        <v>0</v>
      </c>
      <c r="E186" s="586">
        <v>0</v>
      </c>
      <c r="F186" s="586">
        <v>1</v>
      </c>
      <c r="G186" s="344" t="s">
        <v>7212</v>
      </c>
      <c r="H186" t="s">
        <v>625</v>
      </c>
      <c r="J186" s="184"/>
      <c r="K186" s="114"/>
      <c r="L186" s="114"/>
      <c r="M186" s="184"/>
      <c r="N186" s="184" t="s">
        <v>625</v>
      </c>
      <c r="O186" s="114" t="s">
        <v>625</v>
      </c>
      <c r="P186" s="184" t="s">
        <v>625</v>
      </c>
      <c r="Q186" s="115" t="s">
        <v>624</v>
      </c>
      <c r="R186" s="137">
        <v>105</v>
      </c>
      <c r="S186" s="137">
        <v>9</v>
      </c>
      <c r="T186" s="183" t="s">
        <v>265</v>
      </c>
      <c r="U186" s="184"/>
      <c r="V186" s="142">
        <v>99</v>
      </c>
      <c r="W186" s="142">
        <v>99</v>
      </c>
      <c r="X186" s="185" t="s">
        <v>2763</v>
      </c>
      <c r="Y186" s="132">
        <v>0</v>
      </c>
      <c r="Z186" s="132">
        <v>1</v>
      </c>
      <c r="AA186" s="132">
        <v>0</v>
      </c>
      <c r="AB186" s="132">
        <v>0</v>
      </c>
      <c r="AC186" s="132">
        <v>0</v>
      </c>
      <c r="AD186" s="132">
        <v>1</v>
      </c>
      <c r="AE186" s="132">
        <v>1</v>
      </c>
      <c r="AF186" s="132">
        <v>0</v>
      </c>
      <c r="AG186" s="132">
        <v>0</v>
      </c>
      <c r="AH186" s="114"/>
      <c r="AI186" s="132">
        <v>0</v>
      </c>
      <c r="AJ186" s="114" t="s">
        <v>84</v>
      </c>
      <c r="AK186" s="198" t="s">
        <v>84</v>
      </c>
      <c r="AL186" s="195">
        <v>5</v>
      </c>
      <c r="AM186" s="114" t="s">
        <v>1742</v>
      </c>
      <c r="AN186" s="114" t="s">
        <v>1742</v>
      </c>
      <c r="AO186" s="114" t="s">
        <v>1743</v>
      </c>
      <c r="AP186" s="186">
        <v>3</v>
      </c>
      <c r="AQ186" s="114" t="s">
        <v>449</v>
      </c>
      <c r="AR186" s="114" t="s">
        <v>97</v>
      </c>
      <c r="AS186" s="114" t="s">
        <v>96</v>
      </c>
      <c r="AT186" s="114" t="s">
        <v>97</v>
      </c>
      <c r="AU186" s="114"/>
      <c r="AV186" s="596" t="s">
        <v>2798</v>
      </c>
      <c r="AW186" s="479" t="b">
        <v>0</v>
      </c>
      <c r="AX186" s="114" t="s">
        <v>89</v>
      </c>
      <c r="AY186" s="114"/>
      <c r="AZ186" s="114"/>
      <c r="BA186" s="114" t="b">
        <v>0</v>
      </c>
      <c r="BB186" s="114" t="b">
        <v>0</v>
      </c>
      <c r="BC186" s="114" t="b">
        <v>0</v>
      </c>
      <c r="BD186" s="114"/>
      <c r="BE186" s="114" t="s">
        <v>626</v>
      </c>
      <c r="BF186" s="114" t="s">
        <v>626</v>
      </c>
      <c r="BG186" s="114" t="s">
        <v>626</v>
      </c>
      <c r="BH186" s="184" t="s">
        <v>626</v>
      </c>
      <c r="BI186" s="184"/>
      <c r="BJ186" s="561" t="s">
        <v>2798</v>
      </c>
      <c r="BK186" s="479" t="s">
        <v>2798</v>
      </c>
      <c r="BL186" s="184"/>
      <c r="BM186" s="56"/>
      <c r="BN186" s="209">
        <v>999</v>
      </c>
      <c r="BP186" s="580"/>
      <c r="BQ186" s="580" t="s">
        <v>109</v>
      </c>
      <c r="BR186" s="580" t="s">
        <v>625</v>
      </c>
      <c r="BS186" s="580"/>
      <c r="BT186" s="580"/>
    </row>
    <row r="187" spans="1:72">
      <c r="A187" s="40">
        <v>622</v>
      </c>
      <c r="B187" s="148" t="s">
        <v>7272</v>
      </c>
      <c r="C187" s="148" t="s">
        <v>7273</v>
      </c>
      <c r="D187" s="28">
        <v>0</v>
      </c>
      <c r="E187" s="586">
        <v>0</v>
      </c>
      <c r="F187" s="586">
        <v>1</v>
      </c>
      <c r="G187" s="344" t="s">
        <v>7212</v>
      </c>
      <c r="H187" t="s">
        <v>480</v>
      </c>
      <c r="J187" s="56"/>
      <c r="K187" s="114"/>
      <c r="L187" s="114"/>
      <c r="M187" s="184"/>
      <c r="N187" s="184" t="s">
        <v>480</v>
      </c>
      <c r="O187" s="114" t="s">
        <v>480</v>
      </c>
      <c r="P187" s="184" t="s">
        <v>480</v>
      </c>
      <c r="Q187" s="115" t="s">
        <v>479</v>
      </c>
      <c r="R187" s="137">
        <v>106</v>
      </c>
      <c r="S187" s="137">
        <v>10</v>
      </c>
      <c r="T187" s="183" t="s">
        <v>95</v>
      </c>
      <c r="U187" s="184"/>
      <c r="V187" s="142">
        <v>99</v>
      </c>
      <c r="W187" s="142">
        <v>99</v>
      </c>
      <c r="X187" s="185" t="s">
        <v>2763</v>
      </c>
      <c r="Y187" s="132">
        <v>0</v>
      </c>
      <c r="Z187" s="132">
        <v>1</v>
      </c>
      <c r="AA187" s="132">
        <v>0</v>
      </c>
      <c r="AB187" s="132">
        <v>0</v>
      </c>
      <c r="AC187" s="132">
        <v>0</v>
      </c>
      <c r="AD187" s="132">
        <v>1</v>
      </c>
      <c r="AE187" s="132">
        <v>1</v>
      </c>
      <c r="AF187" s="132">
        <v>0</v>
      </c>
      <c r="AG187" s="132">
        <v>1</v>
      </c>
      <c r="AH187" s="114"/>
      <c r="AI187" s="132">
        <v>0</v>
      </c>
      <c r="AJ187" s="114" t="s">
        <v>84</v>
      </c>
      <c r="AK187" s="198" t="s">
        <v>84</v>
      </c>
      <c r="AL187" s="195">
        <v>5</v>
      </c>
      <c r="AM187" s="114" t="s">
        <v>1742</v>
      </c>
      <c r="AN187" s="114" t="s">
        <v>1742</v>
      </c>
      <c r="AO187" s="114" t="s">
        <v>1743</v>
      </c>
      <c r="AP187" s="186">
        <v>3</v>
      </c>
      <c r="AQ187" s="114" t="s">
        <v>449</v>
      </c>
      <c r="AR187" s="114" t="s">
        <v>97</v>
      </c>
      <c r="AS187" s="114" t="s">
        <v>96</v>
      </c>
      <c r="AT187" s="114" t="s">
        <v>97</v>
      </c>
      <c r="AU187" s="114"/>
      <c r="AV187" s="596" t="s">
        <v>2798</v>
      </c>
      <c r="AW187" s="479" t="b">
        <v>0</v>
      </c>
      <c r="AX187" s="114" t="s">
        <v>89</v>
      </c>
      <c r="AY187" s="114"/>
      <c r="AZ187" s="114"/>
      <c r="BA187" s="114" t="b">
        <v>0</v>
      </c>
      <c r="BB187" s="114" t="b">
        <v>0</v>
      </c>
      <c r="BC187" s="114" t="b">
        <v>0</v>
      </c>
      <c r="BD187" s="114"/>
      <c r="BE187" s="114" t="s">
        <v>5174</v>
      </c>
      <c r="BF187" s="114" t="s">
        <v>481</v>
      </c>
      <c r="BG187" s="114" t="s">
        <v>481</v>
      </c>
      <c r="BH187" s="184" t="s">
        <v>481</v>
      </c>
      <c r="BI187" s="184"/>
      <c r="BJ187" s="561" t="s">
        <v>2798</v>
      </c>
      <c r="BK187" s="479" t="s">
        <v>2798</v>
      </c>
      <c r="BL187" s="184"/>
      <c r="BM187" s="56"/>
      <c r="BN187" s="209">
        <v>999</v>
      </c>
      <c r="BP187" s="580"/>
      <c r="BQ187" s="580" t="s">
        <v>86</v>
      </c>
      <c r="BR187" s="580" t="s">
        <v>480</v>
      </c>
      <c r="BS187" s="580"/>
      <c r="BT187" s="580"/>
    </row>
    <row r="188" spans="1:72">
      <c r="A188" s="40">
        <v>623</v>
      </c>
      <c r="B188" s="148" t="s">
        <v>7272</v>
      </c>
      <c r="C188" s="148" t="s">
        <v>7273</v>
      </c>
      <c r="D188" s="28">
        <v>0</v>
      </c>
      <c r="E188" s="586">
        <v>0</v>
      </c>
      <c r="F188" s="586">
        <v>1</v>
      </c>
      <c r="G188" s="344" t="s">
        <v>7212</v>
      </c>
      <c r="H188" t="s">
        <v>477</v>
      </c>
      <c r="J188" s="184"/>
      <c r="K188" s="114"/>
      <c r="L188" s="114"/>
      <c r="M188" s="184"/>
      <c r="N188" s="184" t="s">
        <v>477</v>
      </c>
      <c r="O188" s="114" t="s">
        <v>477</v>
      </c>
      <c r="P188" s="184" t="s">
        <v>477</v>
      </c>
      <c r="Q188" s="115" t="s">
        <v>476</v>
      </c>
      <c r="R188" s="137">
        <v>106</v>
      </c>
      <c r="S188" s="137">
        <v>10</v>
      </c>
      <c r="T188" s="183" t="s">
        <v>95</v>
      </c>
      <c r="U188" s="184"/>
      <c r="V188" s="142">
        <v>99</v>
      </c>
      <c r="W188" s="142">
        <v>99</v>
      </c>
      <c r="X188" s="185" t="s">
        <v>2763</v>
      </c>
      <c r="Y188" s="132">
        <v>0</v>
      </c>
      <c r="Z188" s="132">
        <v>1</v>
      </c>
      <c r="AA188" s="132">
        <v>0</v>
      </c>
      <c r="AB188" s="132">
        <v>0</v>
      </c>
      <c r="AC188" s="132">
        <v>0</v>
      </c>
      <c r="AD188" s="132">
        <v>1</v>
      </c>
      <c r="AE188" s="132">
        <v>1</v>
      </c>
      <c r="AF188" s="132">
        <v>0</v>
      </c>
      <c r="AG188" s="132">
        <v>0</v>
      </c>
      <c r="AH188" s="114"/>
      <c r="AI188" s="132">
        <v>0</v>
      </c>
      <c r="AJ188" s="114" t="s">
        <v>84</v>
      </c>
      <c r="AK188" s="198" t="s">
        <v>84</v>
      </c>
      <c r="AL188" s="195">
        <v>5</v>
      </c>
      <c r="AM188" s="114" t="s">
        <v>1742</v>
      </c>
      <c r="AN188" s="114" t="s">
        <v>1742</v>
      </c>
      <c r="AO188" s="114" t="s">
        <v>1743</v>
      </c>
      <c r="AP188" s="186">
        <v>3</v>
      </c>
      <c r="AQ188" s="114" t="s">
        <v>449</v>
      </c>
      <c r="AR188" s="114" t="s">
        <v>97</v>
      </c>
      <c r="AS188" s="114" t="s">
        <v>96</v>
      </c>
      <c r="AT188" s="114" t="s">
        <v>97</v>
      </c>
      <c r="AU188" s="114"/>
      <c r="AV188" s="596" t="s">
        <v>2798</v>
      </c>
      <c r="AW188" s="479" t="b">
        <v>0</v>
      </c>
      <c r="AX188" s="114" t="s">
        <v>89</v>
      </c>
      <c r="AY188" s="114"/>
      <c r="AZ188" s="114"/>
      <c r="BA188" s="114" t="b">
        <v>0</v>
      </c>
      <c r="BB188" s="114" t="b">
        <v>0</v>
      </c>
      <c r="BC188" s="114" t="b">
        <v>0</v>
      </c>
      <c r="BD188" s="114"/>
      <c r="BE188" s="114" t="s">
        <v>5173</v>
      </c>
      <c r="BF188" s="114" t="s">
        <v>478</v>
      </c>
      <c r="BG188" s="114" t="s">
        <v>478</v>
      </c>
      <c r="BH188" s="184" t="s">
        <v>478</v>
      </c>
      <c r="BI188" s="184"/>
      <c r="BJ188" s="561" t="s">
        <v>2798</v>
      </c>
      <c r="BK188" s="479" t="s">
        <v>2798</v>
      </c>
      <c r="BL188" s="184"/>
      <c r="BM188" s="56"/>
      <c r="BN188" s="209">
        <v>999</v>
      </c>
      <c r="BP188" s="580"/>
      <c r="BQ188" s="580" t="s">
        <v>86</v>
      </c>
      <c r="BR188" s="580" t="s">
        <v>477</v>
      </c>
      <c r="BS188" s="580"/>
      <c r="BT188" s="580"/>
    </row>
    <row r="189" spans="1:72">
      <c r="A189" s="40">
        <v>629</v>
      </c>
      <c r="B189" s="148" t="s">
        <v>7274</v>
      </c>
      <c r="C189" s="148" t="s">
        <v>7275</v>
      </c>
      <c r="D189" s="28">
        <v>0</v>
      </c>
      <c r="E189" s="586">
        <v>0</v>
      </c>
      <c r="F189" s="586">
        <v>1</v>
      </c>
      <c r="G189" s="344" t="s">
        <v>7212</v>
      </c>
      <c r="H189" t="s">
        <v>806</v>
      </c>
      <c r="J189" s="184"/>
      <c r="K189" s="114"/>
      <c r="L189" s="114"/>
      <c r="M189" s="184"/>
      <c r="N189" s="184" t="s">
        <v>806</v>
      </c>
      <c r="O189" s="114" t="s">
        <v>806</v>
      </c>
      <c r="P189" s="184" t="s">
        <v>806</v>
      </c>
      <c r="Q189" s="115" t="s">
        <v>805</v>
      </c>
      <c r="R189" s="137">
        <v>107</v>
      </c>
      <c r="S189" s="137">
        <v>11</v>
      </c>
      <c r="T189" s="183" t="s">
        <v>134</v>
      </c>
      <c r="U189" s="184"/>
      <c r="V189" s="142">
        <v>99</v>
      </c>
      <c r="W189" s="142">
        <v>99</v>
      </c>
      <c r="X189" s="185" t="s">
        <v>2763</v>
      </c>
      <c r="Y189" s="132">
        <v>0</v>
      </c>
      <c r="Z189" s="132">
        <v>1</v>
      </c>
      <c r="AA189" s="132">
        <v>0</v>
      </c>
      <c r="AB189" s="132">
        <v>0</v>
      </c>
      <c r="AC189" s="132">
        <v>0</v>
      </c>
      <c r="AD189" s="132">
        <v>1</v>
      </c>
      <c r="AE189" s="132">
        <v>1</v>
      </c>
      <c r="AF189" s="132">
        <v>0</v>
      </c>
      <c r="AG189" s="132">
        <v>1</v>
      </c>
      <c r="AH189" s="114"/>
      <c r="AI189" s="132">
        <v>0</v>
      </c>
      <c r="AJ189" s="114" t="s">
        <v>84</v>
      </c>
      <c r="AK189" s="198" t="s">
        <v>84</v>
      </c>
      <c r="AL189" s="195">
        <v>5</v>
      </c>
      <c r="AM189" s="114" t="s">
        <v>1742</v>
      </c>
      <c r="AN189" s="114" t="s">
        <v>1742</v>
      </c>
      <c r="AO189" s="114" t="s">
        <v>1743</v>
      </c>
      <c r="AP189" s="186">
        <v>3</v>
      </c>
      <c r="AQ189" s="114" t="s">
        <v>449</v>
      </c>
      <c r="AR189" s="114" t="s">
        <v>97</v>
      </c>
      <c r="AS189" s="114" t="s">
        <v>96</v>
      </c>
      <c r="AT189" s="114" t="s">
        <v>97</v>
      </c>
      <c r="AU189" s="114"/>
      <c r="AV189" s="596" t="s">
        <v>2798</v>
      </c>
      <c r="AW189" s="479" t="b">
        <v>0</v>
      </c>
      <c r="AX189" s="114" t="s">
        <v>89</v>
      </c>
      <c r="AY189" s="114"/>
      <c r="AZ189" s="114"/>
      <c r="BA189" s="114" t="b">
        <v>0</v>
      </c>
      <c r="BB189" s="114" t="b">
        <v>0</v>
      </c>
      <c r="BC189" s="114" t="b">
        <v>0</v>
      </c>
      <c r="BD189" s="114"/>
      <c r="BE189" s="114" t="s">
        <v>4860</v>
      </c>
      <c r="BF189" s="114" t="s">
        <v>807</v>
      </c>
      <c r="BG189" s="114" t="s">
        <v>807</v>
      </c>
      <c r="BH189" s="184" t="s">
        <v>807</v>
      </c>
      <c r="BI189" s="184"/>
      <c r="BJ189" s="561" t="s">
        <v>2798</v>
      </c>
      <c r="BK189" s="479" t="s">
        <v>2798</v>
      </c>
      <c r="BL189" s="184"/>
      <c r="BM189" s="56"/>
      <c r="BN189" s="209">
        <v>999</v>
      </c>
      <c r="BP189" s="580"/>
      <c r="BQ189" s="580" t="s">
        <v>113</v>
      </c>
      <c r="BR189" s="580" t="s">
        <v>806</v>
      </c>
      <c r="BS189" s="580"/>
      <c r="BT189" s="580"/>
    </row>
    <row r="190" spans="1:72">
      <c r="A190" s="40">
        <v>630</v>
      </c>
      <c r="B190" s="148" t="s">
        <v>7274</v>
      </c>
      <c r="C190" s="148" t="s">
        <v>7275</v>
      </c>
      <c r="D190" s="28">
        <v>0</v>
      </c>
      <c r="E190" s="586">
        <v>0</v>
      </c>
      <c r="F190" s="586">
        <v>1</v>
      </c>
      <c r="G190" s="344" t="s">
        <v>7212</v>
      </c>
      <c r="H190" t="s">
        <v>501</v>
      </c>
      <c r="J190" s="184"/>
      <c r="K190" s="114"/>
      <c r="L190" s="114"/>
      <c r="M190" s="184"/>
      <c r="N190" s="184" t="s">
        <v>501</v>
      </c>
      <c r="O190" s="114" t="s">
        <v>501</v>
      </c>
      <c r="P190" s="184" t="s">
        <v>501</v>
      </c>
      <c r="Q190" s="115" t="s">
        <v>500</v>
      </c>
      <c r="R190" s="137">
        <v>107</v>
      </c>
      <c r="S190" s="137">
        <v>11</v>
      </c>
      <c r="T190" s="183" t="s">
        <v>134</v>
      </c>
      <c r="U190" s="184"/>
      <c r="V190" s="142">
        <v>99</v>
      </c>
      <c r="W190" s="142">
        <v>99</v>
      </c>
      <c r="X190" s="185" t="s">
        <v>2763</v>
      </c>
      <c r="Y190" s="132">
        <v>0</v>
      </c>
      <c r="Z190" s="132">
        <v>1</v>
      </c>
      <c r="AA190" s="132">
        <v>0</v>
      </c>
      <c r="AB190" s="132">
        <v>0</v>
      </c>
      <c r="AC190" s="132">
        <v>0</v>
      </c>
      <c r="AD190" s="132">
        <v>1</v>
      </c>
      <c r="AE190" s="132">
        <v>1</v>
      </c>
      <c r="AF190" s="132">
        <v>0</v>
      </c>
      <c r="AG190" s="132">
        <v>0</v>
      </c>
      <c r="AH190" s="114"/>
      <c r="AI190" s="132">
        <v>0</v>
      </c>
      <c r="AJ190" s="114" t="s">
        <v>84</v>
      </c>
      <c r="AK190" s="198" t="s">
        <v>84</v>
      </c>
      <c r="AL190" s="195">
        <v>5</v>
      </c>
      <c r="AM190" s="114" t="s">
        <v>1742</v>
      </c>
      <c r="AN190" s="114" t="s">
        <v>1742</v>
      </c>
      <c r="AO190" s="114" t="s">
        <v>1743</v>
      </c>
      <c r="AP190" s="186">
        <v>3</v>
      </c>
      <c r="AQ190" s="114" t="s">
        <v>449</v>
      </c>
      <c r="AR190" s="114" t="s">
        <v>97</v>
      </c>
      <c r="AS190" s="114" t="s">
        <v>96</v>
      </c>
      <c r="AT190" s="114" t="s">
        <v>97</v>
      </c>
      <c r="AU190" s="114"/>
      <c r="AV190" s="596" t="s">
        <v>2798</v>
      </c>
      <c r="AW190" s="479" t="b">
        <v>0</v>
      </c>
      <c r="AX190" s="114" t="s">
        <v>89</v>
      </c>
      <c r="AY190" s="114"/>
      <c r="AZ190" s="114"/>
      <c r="BA190" s="114" t="b">
        <v>0</v>
      </c>
      <c r="BB190" s="114" t="b">
        <v>0</v>
      </c>
      <c r="BC190" s="114" t="b">
        <v>0</v>
      </c>
      <c r="BD190" s="114"/>
      <c r="BE190" s="114" t="s">
        <v>502</v>
      </c>
      <c r="BF190" s="114" t="s">
        <v>502</v>
      </c>
      <c r="BG190" s="114" t="s">
        <v>502</v>
      </c>
      <c r="BH190" s="184" t="s">
        <v>502</v>
      </c>
      <c r="BI190" s="184"/>
      <c r="BJ190" s="561" t="s">
        <v>2798</v>
      </c>
      <c r="BK190" s="479" t="s">
        <v>2798</v>
      </c>
      <c r="BL190" s="184"/>
      <c r="BM190" s="56"/>
      <c r="BN190" s="209">
        <v>999</v>
      </c>
      <c r="BP190" s="580"/>
      <c r="BQ190" s="580" t="s">
        <v>54</v>
      </c>
      <c r="BR190" s="580" t="s">
        <v>501</v>
      </c>
      <c r="BS190" s="580"/>
      <c r="BT190" s="580"/>
    </row>
    <row r="191" spans="1:72">
      <c r="A191" s="40">
        <v>636</v>
      </c>
      <c r="B191" s="148" t="s">
        <v>7276</v>
      </c>
      <c r="C191" s="148" t="s">
        <v>7277</v>
      </c>
      <c r="D191" s="28">
        <v>0</v>
      </c>
      <c r="E191" s="586">
        <v>0</v>
      </c>
      <c r="F191" s="586">
        <v>1</v>
      </c>
      <c r="G191" s="344" t="s">
        <v>7212</v>
      </c>
      <c r="H191" t="s">
        <v>461</v>
      </c>
      <c r="I191" s="114"/>
      <c r="J191" s="56"/>
      <c r="K191" s="114"/>
      <c r="L191" s="114"/>
      <c r="M191" s="184"/>
      <c r="N191" s="184" t="s">
        <v>461</v>
      </c>
      <c r="O191" s="114" t="s">
        <v>461</v>
      </c>
      <c r="P191" s="184" t="s">
        <v>461</v>
      </c>
      <c r="Q191" s="115" t="s">
        <v>460</v>
      </c>
      <c r="R191" s="137">
        <v>108</v>
      </c>
      <c r="S191" s="137">
        <v>12</v>
      </c>
      <c r="T191" s="183" t="s">
        <v>244</v>
      </c>
      <c r="U191" s="184"/>
      <c r="V191" s="142">
        <v>99</v>
      </c>
      <c r="W191" s="142">
        <v>99</v>
      </c>
      <c r="X191" s="185" t="s">
        <v>2763</v>
      </c>
      <c r="Y191" s="132">
        <v>0</v>
      </c>
      <c r="Z191" s="132">
        <v>1</v>
      </c>
      <c r="AA191" s="132">
        <v>0</v>
      </c>
      <c r="AB191" s="132">
        <v>0</v>
      </c>
      <c r="AC191" s="132">
        <v>0</v>
      </c>
      <c r="AD191" s="132">
        <v>1</v>
      </c>
      <c r="AE191" s="132">
        <v>1</v>
      </c>
      <c r="AF191" s="132">
        <v>0</v>
      </c>
      <c r="AG191" s="132">
        <v>1</v>
      </c>
      <c r="AH191" s="114"/>
      <c r="AI191" s="132">
        <v>0</v>
      </c>
      <c r="AJ191" s="114" t="s">
        <v>84</v>
      </c>
      <c r="AK191" s="198" t="s">
        <v>84</v>
      </c>
      <c r="AL191" s="195">
        <v>5</v>
      </c>
      <c r="AM191" s="114" t="s">
        <v>1742</v>
      </c>
      <c r="AN191" s="114" t="s">
        <v>1742</v>
      </c>
      <c r="AO191" s="114" t="s">
        <v>1743</v>
      </c>
      <c r="AP191" s="186">
        <v>3</v>
      </c>
      <c r="AQ191" s="114" t="s">
        <v>449</v>
      </c>
      <c r="AR191" s="114" t="s">
        <v>97</v>
      </c>
      <c r="AS191" s="114" t="s">
        <v>96</v>
      </c>
      <c r="AT191" s="114" t="s">
        <v>97</v>
      </c>
      <c r="AU191" s="114"/>
      <c r="AV191" s="596" t="s">
        <v>2798</v>
      </c>
      <c r="AW191" s="479" t="b">
        <v>0</v>
      </c>
      <c r="AX191" s="114" t="s">
        <v>89</v>
      </c>
      <c r="AY191" s="114"/>
      <c r="AZ191" s="114"/>
      <c r="BA191" s="114" t="b">
        <v>0</v>
      </c>
      <c r="BB191" s="114" t="b">
        <v>0</v>
      </c>
      <c r="BC191" s="114" t="b">
        <v>0</v>
      </c>
      <c r="BD191" s="114"/>
      <c r="BE191" s="114" t="s">
        <v>4856</v>
      </c>
      <c r="BF191" s="114" t="s">
        <v>462</v>
      </c>
      <c r="BG191" s="114" t="s">
        <v>462</v>
      </c>
      <c r="BH191" s="184" t="s">
        <v>462</v>
      </c>
      <c r="BI191" s="184"/>
      <c r="BJ191" s="561" t="s">
        <v>2798</v>
      </c>
      <c r="BK191" s="479" t="s">
        <v>2798</v>
      </c>
      <c r="BL191" s="184"/>
      <c r="BM191" s="56"/>
      <c r="BN191" s="209">
        <v>999</v>
      </c>
      <c r="BP191" s="580"/>
      <c r="BQ191" s="580" t="s">
        <v>103</v>
      </c>
      <c r="BR191" s="580" t="s">
        <v>461</v>
      </c>
      <c r="BS191" s="580"/>
      <c r="BT191" s="580"/>
    </row>
    <row r="192" spans="1:72">
      <c r="A192" s="40">
        <v>637</v>
      </c>
      <c r="B192" s="148" t="s">
        <v>7276</v>
      </c>
      <c r="C192" s="148" t="s">
        <v>7277</v>
      </c>
      <c r="D192" s="28">
        <v>0</v>
      </c>
      <c r="E192" s="586">
        <v>0</v>
      </c>
      <c r="F192" s="586">
        <v>1</v>
      </c>
      <c r="G192" s="344" t="s">
        <v>7212</v>
      </c>
      <c r="H192" t="s">
        <v>458</v>
      </c>
      <c r="J192" s="56"/>
      <c r="K192" s="114"/>
      <c r="L192" s="114"/>
      <c r="M192" s="184"/>
      <c r="N192" s="184" t="s">
        <v>458</v>
      </c>
      <c r="O192" s="114" t="s">
        <v>458</v>
      </c>
      <c r="P192" s="184" t="s">
        <v>458</v>
      </c>
      <c r="Q192" s="115" t="s">
        <v>457</v>
      </c>
      <c r="R192" s="137">
        <v>108</v>
      </c>
      <c r="S192" s="137">
        <v>12</v>
      </c>
      <c r="T192" s="183" t="s">
        <v>244</v>
      </c>
      <c r="U192" s="184"/>
      <c r="V192" s="142">
        <v>99</v>
      </c>
      <c r="W192" s="142">
        <v>99</v>
      </c>
      <c r="X192" s="185" t="s">
        <v>2763</v>
      </c>
      <c r="Y192" s="132">
        <v>0</v>
      </c>
      <c r="Z192" s="132">
        <v>1</v>
      </c>
      <c r="AA192" s="132">
        <v>0</v>
      </c>
      <c r="AB192" s="132">
        <v>0</v>
      </c>
      <c r="AC192" s="132">
        <v>0</v>
      </c>
      <c r="AD192" s="132">
        <v>1</v>
      </c>
      <c r="AE192" s="132">
        <v>1</v>
      </c>
      <c r="AF192" s="132">
        <v>0</v>
      </c>
      <c r="AG192" s="132">
        <v>0</v>
      </c>
      <c r="AH192" s="114"/>
      <c r="AI192" s="132">
        <v>0</v>
      </c>
      <c r="AJ192" s="114" t="s">
        <v>84</v>
      </c>
      <c r="AK192" s="198" t="s">
        <v>84</v>
      </c>
      <c r="AL192" s="195">
        <v>5</v>
      </c>
      <c r="AM192" s="114" t="s">
        <v>1742</v>
      </c>
      <c r="AN192" s="114" t="s">
        <v>1742</v>
      </c>
      <c r="AO192" s="114" t="s">
        <v>1743</v>
      </c>
      <c r="AP192" s="186">
        <v>3</v>
      </c>
      <c r="AQ192" s="114" t="s">
        <v>449</v>
      </c>
      <c r="AR192" s="114" t="s">
        <v>97</v>
      </c>
      <c r="AS192" s="114" t="s">
        <v>96</v>
      </c>
      <c r="AT192" s="114" t="s">
        <v>97</v>
      </c>
      <c r="AU192" s="114"/>
      <c r="AV192" s="596" t="s">
        <v>2798</v>
      </c>
      <c r="AW192" s="479" t="b">
        <v>0</v>
      </c>
      <c r="AX192" s="114" t="s">
        <v>89</v>
      </c>
      <c r="AY192" s="114"/>
      <c r="AZ192" s="114"/>
      <c r="BA192" s="114" t="b">
        <v>0</v>
      </c>
      <c r="BB192" s="114" t="b">
        <v>0</v>
      </c>
      <c r="BC192" s="114" t="b">
        <v>0</v>
      </c>
      <c r="BD192" s="114"/>
      <c r="BE192" s="114" t="s">
        <v>459</v>
      </c>
      <c r="BF192" s="114" t="s">
        <v>459</v>
      </c>
      <c r="BG192" s="114" t="s">
        <v>459</v>
      </c>
      <c r="BH192" s="184" t="s">
        <v>459</v>
      </c>
      <c r="BI192" s="184"/>
      <c r="BJ192" s="561" t="s">
        <v>2798</v>
      </c>
      <c r="BK192" s="479" t="s">
        <v>2798</v>
      </c>
      <c r="BL192" s="184"/>
      <c r="BM192" s="56"/>
      <c r="BN192" s="209">
        <v>999</v>
      </c>
      <c r="BP192" s="580"/>
      <c r="BQ192" s="580" t="s">
        <v>113</v>
      </c>
      <c r="BR192" s="580" t="s">
        <v>458</v>
      </c>
      <c r="BS192" s="580"/>
      <c r="BT192" s="580"/>
    </row>
    <row r="193" spans="1:74">
      <c r="A193" s="40">
        <v>649</v>
      </c>
      <c r="B193" s="148" t="s">
        <v>7278</v>
      </c>
      <c r="C193" s="148" t="s">
        <v>7279</v>
      </c>
      <c r="D193" s="28">
        <v>0</v>
      </c>
      <c r="E193" s="586">
        <v>0</v>
      </c>
      <c r="F193" s="586">
        <v>1</v>
      </c>
      <c r="G193" s="344" t="s">
        <v>7212</v>
      </c>
      <c r="H193" t="s">
        <v>729</v>
      </c>
      <c r="J193" s="56"/>
      <c r="L193" s="114"/>
      <c r="M193" s="184"/>
      <c r="N193" s="56" t="s">
        <v>729</v>
      </c>
      <c r="O193" t="s">
        <v>729</v>
      </c>
      <c r="P193" s="56" t="s">
        <v>729</v>
      </c>
      <c r="Q193" s="115" t="s">
        <v>728</v>
      </c>
      <c r="R193" s="137">
        <v>999</v>
      </c>
      <c r="S193" s="137">
        <v>70</v>
      </c>
      <c r="T193" s="183" t="s">
        <v>185</v>
      </c>
      <c r="U193" s="56"/>
      <c r="V193" s="142">
        <v>99</v>
      </c>
      <c r="W193" s="142">
        <v>99</v>
      </c>
      <c r="X193" s="21" t="s">
        <v>2765</v>
      </c>
      <c r="Y193" s="132">
        <v>0</v>
      </c>
      <c r="Z193" s="132">
        <v>1</v>
      </c>
      <c r="AA193" s="132">
        <v>0</v>
      </c>
      <c r="AB193" s="132">
        <v>0</v>
      </c>
      <c r="AC193" s="132">
        <v>0</v>
      </c>
      <c r="AD193" s="132">
        <v>1</v>
      </c>
      <c r="AE193" s="132">
        <v>1</v>
      </c>
      <c r="AF193" s="132">
        <v>0</v>
      </c>
      <c r="AG193" s="132">
        <v>1</v>
      </c>
      <c r="AI193" s="132">
        <v>0</v>
      </c>
      <c r="AJ193" t="s">
        <v>84</v>
      </c>
      <c r="AK193" s="198" t="s">
        <v>84</v>
      </c>
      <c r="AL193" s="195">
        <v>5</v>
      </c>
      <c r="AM193" t="s">
        <v>1742</v>
      </c>
      <c r="AN193" t="s">
        <v>1742</v>
      </c>
      <c r="AO193" t="s">
        <v>1743</v>
      </c>
      <c r="AP193" s="29">
        <v>3</v>
      </c>
      <c r="AQ193" t="s">
        <v>449</v>
      </c>
      <c r="AR193" t="s">
        <v>97</v>
      </c>
      <c r="AS193" t="s">
        <v>96</v>
      </c>
      <c r="AT193" t="s">
        <v>97</v>
      </c>
      <c r="AV193" s="596" t="s">
        <v>2798</v>
      </c>
      <c r="AW193" s="479" t="b">
        <v>0</v>
      </c>
      <c r="AX193" t="s">
        <v>89</v>
      </c>
      <c r="BA193" t="b">
        <v>0</v>
      </c>
      <c r="BB193" t="b">
        <v>0</v>
      </c>
      <c r="BC193" t="b">
        <v>0</v>
      </c>
      <c r="BE193" t="s">
        <v>4833</v>
      </c>
      <c r="BF193" t="s">
        <v>5280</v>
      </c>
      <c r="BG193" t="s">
        <v>5280</v>
      </c>
      <c r="BH193" s="56" t="s">
        <v>5280</v>
      </c>
      <c r="BI193" s="56"/>
      <c r="BJ193" s="561" t="s">
        <v>2798</v>
      </c>
      <c r="BK193" s="479" t="s">
        <v>2798</v>
      </c>
      <c r="BL193" s="56"/>
      <c r="BM193" s="56"/>
      <c r="BN193" s="372">
        <v>999</v>
      </c>
      <c r="BP193" s="580"/>
      <c r="BQ193" s="580" t="s">
        <v>99</v>
      </c>
      <c r="BR193" s="580" t="s">
        <v>729</v>
      </c>
      <c r="BS193" s="580"/>
      <c r="BT193" s="580"/>
    </row>
    <row r="194" spans="1:74">
      <c r="A194" s="40">
        <v>650</v>
      </c>
      <c r="B194" s="148" t="s">
        <v>7278</v>
      </c>
      <c r="C194" s="148" t="s">
        <v>7279</v>
      </c>
      <c r="D194" s="28">
        <v>0</v>
      </c>
      <c r="E194" s="586">
        <v>0</v>
      </c>
      <c r="F194" s="586">
        <v>1</v>
      </c>
      <c r="G194" s="344" t="s">
        <v>7212</v>
      </c>
      <c r="H194" t="s">
        <v>572</v>
      </c>
      <c r="J194" s="56"/>
      <c r="L194" s="114"/>
      <c r="M194" s="184"/>
      <c r="N194" s="56" t="s">
        <v>572</v>
      </c>
      <c r="O194" t="s">
        <v>572</v>
      </c>
      <c r="P194" s="56" t="s">
        <v>572</v>
      </c>
      <c r="Q194" s="115" t="s">
        <v>571</v>
      </c>
      <c r="R194" s="137">
        <v>999</v>
      </c>
      <c r="S194" s="137">
        <v>70</v>
      </c>
      <c r="T194" s="183" t="s">
        <v>185</v>
      </c>
      <c r="U194" s="56"/>
      <c r="V194" s="142">
        <v>99</v>
      </c>
      <c r="W194" s="142">
        <v>99</v>
      </c>
      <c r="X194" s="21" t="s">
        <v>2765</v>
      </c>
      <c r="Y194" s="132">
        <v>0</v>
      </c>
      <c r="Z194" s="132">
        <v>1</v>
      </c>
      <c r="AA194" s="132">
        <v>0</v>
      </c>
      <c r="AB194" s="132">
        <v>0</v>
      </c>
      <c r="AC194" s="132">
        <v>0</v>
      </c>
      <c r="AD194" s="132">
        <v>1</v>
      </c>
      <c r="AE194" s="132">
        <v>1</v>
      </c>
      <c r="AF194" s="132">
        <v>0</v>
      </c>
      <c r="AG194" s="132">
        <v>0</v>
      </c>
      <c r="AI194" s="132">
        <v>0</v>
      </c>
      <c r="AJ194" t="s">
        <v>84</v>
      </c>
      <c r="AK194" s="198" t="s">
        <v>84</v>
      </c>
      <c r="AL194" s="195">
        <v>5</v>
      </c>
      <c r="AM194" t="s">
        <v>1742</v>
      </c>
      <c r="AN194" t="s">
        <v>1742</v>
      </c>
      <c r="AO194" t="s">
        <v>1743</v>
      </c>
      <c r="AP194" s="29">
        <v>3</v>
      </c>
      <c r="AQ194" t="s">
        <v>449</v>
      </c>
      <c r="AR194" t="s">
        <v>97</v>
      </c>
      <c r="AS194" t="s">
        <v>96</v>
      </c>
      <c r="AT194" t="s">
        <v>97</v>
      </c>
      <c r="AV194" s="596" t="s">
        <v>2798</v>
      </c>
      <c r="AW194" s="479" t="b">
        <v>0</v>
      </c>
      <c r="AX194" t="s">
        <v>89</v>
      </c>
      <c r="BA194" t="b">
        <v>0</v>
      </c>
      <c r="BB194" t="b">
        <v>0</v>
      </c>
      <c r="BC194" t="b">
        <v>0</v>
      </c>
      <c r="BE194" t="s">
        <v>4742</v>
      </c>
      <c r="BF194" t="s">
        <v>4742</v>
      </c>
      <c r="BG194" t="s">
        <v>4742</v>
      </c>
      <c r="BH194" s="56" t="s">
        <v>4742</v>
      </c>
      <c r="BI194" s="56"/>
      <c r="BJ194" s="561" t="s">
        <v>2798</v>
      </c>
      <c r="BK194" s="479" t="s">
        <v>2798</v>
      </c>
      <c r="BL194" s="56"/>
      <c r="BM194" s="56"/>
      <c r="BN194" s="372">
        <v>999</v>
      </c>
      <c r="BP194" s="580"/>
      <c r="BQ194" s="580" t="s">
        <v>103</v>
      </c>
      <c r="BR194" s="580" t="s">
        <v>572</v>
      </c>
      <c r="BS194" s="580"/>
      <c r="BT194" s="580"/>
    </row>
    <row r="195" spans="1:74">
      <c r="A195" s="40">
        <v>659</v>
      </c>
      <c r="B195" s="148" t="s">
        <v>7280</v>
      </c>
      <c r="C195" s="148" t="s">
        <v>7279</v>
      </c>
      <c r="D195" s="28">
        <v>0</v>
      </c>
      <c r="E195" s="586">
        <v>0</v>
      </c>
      <c r="F195" s="586">
        <v>1</v>
      </c>
      <c r="G195" s="344" t="s">
        <v>7212</v>
      </c>
      <c r="H195" t="s">
        <v>486</v>
      </c>
      <c r="J195" s="56"/>
      <c r="L195" s="114"/>
      <c r="M195" s="184"/>
      <c r="N195" s="56" t="s">
        <v>486</v>
      </c>
      <c r="O195" t="s">
        <v>486</v>
      </c>
      <c r="P195" s="56" t="s">
        <v>486</v>
      </c>
      <c r="Q195" s="115" t="s">
        <v>485</v>
      </c>
      <c r="R195" s="137">
        <v>999</v>
      </c>
      <c r="S195" s="137">
        <v>71</v>
      </c>
      <c r="T195" s="119" t="s">
        <v>108</v>
      </c>
      <c r="U195" s="56"/>
      <c r="V195" s="142">
        <v>99</v>
      </c>
      <c r="W195" s="142">
        <v>99</v>
      </c>
      <c r="X195" s="21" t="s">
        <v>2765</v>
      </c>
      <c r="Y195" s="132">
        <v>0</v>
      </c>
      <c r="Z195" s="132">
        <v>1</v>
      </c>
      <c r="AA195" s="132">
        <v>0</v>
      </c>
      <c r="AB195" s="132">
        <v>0</v>
      </c>
      <c r="AC195" s="132">
        <v>0</v>
      </c>
      <c r="AD195" s="132">
        <v>1</v>
      </c>
      <c r="AE195" s="132">
        <v>1</v>
      </c>
      <c r="AF195" s="132">
        <v>0</v>
      </c>
      <c r="AG195" s="132">
        <v>1</v>
      </c>
      <c r="AI195" s="132">
        <v>0</v>
      </c>
      <c r="AJ195" t="s">
        <v>84</v>
      </c>
      <c r="AK195" s="198" t="s">
        <v>84</v>
      </c>
      <c r="AL195" s="195">
        <v>5</v>
      </c>
      <c r="AM195" t="s">
        <v>1742</v>
      </c>
      <c r="AN195" t="s">
        <v>1742</v>
      </c>
      <c r="AO195" t="s">
        <v>1743</v>
      </c>
      <c r="AP195" s="29">
        <v>3</v>
      </c>
      <c r="AQ195" t="s">
        <v>449</v>
      </c>
      <c r="AR195" t="s">
        <v>97</v>
      </c>
      <c r="AS195" t="s">
        <v>96</v>
      </c>
      <c r="AT195" t="s">
        <v>97</v>
      </c>
      <c r="AV195" s="596" t="s">
        <v>2798</v>
      </c>
      <c r="AW195" s="479" t="b">
        <v>0</v>
      </c>
      <c r="AX195" t="s">
        <v>89</v>
      </c>
      <c r="BA195" t="b">
        <v>0</v>
      </c>
      <c r="BB195" t="b">
        <v>0</v>
      </c>
      <c r="BC195" t="b">
        <v>0</v>
      </c>
      <c r="BE195" t="s">
        <v>4836</v>
      </c>
      <c r="BF195" t="s">
        <v>487</v>
      </c>
      <c r="BG195" t="s">
        <v>487</v>
      </c>
      <c r="BH195" s="56" t="s">
        <v>487</v>
      </c>
      <c r="BI195" s="56"/>
      <c r="BJ195" s="561" t="s">
        <v>2798</v>
      </c>
      <c r="BK195" s="479" t="s">
        <v>2798</v>
      </c>
      <c r="BL195" s="56"/>
      <c r="BM195" s="56"/>
      <c r="BN195" s="372">
        <v>999</v>
      </c>
      <c r="BP195" s="580"/>
      <c r="BQ195" s="580" t="s">
        <v>99</v>
      </c>
      <c r="BR195" s="580" t="s">
        <v>486</v>
      </c>
      <c r="BS195" s="580"/>
      <c r="BT195" s="580"/>
    </row>
    <row r="196" spans="1:74" s="224" customFormat="1">
      <c r="A196" s="40">
        <v>660</v>
      </c>
      <c r="B196" s="148" t="s">
        <v>7280</v>
      </c>
      <c r="C196" s="148" t="s">
        <v>7279</v>
      </c>
      <c r="D196" s="28">
        <v>0</v>
      </c>
      <c r="E196" s="586">
        <v>0</v>
      </c>
      <c r="F196" s="586">
        <v>1</v>
      </c>
      <c r="G196" s="344" t="s">
        <v>7212</v>
      </c>
      <c r="H196" t="s">
        <v>483</v>
      </c>
      <c r="I196"/>
      <c r="J196" s="56"/>
      <c r="K196"/>
      <c r="L196" s="114"/>
      <c r="M196" s="184"/>
      <c r="N196" s="56" t="s">
        <v>483</v>
      </c>
      <c r="O196" t="s">
        <v>483</v>
      </c>
      <c r="P196" s="56" t="s">
        <v>483</v>
      </c>
      <c r="Q196" s="115" t="s">
        <v>482</v>
      </c>
      <c r="R196" s="137">
        <v>999</v>
      </c>
      <c r="S196" s="137">
        <v>71</v>
      </c>
      <c r="T196" s="119" t="s">
        <v>108</v>
      </c>
      <c r="U196" s="56"/>
      <c r="V196" s="142">
        <v>99</v>
      </c>
      <c r="W196" s="142">
        <v>99</v>
      </c>
      <c r="X196" s="21" t="s">
        <v>2765</v>
      </c>
      <c r="Y196" s="132">
        <v>0</v>
      </c>
      <c r="Z196" s="132">
        <v>1</v>
      </c>
      <c r="AA196" s="132">
        <v>0</v>
      </c>
      <c r="AB196" s="132">
        <v>0</v>
      </c>
      <c r="AC196" s="132">
        <v>0</v>
      </c>
      <c r="AD196" s="132">
        <v>1</v>
      </c>
      <c r="AE196" s="132">
        <v>1</v>
      </c>
      <c r="AF196" s="132">
        <v>0</v>
      </c>
      <c r="AG196" s="132">
        <v>0</v>
      </c>
      <c r="AH196"/>
      <c r="AI196" s="132">
        <v>0</v>
      </c>
      <c r="AJ196" t="s">
        <v>84</v>
      </c>
      <c r="AK196" s="198" t="s">
        <v>84</v>
      </c>
      <c r="AL196" s="195">
        <v>5</v>
      </c>
      <c r="AM196" t="s">
        <v>1742</v>
      </c>
      <c r="AN196" t="s">
        <v>1742</v>
      </c>
      <c r="AO196" t="s">
        <v>1743</v>
      </c>
      <c r="AP196" s="29">
        <v>3</v>
      </c>
      <c r="AQ196" t="s">
        <v>449</v>
      </c>
      <c r="AR196" t="s">
        <v>97</v>
      </c>
      <c r="AS196" t="s">
        <v>96</v>
      </c>
      <c r="AT196" t="s">
        <v>97</v>
      </c>
      <c r="AU196"/>
      <c r="AV196" s="596" t="s">
        <v>2798</v>
      </c>
      <c r="AW196" s="479" t="b">
        <v>0</v>
      </c>
      <c r="AX196" t="s">
        <v>89</v>
      </c>
      <c r="AY196"/>
      <c r="AZ196"/>
      <c r="BA196" t="b">
        <v>0</v>
      </c>
      <c r="BB196" t="b">
        <v>0</v>
      </c>
      <c r="BC196" t="b">
        <v>0</v>
      </c>
      <c r="BD196"/>
      <c r="BE196" t="s">
        <v>484</v>
      </c>
      <c r="BF196" s="114" t="s">
        <v>484</v>
      </c>
      <c r="BG196" t="s">
        <v>484</v>
      </c>
      <c r="BH196" s="56" t="s">
        <v>484</v>
      </c>
      <c r="BI196" s="56"/>
      <c r="BJ196" s="561" t="s">
        <v>2798</v>
      </c>
      <c r="BK196" s="479" t="s">
        <v>2798</v>
      </c>
      <c r="BL196" s="56"/>
      <c r="BM196" s="56"/>
      <c r="BN196" s="372">
        <v>999</v>
      </c>
      <c r="BO196"/>
      <c r="BP196" s="580"/>
      <c r="BQ196" s="580" t="s">
        <v>103</v>
      </c>
      <c r="BR196" s="580" t="s">
        <v>483</v>
      </c>
      <c r="BS196" s="580"/>
      <c r="BT196" s="580"/>
    </row>
    <row r="197" spans="1:74">
      <c r="A197">
        <v>465</v>
      </c>
      <c r="B197" s="148" t="s">
        <v>7391</v>
      </c>
      <c r="C197" s="148" t="s">
        <v>7254</v>
      </c>
      <c r="D197" s="28">
        <v>1</v>
      </c>
      <c r="E197" s="586">
        <v>0</v>
      </c>
      <c r="F197" s="586">
        <v>1</v>
      </c>
      <c r="G197" s="344" t="s">
        <v>7392</v>
      </c>
      <c r="H197" t="s">
        <v>1660</v>
      </c>
      <c r="I197" t="s">
        <v>1660</v>
      </c>
      <c r="J197" s="56" t="s">
        <v>1660</v>
      </c>
      <c r="M197" s="56"/>
      <c r="N197" s="56" t="s">
        <v>1661</v>
      </c>
      <c r="O197" t="s">
        <v>1661</v>
      </c>
      <c r="P197" s="56" t="s">
        <v>1661</v>
      </c>
      <c r="Q197" s="61" t="s">
        <v>185</v>
      </c>
      <c r="R197" s="137">
        <v>999</v>
      </c>
      <c r="S197" s="137">
        <v>70</v>
      </c>
      <c r="T197" s="119" t="s">
        <v>185</v>
      </c>
      <c r="U197" s="56" t="s">
        <v>185</v>
      </c>
      <c r="V197" s="142">
        <v>99</v>
      </c>
      <c r="W197" s="142">
        <v>99</v>
      </c>
      <c r="X197" s="21" t="s">
        <v>2765</v>
      </c>
      <c r="Y197" s="132">
        <v>0</v>
      </c>
      <c r="Z197" s="132">
        <v>0</v>
      </c>
      <c r="AA197" s="132">
        <v>0</v>
      </c>
      <c r="AB197" s="132">
        <v>0</v>
      </c>
      <c r="AC197" s="132">
        <v>0</v>
      </c>
      <c r="AD197" s="132">
        <v>0</v>
      </c>
      <c r="AE197" s="132">
        <v>0</v>
      </c>
      <c r="AF197" s="132">
        <v>0</v>
      </c>
      <c r="AG197" s="132">
        <v>0</v>
      </c>
      <c r="AH197" t="s">
        <v>1051</v>
      </c>
      <c r="AI197" s="132" t="s">
        <v>2798</v>
      </c>
      <c r="AJ197" t="s">
        <v>140</v>
      </c>
      <c r="AK197" s="38" t="s">
        <v>140</v>
      </c>
      <c r="AL197" s="195">
        <v>3</v>
      </c>
      <c r="AM197" s="633"/>
      <c r="AN197" s="633"/>
      <c r="AO197" s="633"/>
      <c r="AP197" s="634">
        <v>0</v>
      </c>
      <c r="AQ197" t="s">
        <v>43</v>
      </c>
      <c r="AR197" s="22" t="s">
        <v>43</v>
      </c>
      <c r="AS197" t="s">
        <v>43</v>
      </c>
      <c r="AT197" s="22" t="b">
        <v>1</v>
      </c>
      <c r="AU197" s="633" t="s">
        <v>286</v>
      </c>
      <c r="AV197" s="633" t="s">
        <v>43</v>
      </c>
      <c r="AX197" s="596" t="s">
        <v>2142</v>
      </c>
      <c r="AY197" s="479" t="b">
        <v>1</v>
      </c>
      <c r="AZ197" s="22" t="s">
        <v>5629</v>
      </c>
      <c r="BA197" s="10">
        <v>2</v>
      </c>
      <c r="BB197">
        <v>0</v>
      </c>
      <c r="BC197" t="b">
        <v>0</v>
      </c>
      <c r="BD197" t="b">
        <v>0</v>
      </c>
      <c r="BE197" t="b">
        <v>0</v>
      </c>
      <c r="BF197" t="s">
        <v>1665</v>
      </c>
      <c r="BG197" t="s">
        <v>1663</v>
      </c>
      <c r="BH197" t="s">
        <v>4788</v>
      </c>
      <c r="BI197" t="s">
        <v>4788</v>
      </c>
      <c r="BJ197" s="56" t="s">
        <v>1664</v>
      </c>
      <c r="BK197" s="56" t="s">
        <v>1664</v>
      </c>
      <c r="BL197" s="561" t="s">
        <v>2798</v>
      </c>
      <c r="BM197" s="479" t="s">
        <v>2798</v>
      </c>
      <c r="BN197" s="56" t="s">
        <v>1212</v>
      </c>
      <c r="BO197" s="56" t="s">
        <v>1379</v>
      </c>
      <c r="BP197" s="366">
        <v>98</v>
      </c>
      <c r="BR197" s="580" t="s">
        <v>1519</v>
      </c>
      <c r="BS197" s="580" t="s">
        <v>1199</v>
      </c>
      <c r="BT197" s="580" t="s">
        <v>1661</v>
      </c>
      <c r="BU197" s="580" t="s">
        <v>404</v>
      </c>
      <c r="BV197" s="580"/>
    </row>
    <row r="198" spans="1:74">
      <c r="A198">
        <v>466</v>
      </c>
      <c r="B198" s="148" t="s">
        <v>7393</v>
      </c>
      <c r="C198" s="148" t="s">
        <v>7254</v>
      </c>
      <c r="D198" s="28">
        <v>1</v>
      </c>
      <c r="E198" s="586">
        <v>0</v>
      </c>
      <c r="F198" s="586">
        <v>0</v>
      </c>
      <c r="G198" s="344" t="s">
        <v>7392</v>
      </c>
      <c r="H198" t="s">
        <v>1820</v>
      </c>
      <c r="I198" t="s">
        <v>1820</v>
      </c>
      <c r="J198" s="56" t="s">
        <v>1820</v>
      </c>
      <c r="M198" s="56"/>
      <c r="N198" s="56"/>
      <c r="P198" s="56"/>
      <c r="Q198" s="61" t="s">
        <v>1819</v>
      </c>
      <c r="R198" s="137">
        <v>999</v>
      </c>
      <c r="S198" s="137">
        <v>70</v>
      </c>
      <c r="T198" s="119" t="s">
        <v>185</v>
      </c>
      <c r="U198" s="56" t="s">
        <v>185</v>
      </c>
      <c r="V198" s="142">
        <v>99</v>
      </c>
      <c r="W198" s="142">
        <v>99</v>
      </c>
      <c r="X198" s="21" t="s">
        <v>2765</v>
      </c>
      <c r="Y198" s="132">
        <v>0</v>
      </c>
      <c r="Z198" s="132">
        <v>1</v>
      </c>
      <c r="AA198" s="132">
        <v>0</v>
      </c>
      <c r="AB198" s="132">
        <v>0</v>
      </c>
      <c r="AC198" s="132">
        <v>1</v>
      </c>
      <c r="AD198" s="132">
        <v>0</v>
      </c>
      <c r="AE198" s="132">
        <v>0</v>
      </c>
      <c r="AF198" s="132">
        <v>0</v>
      </c>
      <c r="AG198" s="132">
        <v>0</v>
      </c>
      <c r="AH198" t="s">
        <v>1051</v>
      </c>
      <c r="AI198" s="132" t="s">
        <v>2798</v>
      </c>
      <c r="AJ198" t="s">
        <v>140</v>
      </c>
      <c r="AK198" s="38" t="s">
        <v>140</v>
      </c>
      <c r="AL198" s="195">
        <v>3</v>
      </c>
      <c r="AM198" s="633" t="s">
        <v>1742</v>
      </c>
      <c r="AN198" s="633" t="s">
        <v>1742</v>
      </c>
      <c r="AO198" s="633" t="s">
        <v>1743</v>
      </c>
      <c r="AP198" s="637">
        <v>3</v>
      </c>
      <c r="AQ198" t="s">
        <v>1751</v>
      </c>
      <c r="AR198" s="22" t="s">
        <v>1107</v>
      </c>
      <c r="AS198" t="s">
        <v>1107</v>
      </c>
      <c r="AT198" s="22" t="b">
        <v>1</v>
      </c>
      <c r="AU198" s="633" t="s">
        <v>1101</v>
      </c>
      <c r="AV198" s="633" t="s">
        <v>1107</v>
      </c>
      <c r="AX198" s="596" t="s">
        <v>2798</v>
      </c>
      <c r="AY198" s="479" t="b">
        <v>0</v>
      </c>
      <c r="AZ198" t="s">
        <v>2710</v>
      </c>
      <c r="BA198" s="10">
        <v>2</v>
      </c>
      <c r="BB198">
        <v>0</v>
      </c>
      <c r="BC198" t="b">
        <v>0</v>
      </c>
      <c r="BD198" t="b">
        <v>0</v>
      </c>
      <c r="BE198" t="b">
        <v>0</v>
      </c>
      <c r="BG198" t="s">
        <v>1822</v>
      </c>
      <c r="BH198" t="s">
        <v>4794</v>
      </c>
      <c r="BI198" t="s">
        <v>4794</v>
      </c>
      <c r="BJ198" s="56"/>
      <c r="BK198" s="56"/>
      <c r="BL198" s="561" t="s">
        <v>2798</v>
      </c>
      <c r="BM198" s="479" t="s">
        <v>2798</v>
      </c>
      <c r="BN198" s="56" t="s">
        <v>1212</v>
      </c>
      <c r="BO198" s="56"/>
      <c r="BP198" s="366">
        <v>112</v>
      </c>
      <c r="BR198" s="580" t="s">
        <v>1114</v>
      </c>
      <c r="BS198" s="580"/>
      <c r="BT198" s="580"/>
      <c r="BU198" s="580" t="s">
        <v>404</v>
      </c>
      <c r="BV198" s="580"/>
    </row>
    <row r="199" spans="1:74">
      <c r="A199">
        <v>467</v>
      </c>
      <c r="B199" s="148" t="s">
        <v>7394</v>
      </c>
      <c r="C199" s="148" t="s">
        <v>7254</v>
      </c>
      <c r="D199" s="28">
        <v>1</v>
      </c>
      <c r="E199" s="586">
        <v>0</v>
      </c>
      <c r="F199" s="586">
        <v>1</v>
      </c>
      <c r="G199" s="344" t="s">
        <v>7392</v>
      </c>
      <c r="H199" t="s">
        <v>1824</v>
      </c>
      <c r="I199" t="s">
        <v>1824</v>
      </c>
      <c r="J199" s="56" t="s">
        <v>1824</v>
      </c>
      <c r="L199" s="114"/>
      <c r="M199" s="184"/>
      <c r="N199" s="56" t="s">
        <v>1825</v>
      </c>
      <c r="O199" t="s">
        <v>1825</v>
      </c>
      <c r="P199" s="56" t="s">
        <v>1825</v>
      </c>
      <c r="Q199" s="61" t="s">
        <v>1823</v>
      </c>
      <c r="R199" s="137">
        <v>999</v>
      </c>
      <c r="S199" s="137">
        <v>70</v>
      </c>
      <c r="T199" s="119" t="s">
        <v>185</v>
      </c>
      <c r="U199" s="56" t="s">
        <v>185</v>
      </c>
      <c r="V199" s="142">
        <v>99</v>
      </c>
      <c r="W199" s="142">
        <v>99</v>
      </c>
      <c r="X199" s="21" t="s">
        <v>2765</v>
      </c>
      <c r="Y199" s="132">
        <v>0</v>
      </c>
      <c r="Z199" s="132">
        <v>1</v>
      </c>
      <c r="AA199" s="132">
        <v>1</v>
      </c>
      <c r="AB199" s="132">
        <v>0</v>
      </c>
      <c r="AC199" s="132">
        <v>0</v>
      </c>
      <c r="AD199" s="132">
        <v>0</v>
      </c>
      <c r="AE199" s="132">
        <v>0</v>
      </c>
      <c r="AF199" s="132">
        <v>0</v>
      </c>
      <c r="AG199" s="132">
        <v>0</v>
      </c>
      <c r="AH199" t="s">
        <v>1051</v>
      </c>
      <c r="AI199" s="132" t="s">
        <v>5681</v>
      </c>
      <c r="AJ199" t="s">
        <v>140</v>
      </c>
      <c r="AK199" s="38" t="s">
        <v>140</v>
      </c>
      <c r="AL199" s="195">
        <v>3</v>
      </c>
      <c r="AM199" s="633" t="s">
        <v>1742</v>
      </c>
      <c r="AN199" s="633" t="s">
        <v>1742</v>
      </c>
      <c r="AO199" s="633" t="s">
        <v>1743</v>
      </c>
      <c r="AP199" s="637">
        <v>3</v>
      </c>
      <c r="AQ199" t="s">
        <v>1740</v>
      </c>
      <c r="AR199" s="22" t="s">
        <v>1086</v>
      </c>
      <c r="AS199" t="s">
        <v>1086</v>
      </c>
      <c r="AT199" s="22" t="b">
        <v>1</v>
      </c>
      <c r="AU199" s="633" t="s">
        <v>1077</v>
      </c>
      <c r="AV199" s="633" t="s">
        <v>1086</v>
      </c>
      <c r="AX199" s="596" t="s">
        <v>2798</v>
      </c>
      <c r="AY199" s="479" t="b">
        <v>0</v>
      </c>
      <c r="AZ199" t="s">
        <v>1078</v>
      </c>
      <c r="BA199">
        <v>2</v>
      </c>
      <c r="BB199">
        <v>0</v>
      </c>
      <c r="BC199" t="b">
        <v>0</v>
      </c>
      <c r="BD199" t="b">
        <v>0</v>
      </c>
      <c r="BE199" t="b">
        <v>0</v>
      </c>
      <c r="BG199" t="s">
        <v>1827</v>
      </c>
      <c r="BH199" t="s">
        <v>4792</v>
      </c>
      <c r="BI199" t="s">
        <v>4792</v>
      </c>
      <c r="BJ199" s="56" t="s">
        <v>5249</v>
      </c>
      <c r="BK199" s="56"/>
      <c r="BL199" s="561" t="s">
        <v>2798</v>
      </c>
      <c r="BM199" s="479"/>
      <c r="BN199" s="56" t="s">
        <v>1212</v>
      </c>
      <c r="BO199" s="56"/>
      <c r="BP199" s="368">
        <v>125</v>
      </c>
      <c r="BR199" s="580" t="s">
        <v>53</v>
      </c>
      <c r="BS199" s="580" t="s">
        <v>1219</v>
      </c>
      <c r="BT199" s="580" t="s">
        <v>1825</v>
      </c>
      <c r="BU199" s="580" t="s">
        <v>404</v>
      </c>
      <c r="BV199" s="580" t="s">
        <v>55</v>
      </c>
    </row>
    <row r="200" spans="1:74">
      <c r="A200">
        <v>468</v>
      </c>
      <c r="B200" s="148" t="s">
        <v>7395</v>
      </c>
      <c r="C200" s="148" t="s">
        <v>7254</v>
      </c>
      <c r="D200" s="28">
        <v>1</v>
      </c>
      <c r="E200" s="586">
        <v>0</v>
      </c>
      <c r="F200" s="586">
        <v>0</v>
      </c>
      <c r="G200" s="344" t="s">
        <v>7392</v>
      </c>
      <c r="H200" t="s">
        <v>1208</v>
      </c>
      <c r="I200" t="s">
        <v>1208</v>
      </c>
      <c r="J200" s="56" t="s">
        <v>1208</v>
      </c>
      <c r="M200" s="56"/>
      <c r="N200" s="56"/>
      <c r="P200" s="56"/>
      <c r="Q200" s="61" t="s">
        <v>1207</v>
      </c>
      <c r="R200" s="137">
        <v>999</v>
      </c>
      <c r="S200" s="137">
        <v>70</v>
      </c>
      <c r="T200" s="119" t="s">
        <v>185</v>
      </c>
      <c r="U200" s="56" t="s">
        <v>185</v>
      </c>
      <c r="V200" s="142">
        <v>99</v>
      </c>
      <c r="W200" s="142">
        <v>99</v>
      </c>
      <c r="X200" s="21" t="s">
        <v>2765</v>
      </c>
      <c r="Y200" s="132">
        <v>0</v>
      </c>
      <c r="Z200" s="132">
        <v>0</v>
      </c>
      <c r="AA200" s="132">
        <v>0</v>
      </c>
      <c r="AB200" s="132">
        <v>0</v>
      </c>
      <c r="AC200" s="132">
        <v>1</v>
      </c>
      <c r="AD200" s="132">
        <v>0</v>
      </c>
      <c r="AE200" s="132">
        <v>0</v>
      </c>
      <c r="AF200" s="132">
        <v>0</v>
      </c>
      <c r="AG200" s="132">
        <v>0</v>
      </c>
      <c r="AH200" t="s">
        <v>1051</v>
      </c>
      <c r="AI200" s="132" t="s">
        <v>2798</v>
      </c>
      <c r="AJ200" t="s">
        <v>140</v>
      </c>
      <c r="AK200" s="38" t="s">
        <v>140</v>
      </c>
      <c r="AL200" s="195">
        <v>3</v>
      </c>
      <c r="AM200" s="633" t="s">
        <v>416</v>
      </c>
      <c r="AN200" s="633" t="s">
        <v>416</v>
      </c>
      <c r="AO200" s="633" t="s">
        <v>417</v>
      </c>
      <c r="AP200" s="637">
        <v>1</v>
      </c>
      <c r="AQ200" t="s">
        <v>1100</v>
      </c>
      <c r="AR200" s="22" t="s">
        <v>1107</v>
      </c>
      <c r="AS200" t="s">
        <v>1107</v>
      </c>
      <c r="AT200" s="22" t="b">
        <v>1</v>
      </c>
      <c r="AU200" s="633" t="s">
        <v>1101</v>
      </c>
      <c r="AV200" s="633" t="s">
        <v>1107</v>
      </c>
      <c r="AX200" s="596" t="s">
        <v>2798</v>
      </c>
      <c r="AY200" s="479" t="b">
        <v>0</v>
      </c>
      <c r="AZ200" t="s">
        <v>2710</v>
      </c>
      <c r="BA200" s="10">
        <v>2</v>
      </c>
      <c r="BB200">
        <v>0</v>
      </c>
      <c r="BC200" t="b">
        <v>0</v>
      </c>
      <c r="BD200" t="b">
        <v>0</v>
      </c>
      <c r="BE200" t="b">
        <v>0</v>
      </c>
      <c r="BG200" t="s">
        <v>1211</v>
      </c>
      <c r="BH200" t="s">
        <v>4793</v>
      </c>
      <c r="BI200" t="s">
        <v>4793</v>
      </c>
      <c r="BJ200" s="56"/>
      <c r="BK200" s="56"/>
      <c r="BL200" s="561" t="s">
        <v>2798</v>
      </c>
      <c r="BM200" s="479" t="s">
        <v>2798</v>
      </c>
      <c r="BN200" s="56" t="s">
        <v>1212</v>
      </c>
      <c r="BO200" s="56"/>
      <c r="BP200" s="366">
        <v>138</v>
      </c>
      <c r="BR200" s="580" t="s">
        <v>1213</v>
      </c>
      <c r="BS200" s="580"/>
      <c r="BT200" s="580"/>
      <c r="BU200" s="580" t="s">
        <v>404</v>
      </c>
      <c r="BV200" s="580" t="s">
        <v>55</v>
      </c>
    </row>
    <row r="201" spans="1:74">
      <c r="A201">
        <v>469</v>
      </c>
      <c r="B201" s="148" t="s">
        <v>7396</v>
      </c>
      <c r="C201" s="148" t="s">
        <v>7254</v>
      </c>
      <c r="D201" s="28">
        <v>1</v>
      </c>
      <c r="E201" s="586">
        <v>0</v>
      </c>
      <c r="F201" s="586">
        <v>1</v>
      </c>
      <c r="G201" s="344" t="s">
        <v>7392</v>
      </c>
      <c r="H201" t="s">
        <v>1215</v>
      </c>
      <c r="I201" t="s">
        <v>1215</v>
      </c>
      <c r="J201" s="56" t="s">
        <v>1215</v>
      </c>
      <c r="M201" s="56"/>
      <c r="N201" s="56" t="s">
        <v>1216</v>
      </c>
      <c r="O201" t="s">
        <v>1216</v>
      </c>
      <c r="P201" s="56" t="s">
        <v>1216</v>
      </c>
      <c r="Q201" s="61" t="s">
        <v>1214</v>
      </c>
      <c r="R201" s="137">
        <v>999</v>
      </c>
      <c r="S201" s="137">
        <v>70</v>
      </c>
      <c r="T201" s="119" t="s">
        <v>185</v>
      </c>
      <c r="U201" s="56" t="s">
        <v>185</v>
      </c>
      <c r="V201" s="142">
        <v>99</v>
      </c>
      <c r="W201" s="142">
        <v>99</v>
      </c>
      <c r="X201" s="21" t="s">
        <v>2765</v>
      </c>
      <c r="Y201" s="132">
        <v>0</v>
      </c>
      <c r="Z201" s="132">
        <v>0</v>
      </c>
      <c r="AA201" s="132">
        <v>1</v>
      </c>
      <c r="AB201" s="132">
        <v>0</v>
      </c>
      <c r="AC201" s="132">
        <v>0</v>
      </c>
      <c r="AD201" s="132">
        <v>0</v>
      </c>
      <c r="AE201" s="132">
        <v>0</v>
      </c>
      <c r="AF201" s="132">
        <v>0</v>
      </c>
      <c r="AG201" s="132">
        <v>0</v>
      </c>
      <c r="AH201" t="s">
        <v>1051</v>
      </c>
      <c r="AI201" s="132" t="s">
        <v>2798</v>
      </c>
      <c r="AJ201" t="s">
        <v>140</v>
      </c>
      <c r="AK201" s="38" t="s">
        <v>140</v>
      </c>
      <c r="AL201" s="195">
        <v>3</v>
      </c>
      <c r="AM201" s="633" t="s">
        <v>416</v>
      </c>
      <c r="AN201" s="633" t="s">
        <v>416</v>
      </c>
      <c r="AO201" s="633" t="s">
        <v>417</v>
      </c>
      <c r="AP201" s="637">
        <v>1</v>
      </c>
      <c r="AQ201" t="s">
        <v>1076</v>
      </c>
      <c r="AR201" s="22" t="s">
        <v>1086</v>
      </c>
      <c r="AS201" t="s">
        <v>1086</v>
      </c>
      <c r="AT201" s="22" t="b">
        <v>1</v>
      </c>
      <c r="AU201" s="633" t="s">
        <v>1077</v>
      </c>
      <c r="AV201" s="633" t="s">
        <v>1086</v>
      </c>
      <c r="AX201" s="596" t="s">
        <v>2798</v>
      </c>
      <c r="AY201" s="479" t="b">
        <v>0</v>
      </c>
      <c r="AZ201" t="s">
        <v>1078</v>
      </c>
      <c r="BA201">
        <v>2</v>
      </c>
      <c r="BB201">
        <v>0</v>
      </c>
      <c r="BC201" t="b">
        <v>0</v>
      </c>
      <c r="BD201" t="b">
        <v>0</v>
      </c>
      <c r="BE201" t="b">
        <v>0</v>
      </c>
      <c r="BG201" t="s">
        <v>1218</v>
      </c>
      <c r="BH201" t="s">
        <v>4791</v>
      </c>
      <c r="BI201" t="s">
        <v>4791</v>
      </c>
      <c r="BJ201" s="56" t="s">
        <v>5246</v>
      </c>
      <c r="BK201" s="56" t="s">
        <v>5246</v>
      </c>
      <c r="BL201" s="561" t="s">
        <v>2798</v>
      </c>
      <c r="BM201" s="479" t="s">
        <v>2798</v>
      </c>
      <c r="BN201" s="56" t="s">
        <v>1212</v>
      </c>
      <c r="BO201" s="56"/>
      <c r="BP201" s="366">
        <v>151</v>
      </c>
      <c r="BR201" s="580" t="s">
        <v>86</v>
      </c>
      <c r="BS201" s="580" t="s">
        <v>1219</v>
      </c>
      <c r="BT201" s="580" t="s">
        <v>1216</v>
      </c>
      <c r="BU201" s="580" t="s">
        <v>404</v>
      </c>
      <c r="BV201" s="580"/>
    </row>
    <row r="202" spans="1:74">
      <c r="A202">
        <v>470</v>
      </c>
      <c r="B202" s="148" t="s">
        <v>7253</v>
      </c>
      <c r="C202" s="148" t="s">
        <v>7254</v>
      </c>
      <c r="D202" s="28">
        <v>0</v>
      </c>
      <c r="E202" s="586">
        <v>0</v>
      </c>
      <c r="F202" s="586">
        <v>0</v>
      </c>
      <c r="G202" s="344" t="s">
        <v>2798</v>
      </c>
      <c r="J202" s="56"/>
      <c r="L202" s="114"/>
      <c r="M202" s="184"/>
      <c r="N202" s="56"/>
      <c r="P202" s="56"/>
      <c r="Q202" s="115" t="s">
        <v>2427</v>
      </c>
      <c r="R202" s="137">
        <v>999</v>
      </c>
      <c r="S202" s="137">
        <v>70</v>
      </c>
      <c r="T202" s="119" t="s">
        <v>185</v>
      </c>
      <c r="U202" s="56" t="s">
        <v>185</v>
      </c>
      <c r="V202" s="142">
        <v>99</v>
      </c>
      <c r="W202" s="142">
        <v>99</v>
      </c>
      <c r="X202" s="21" t="s">
        <v>2765</v>
      </c>
      <c r="Y202" s="132">
        <v>1</v>
      </c>
      <c r="Z202" s="132">
        <v>1</v>
      </c>
      <c r="AA202" s="132">
        <v>0</v>
      </c>
      <c r="AB202" s="132">
        <v>0</v>
      </c>
      <c r="AC202" s="132">
        <v>1</v>
      </c>
      <c r="AD202" s="132">
        <v>0</v>
      </c>
      <c r="AE202" s="132">
        <v>0</v>
      </c>
      <c r="AF202" s="132">
        <v>0</v>
      </c>
      <c r="AG202" s="132">
        <v>0</v>
      </c>
      <c r="AI202" s="132">
        <v>0</v>
      </c>
      <c r="AJ202" t="s">
        <v>140</v>
      </c>
      <c r="AK202" s="38" t="s">
        <v>140</v>
      </c>
      <c r="AL202" s="195">
        <v>3</v>
      </c>
      <c r="AM202" s="633" t="s">
        <v>1742</v>
      </c>
      <c r="AN202" s="633" t="s">
        <v>1742</v>
      </c>
      <c r="AO202" s="633" t="s">
        <v>1743</v>
      </c>
      <c r="AP202" s="637">
        <v>3</v>
      </c>
      <c r="AQ202" t="s">
        <v>2392</v>
      </c>
      <c r="AR202" s="22" t="s">
        <v>1706</v>
      </c>
      <c r="AS202" t="s">
        <v>1706</v>
      </c>
      <c r="AT202" s="22" t="b">
        <v>1</v>
      </c>
      <c r="AU202" s="633" t="s">
        <v>1706</v>
      </c>
      <c r="AV202" s="633" t="s">
        <v>1706</v>
      </c>
      <c r="AX202" s="596" t="s">
        <v>2798</v>
      </c>
      <c r="AY202" s="479" t="b">
        <v>0</v>
      </c>
      <c r="AZ202" t="s">
        <v>2947</v>
      </c>
      <c r="BA202">
        <v>2</v>
      </c>
      <c r="BB202">
        <v>1</v>
      </c>
      <c r="BC202" t="b">
        <v>0</v>
      </c>
      <c r="BD202" t="b">
        <v>0</v>
      </c>
      <c r="BE202" t="b">
        <v>0</v>
      </c>
      <c r="BG202" t="s">
        <v>2428</v>
      </c>
      <c r="BH202" s="114" t="s">
        <v>2428</v>
      </c>
      <c r="BI202" t="s">
        <v>2428</v>
      </c>
      <c r="BJ202" s="56"/>
      <c r="BK202" s="56"/>
      <c r="BL202" s="561" t="s">
        <v>2798</v>
      </c>
      <c r="BM202" s="479" t="s">
        <v>2798</v>
      </c>
      <c r="BN202" s="56"/>
      <c r="BO202" s="56"/>
      <c r="BP202" s="372">
        <v>999</v>
      </c>
      <c r="BR202" s="580"/>
      <c r="BS202" s="580"/>
      <c r="BT202" s="580"/>
      <c r="BU202" s="580" t="s">
        <v>404</v>
      </c>
      <c r="BV202" s="580" t="s">
        <v>55</v>
      </c>
    </row>
    <row r="203" spans="1:74">
      <c r="A203">
        <v>471</v>
      </c>
      <c r="B203" s="148" t="s">
        <v>7253</v>
      </c>
      <c r="C203" s="148" t="s">
        <v>7254</v>
      </c>
      <c r="D203" s="28">
        <v>0</v>
      </c>
      <c r="E203" s="586">
        <v>0</v>
      </c>
      <c r="F203" s="586">
        <v>0</v>
      </c>
      <c r="G203" s="344" t="s">
        <v>2798</v>
      </c>
      <c r="J203" s="56"/>
      <c r="L203" s="114"/>
      <c r="M203" s="184"/>
      <c r="N203" s="56"/>
      <c r="P203" s="56"/>
      <c r="Q203" s="115" t="s">
        <v>2369</v>
      </c>
      <c r="R203" s="137">
        <v>999</v>
      </c>
      <c r="S203" s="137">
        <v>70</v>
      </c>
      <c r="T203" s="119" t="s">
        <v>185</v>
      </c>
      <c r="U203" s="56" t="s">
        <v>185</v>
      </c>
      <c r="V203" s="142">
        <v>99</v>
      </c>
      <c r="W203" s="142">
        <v>99</v>
      </c>
      <c r="X203" s="21" t="s">
        <v>2765</v>
      </c>
      <c r="Y203" s="132">
        <v>1</v>
      </c>
      <c r="Z203" s="132">
        <v>0</v>
      </c>
      <c r="AA203" s="132">
        <v>0</v>
      </c>
      <c r="AB203" s="132">
        <v>0</v>
      </c>
      <c r="AC203" s="132">
        <v>1</v>
      </c>
      <c r="AD203" s="132">
        <v>0</v>
      </c>
      <c r="AE203" s="132">
        <v>0</v>
      </c>
      <c r="AF203" s="132">
        <v>0</v>
      </c>
      <c r="AG203" s="132">
        <v>0</v>
      </c>
      <c r="AI203" s="132">
        <v>0</v>
      </c>
      <c r="AJ203" t="s">
        <v>140</v>
      </c>
      <c r="AK203" s="38" t="s">
        <v>140</v>
      </c>
      <c r="AL203" s="195">
        <v>3</v>
      </c>
      <c r="AM203" s="633" t="s">
        <v>416</v>
      </c>
      <c r="AN203" s="633" t="s">
        <v>416</v>
      </c>
      <c r="AO203" s="633" t="s">
        <v>417</v>
      </c>
      <c r="AP203" s="637">
        <v>1</v>
      </c>
      <c r="AQ203" t="s">
        <v>2334</v>
      </c>
      <c r="AR203" s="22" t="s">
        <v>1706</v>
      </c>
      <c r="AS203" t="s">
        <v>1706</v>
      </c>
      <c r="AT203" s="22" t="b">
        <v>1</v>
      </c>
      <c r="AU203" s="633" t="s">
        <v>1706</v>
      </c>
      <c r="AV203" s="633" t="s">
        <v>1706</v>
      </c>
      <c r="AX203" s="596" t="s">
        <v>2798</v>
      </c>
      <c r="AY203" s="479" t="b">
        <v>0</v>
      </c>
      <c r="AZ203" t="s">
        <v>2947</v>
      </c>
      <c r="BA203">
        <v>2</v>
      </c>
      <c r="BB203">
        <v>1</v>
      </c>
      <c r="BC203" t="b">
        <v>0</v>
      </c>
      <c r="BD203" t="b">
        <v>0</v>
      </c>
      <c r="BE203" t="b">
        <v>0</v>
      </c>
      <c r="BG203" t="s">
        <v>2370</v>
      </c>
      <c r="BH203" t="s">
        <v>2370</v>
      </c>
      <c r="BI203" t="s">
        <v>2370</v>
      </c>
      <c r="BJ203" s="56"/>
      <c r="BK203" s="56"/>
      <c r="BL203" s="561" t="s">
        <v>2798</v>
      </c>
      <c r="BM203" s="479" t="s">
        <v>2798</v>
      </c>
      <c r="BN203" s="56"/>
      <c r="BO203" s="56"/>
      <c r="BP203" s="372">
        <v>999</v>
      </c>
      <c r="BR203" s="580"/>
      <c r="BS203" s="580"/>
      <c r="BT203" s="580"/>
      <c r="BU203" s="580" t="s">
        <v>404</v>
      </c>
      <c r="BV203" s="580" t="s">
        <v>55</v>
      </c>
    </row>
    <row r="204" spans="1:74">
      <c r="A204">
        <v>617</v>
      </c>
      <c r="B204" s="148" t="s">
        <v>7397</v>
      </c>
      <c r="C204" s="148" t="s">
        <v>7279</v>
      </c>
      <c r="D204" s="28">
        <v>1</v>
      </c>
      <c r="E204" s="586">
        <v>0</v>
      </c>
      <c r="F204" s="586">
        <v>1</v>
      </c>
      <c r="G204" s="344" t="s">
        <v>7392</v>
      </c>
      <c r="H204" t="s">
        <v>1960</v>
      </c>
      <c r="I204" t="s">
        <v>1960</v>
      </c>
      <c r="J204" s="56" t="s">
        <v>1960</v>
      </c>
      <c r="M204" s="56"/>
      <c r="N204" s="56" t="s">
        <v>1961</v>
      </c>
      <c r="O204" s="118" t="s">
        <v>1961</v>
      </c>
      <c r="P204" s="56" t="s">
        <v>1961</v>
      </c>
      <c r="Q204" s="61" t="s">
        <v>1959</v>
      </c>
      <c r="R204" s="137">
        <v>999</v>
      </c>
      <c r="S204" s="137">
        <v>70</v>
      </c>
      <c r="T204" s="119" t="s">
        <v>185</v>
      </c>
      <c r="U204" s="56" t="s">
        <v>275</v>
      </c>
      <c r="V204" s="142">
        <v>99</v>
      </c>
      <c r="W204" s="142">
        <v>99</v>
      </c>
      <c r="X204" s="21" t="s">
        <v>2765</v>
      </c>
      <c r="Y204" s="132">
        <v>0</v>
      </c>
      <c r="Z204" s="132">
        <v>1</v>
      </c>
      <c r="AA204" s="132">
        <v>1</v>
      </c>
      <c r="AB204" s="132">
        <v>0</v>
      </c>
      <c r="AC204" s="132">
        <v>0</v>
      </c>
      <c r="AD204" s="132">
        <v>0</v>
      </c>
      <c r="AE204" s="132">
        <v>1</v>
      </c>
      <c r="AF204" s="132">
        <v>1</v>
      </c>
      <c r="AG204" s="132">
        <v>0</v>
      </c>
      <c r="AH204" t="s">
        <v>1051</v>
      </c>
      <c r="AI204" s="132" t="s">
        <v>2798</v>
      </c>
      <c r="AJ204" t="s">
        <v>84</v>
      </c>
      <c r="AK204" s="38" t="s">
        <v>84</v>
      </c>
      <c r="AL204" s="195">
        <v>5</v>
      </c>
      <c r="AM204" s="633" t="s">
        <v>1742</v>
      </c>
      <c r="AN204" s="633" t="s">
        <v>1742</v>
      </c>
      <c r="AO204" s="633" t="s">
        <v>1743</v>
      </c>
      <c r="AP204" s="637">
        <v>3</v>
      </c>
      <c r="AQ204" t="s">
        <v>1740</v>
      </c>
      <c r="AR204" s="22" t="s">
        <v>1086</v>
      </c>
      <c r="AS204" t="s">
        <v>1086</v>
      </c>
      <c r="AT204" s="22" t="b">
        <v>1</v>
      </c>
      <c r="AU204" s="633" t="s">
        <v>1077</v>
      </c>
      <c r="AV204" s="633" t="s">
        <v>1086</v>
      </c>
      <c r="AX204" s="596" t="s">
        <v>2798</v>
      </c>
      <c r="AY204" s="479" t="b">
        <v>0</v>
      </c>
      <c r="AZ204" t="s">
        <v>1078</v>
      </c>
      <c r="BA204">
        <v>2</v>
      </c>
      <c r="BB204">
        <v>0</v>
      </c>
      <c r="BC204" t="b">
        <v>0</v>
      </c>
      <c r="BD204" t="b">
        <v>0</v>
      </c>
      <c r="BE204" t="b">
        <v>0</v>
      </c>
      <c r="BG204" t="s">
        <v>1963</v>
      </c>
      <c r="BH204" s="37" t="s">
        <v>4795</v>
      </c>
      <c r="BI204" s="37" t="s">
        <v>4795</v>
      </c>
      <c r="BJ204" s="56" t="s">
        <v>5268</v>
      </c>
      <c r="BK204" s="56"/>
      <c r="BL204" s="561" t="s">
        <v>2798</v>
      </c>
      <c r="BM204" s="479" t="s">
        <v>2798</v>
      </c>
      <c r="BN204" s="56" t="s">
        <v>1379</v>
      </c>
      <c r="BO204" s="56" t="s">
        <v>1964</v>
      </c>
      <c r="BP204" s="368">
        <v>46</v>
      </c>
      <c r="BR204" s="580" t="s">
        <v>86</v>
      </c>
      <c r="BS204" s="580" t="s">
        <v>1380</v>
      </c>
      <c r="BT204" s="580" t="s">
        <v>1961</v>
      </c>
      <c r="BU204" s="580" t="s">
        <v>404</v>
      </c>
      <c r="BV204" s="580"/>
    </row>
    <row r="205" spans="1:74">
      <c r="A205">
        <v>618</v>
      </c>
      <c r="B205" s="148" t="s">
        <v>7398</v>
      </c>
      <c r="C205" s="148" t="s">
        <v>7279</v>
      </c>
      <c r="D205" s="28">
        <v>1</v>
      </c>
      <c r="E205" s="586">
        <v>0</v>
      </c>
      <c r="F205" s="586">
        <v>1</v>
      </c>
      <c r="G205" s="344" t="s">
        <v>7392</v>
      </c>
      <c r="H205" t="s">
        <v>1374</v>
      </c>
      <c r="I205" t="s">
        <v>1374</v>
      </c>
      <c r="J205" s="56" t="s">
        <v>1374</v>
      </c>
      <c r="M205" s="56"/>
      <c r="N205" s="56" t="s">
        <v>1375</v>
      </c>
      <c r="O205" s="22" t="s">
        <v>1375</v>
      </c>
      <c r="P205" s="56" t="s">
        <v>1375</v>
      </c>
      <c r="Q205" s="61" t="s">
        <v>1373</v>
      </c>
      <c r="R205" s="137">
        <v>999</v>
      </c>
      <c r="S205" s="137">
        <v>70</v>
      </c>
      <c r="T205" s="119" t="s">
        <v>185</v>
      </c>
      <c r="U205" s="56" t="s">
        <v>275</v>
      </c>
      <c r="V205" s="142">
        <v>99</v>
      </c>
      <c r="W205" s="142">
        <v>99</v>
      </c>
      <c r="X205" s="21" t="s">
        <v>2765</v>
      </c>
      <c r="Y205" s="132">
        <v>0</v>
      </c>
      <c r="Z205" s="132">
        <v>0</v>
      </c>
      <c r="AA205" s="132">
        <v>1</v>
      </c>
      <c r="AB205" s="132">
        <v>0</v>
      </c>
      <c r="AC205" s="132">
        <v>0</v>
      </c>
      <c r="AD205" s="132">
        <v>0</v>
      </c>
      <c r="AE205" s="132">
        <v>1</v>
      </c>
      <c r="AF205" s="132">
        <v>1</v>
      </c>
      <c r="AG205" s="132">
        <v>0</v>
      </c>
      <c r="AH205" t="s">
        <v>1051</v>
      </c>
      <c r="AI205" s="132" t="s">
        <v>2798</v>
      </c>
      <c r="AJ205" t="s">
        <v>84</v>
      </c>
      <c r="AK205" s="38" t="s">
        <v>84</v>
      </c>
      <c r="AL205" s="195">
        <v>5</v>
      </c>
      <c r="AM205" s="633" t="s">
        <v>416</v>
      </c>
      <c r="AN205" s="633" t="s">
        <v>416</v>
      </c>
      <c r="AO205" s="633" t="s">
        <v>417</v>
      </c>
      <c r="AP205" s="637">
        <v>1</v>
      </c>
      <c r="AQ205" t="s">
        <v>1076</v>
      </c>
      <c r="AR205" s="22" t="s">
        <v>1086</v>
      </c>
      <c r="AS205" t="s">
        <v>1086</v>
      </c>
      <c r="AT205" s="22" t="b">
        <v>1</v>
      </c>
      <c r="AU205" s="633" t="s">
        <v>1077</v>
      </c>
      <c r="AV205" s="633" t="s">
        <v>1086</v>
      </c>
      <c r="AX205" s="596" t="s">
        <v>2798</v>
      </c>
      <c r="AY205" s="479" t="b">
        <v>0</v>
      </c>
      <c r="AZ205" t="s">
        <v>1078</v>
      </c>
      <c r="BA205">
        <v>2</v>
      </c>
      <c r="BB205">
        <v>0</v>
      </c>
      <c r="BC205" t="b">
        <v>0</v>
      </c>
      <c r="BD205" t="b">
        <v>0</v>
      </c>
      <c r="BE205" t="b">
        <v>0</v>
      </c>
      <c r="BG205" t="s">
        <v>1377</v>
      </c>
      <c r="BH205" t="s">
        <v>4790</v>
      </c>
      <c r="BI205" t="s">
        <v>4790</v>
      </c>
      <c r="BJ205" s="56" t="s">
        <v>5264</v>
      </c>
      <c r="BK205" s="56" t="s">
        <v>5265</v>
      </c>
      <c r="BL205" s="561" t="s">
        <v>2798</v>
      </c>
      <c r="BM205" s="479" t="s">
        <v>2798</v>
      </c>
      <c r="BN205" s="56" t="s">
        <v>1379</v>
      </c>
      <c r="BO205" s="56" t="s">
        <v>1378</v>
      </c>
      <c r="BP205" s="366">
        <v>59</v>
      </c>
      <c r="BR205" s="580" t="s">
        <v>99</v>
      </c>
      <c r="BS205" s="580" t="s">
        <v>1380</v>
      </c>
      <c r="BT205" s="580" t="s">
        <v>1375</v>
      </c>
      <c r="BU205" s="580" t="s">
        <v>404</v>
      </c>
      <c r="BV205" s="580"/>
    </row>
    <row r="206" spans="1:74">
      <c r="A206">
        <v>619</v>
      </c>
      <c r="B206" s="148" t="s">
        <v>7399</v>
      </c>
      <c r="C206" s="148" t="s">
        <v>7279</v>
      </c>
      <c r="D206" s="28">
        <v>1</v>
      </c>
      <c r="E206" s="586">
        <v>0</v>
      </c>
      <c r="F206" s="586">
        <v>1</v>
      </c>
      <c r="G206" s="344" t="s">
        <v>7392</v>
      </c>
      <c r="H206" t="s">
        <v>2043</v>
      </c>
      <c r="I206" t="s">
        <v>2043</v>
      </c>
      <c r="J206" s="56" t="s">
        <v>2043</v>
      </c>
      <c r="M206" s="56"/>
      <c r="N206" s="56" t="s">
        <v>2044</v>
      </c>
      <c r="O206" t="s">
        <v>2044</v>
      </c>
      <c r="P206" s="56" t="s">
        <v>2044</v>
      </c>
      <c r="Q206" s="61" t="s">
        <v>2042</v>
      </c>
      <c r="R206" s="137">
        <v>999</v>
      </c>
      <c r="S206" s="137">
        <v>70</v>
      </c>
      <c r="T206" s="119" t="s">
        <v>185</v>
      </c>
      <c r="U206" s="56" t="s">
        <v>201</v>
      </c>
      <c r="V206" s="142">
        <v>99</v>
      </c>
      <c r="W206" s="142">
        <v>99</v>
      </c>
      <c r="X206" s="21" t="s">
        <v>2765</v>
      </c>
      <c r="Y206" s="132">
        <v>0</v>
      </c>
      <c r="Z206" s="132">
        <v>1</v>
      </c>
      <c r="AA206" s="132">
        <v>1</v>
      </c>
      <c r="AB206" s="132">
        <v>0</v>
      </c>
      <c r="AC206" s="132">
        <v>0</v>
      </c>
      <c r="AD206" s="132">
        <v>0</v>
      </c>
      <c r="AE206" s="132">
        <v>1</v>
      </c>
      <c r="AF206" s="132">
        <v>0</v>
      </c>
      <c r="AG206" s="132">
        <v>1</v>
      </c>
      <c r="AH206" s="67" t="s">
        <v>1051</v>
      </c>
      <c r="AI206" s="132" t="s">
        <v>2798</v>
      </c>
      <c r="AJ206" s="67" t="s">
        <v>84</v>
      </c>
      <c r="AK206" s="38" t="s">
        <v>84</v>
      </c>
      <c r="AL206" s="195">
        <v>5</v>
      </c>
      <c r="AM206" s="633" t="s">
        <v>1742</v>
      </c>
      <c r="AN206" s="633" t="s">
        <v>1742</v>
      </c>
      <c r="AO206" s="633" t="s">
        <v>1743</v>
      </c>
      <c r="AP206" s="637">
        <v>3</v>
      </c>
      <c r="AQ206" s="67" t="s">
        <v>1740</v>
      </c>
      <c r="AR206" s="22" t="s">
        <v>1086</v>
      </c>
      <c r="AS206" s="67" t="s">
        <v>1086</v>
      </c>
      <c r="AT206" s="22" t="b">
        <v>1</v>
      </c>
      <c r="AU206" s="633" t="s">
        <v>1077</v>
      </c>
      <c r="AV206" s="633" t="s">
        <v>1086</v>
      </c>
      <c r="AW206" s="67"/>
      <c r="AX206" s="596" t="s">
        <v>2798</v>
      </c>
      <c r="AY206" s="479" t="b">
        <v>0</v>
      </c>
      <c r="AZ206" s="67" t="s">
        <v>1078</v>
      </c>
      <c r="BA206" s="67">
        <v>2</v>
      </c>
      <c r="BB206" s="67">
        <v>0</v>
      </c>
      <c r="BC206" t="b">
        <v>0</v>
      </c>
      <c r="BD206" t="b">
        <v>0</v>
      </c>
      <c r="BE206" t="b">
        <v>0</v>
      </c>
      <c r="BF206" s="67"/>
      <c r="BG206" t="s">
        <v>2046</v>
      </c>
      <c r="BH206" s="67" t="s">
        <v>4789</v>
      </c>
      <c r="BI206" s="67" t="s">
        <v>4789</v>
      </c>
      <c r="BJ206" s="56" t="s">
        <v>5273</v>
      </c>
      <c r="BK206" s="56"/>
      <c r="BL206" s="561" t="s">
        <v>2798</v>
      </c>
      <c r="BM206" s="479" t="s">
        <v>2798</v>
      </c>
      <c r="BN206" s="56" t="s">
        <v>1379</v>
      </c>
      <c r="BO206" s="56" t="s">
        <v>282</v>
      </c>
      <c r="BP206" s="366">
        <v>72</v>
      </c>
      <c r="BR206" s="580" t="s">
        <v>113</v>
      </c>
      <c r="BS206" s="580" t="s">
        <v>1494</v>
      </c>
      <c r="BT206" s="580" t="s">
        <v>2044</v>
      </c>
      <c r="BU206" s="580" t="s">
        <v>404</v>
      </c>
      <c r="BV206" s="580"/>
    </row>
    <row r="207" spans="1:74">
      <c r="A207">
        <v>620</v>
      </c>
      <c r="B207" s="148" t="s">
        <v>7400</v>
      </c>
      <c r="C207" s="148" t="s">
        <v>7279</v>
      </c>
      <c r="D207" s="28">
        <v>1</v>
      </c>
      <c r="E207" s="586">
        <v>0</v>
      </c>
      <c r="F207" s="586">
        <v>1</v>
      </c>
      <c r="G207" s="344" t="s">
        <v>7392</v>
      </c>
      <c r="H207" t="s">
        <v>1489</v>
      </c>
      <c r="I207" t="s">
        <v>1489</v>
      </c>
      <c r="J207" s="56" t="s">
        <v>1489</v>
      </c>
      <c r="M207" s="56"/>
      <c r="N207" s="56" t="s">
        <v>1490</v>
      </c>
      <c r="O207" t="s">
        <v>1490</v>
      </c>
      <c r="P207" s="56" t="s">
        <v>1490</v>
      </c>
      <c r="Q207" s="61" t="s">
        <v>1488</v>
      </c>
      <c r="R207" s="137">
        <v>999</v>
      </c>
      <c r="S207" s="137">
        <v>70</v>
      </c>
      <c r="T207" s="119" t="s">
        <v>185</v>
      </c>
      <c r="U207" s="56"/>
      <c r="V207" s="142">
        <v>99</v>
      </c>
      <c r="W207" s="142">
        <v>99</v>
      </c>
      <c r="X207" s="21" t="s">
        <v>2765</v>
      </c>
      <c r="Y207" s="132">
        <v>0</v>
      </c>
      <c r="Z207" s="132">
        <v>0</v>
      </c>
      <c r="AA207" s="132">
        <v>1</v>
      </c>
      <c r="AB207" s="132">
        <v>0</v>
      </c>
      <c r="AC207" s="132">
        <v>0</v>
      </c>
      <c r="AD207" s="132">
        <v>0</v>
      </c>
      <c r="AE207" s="132">
        <v>1</v>
      </c>
      <c r="AF207" s="132">
        <v>0</v>
      </c>
      <c r="AG207" s="132">
        <v>1</v>
      </c>
      <c r="AH207" t="s">
        <v>1051</v>
      </c>
      <c r="AI207" s="132" t="s">
        <v>2798</v>
      </c>
      <c r="AJ207" t="s">
        <v>84</v>
      </c>
      <c r="AK207" s="38" t="s">
        <v>84</v>
      </c>
      <c r="AL207" s="195">
        <v>5</v>
      </c>
      <c r="AM207" s="633" t="s">
        <v>416</v>
      </c>
      <c r="AN207" s="633" t="s">
        <v>416</v>
      </c>
      <c r="AO207" s="633" t="s">
        <v>417</v>
      </c>
      <c r="AP207" s="637">
        <v>1</v>
      </c>
      <c r="AQ207" t="s">
        <v>1076</v>
      </c>
      <c r="AR207" s="22" t="s">
        <v>1086</v>
      </c>
      <c r="AS207" t="s">
        <v>1086</v>
      </c>
      <c r="AT207" s="22" t="b">
        <v>1</v>
      </c>
      <c r="AU207" s="633" t="s">
        <v>1077</v>
      </c>
      <c r="AV207" s="633" t="s">
        <v>1086</v>
      </c>
      <c r="AX207" s="596" t="s">
        <v>2798</v>
      </c>
      <c r="AY207" s="479" t="b">
        <v>0</v>
      </c>
      <c r="AZ207" t="s">
        <v>1078</v>
      </c>
      <c r="BA207">
        <v>2</v>
      </c>
      <c r="BB207">
        <v>0</v>
      </c>
      <c r="BC207" t="b">
        <v>0</v>
      </c>
      <c r="BD207" t="b">
        <v>0</v>
      </c>
      <c r="BE207" t="b">
        <v>0</v>
      </c>
      <c r="BG207" t="s">
        <v>1493</v>
      </c>
      <c r="BH207" s="21" t="s">
        <v>4785</v>
      </c>
      <c r="BI207" s="21" t="s">
        <v>4785</v>
      </c>
      <c r="BJ207" s="56" t="s">
        <v>5270</v>
      </c>
      <c r="BK207" s="56" t="s">
        <v>4785</v>
      </c>
      <c r="BL207" s="561" t="s">
        <v>2798</v>
      </c>
      <c r="BM207" s="479" t="s">
        <v>2798</v>
      </c>
      <c r="BN207" s="56" t="s">
        <v>1379</v>
      </c>
      <c r="BO207" s="56" t="s">
        <v>282</v>
      </c>
      <c r="BP207" s="366">
        <v>85</v>
      </c>
      <c r="BR207" s="580" t="s">
        <v>1106</v>
      </c>
      <c r="BS207" s="580" t="s">
        <v>1494</v>
      </c>
      <c r="BT207" s="580" t="s">
        <v>1490</v>
      </c>
      <c r="BU207" s="580" t="s">
        <v>56</v>
      </c>
      <c r="BV207" s="580"/>
    </row>
    <row r="208" spans="1:74">
      <c r="A208">
        <v>621</v>
      </c>
      <c r="B208" s="148" t="s">
        <v>7278</v>
      </c>
      <c r="C208" s="148" t="s">
        <v>7279</v>
      </c>
      <c r="D208" s="28">
        <v>0</v>
      </c>
      <c r="E208" s="586">
        <v>0</v>
      </c>
      <c r="F208" s="586">
        <v>1</v>
      </c>
      <c r="G208" s="344" t="s">
        <v>7212</v>
      </c>
      <c r="H208" t="s">
        <v>879</v>
      </c>
      <c r="J208" s="56"/>
      <c r="L208" s="114"/>
      <c r="M208" s="184"/>
      <c r="N208" s="56" t="s">
        <v>879</v>
      </c>
      <c r="O208" t="s">
        <v>879</v>
      </c>
      <c r="P208" s="56" t="s">
        <v>879</v>
      </c>
      <c r="Q208" s="115" t="s">
        <v>878</v>
      </c>
      <c r="R208" s="137">
        <v>999</v>
      </c>
      <c r="S208" s="137">
        <v>70</v>
      </c>
      <c r="T208" s="119" t="s">
        <v>185</v>
      </c>
      <c r="U208" s="56"/>
      <c r="V208" s="142">
        <v>99</v>
      </c>
      <c r="W208" s="142">
        <v>99</v>
      </c>
      <c r="X208" s="21" t="s">
        <v>2765</v>
      </c>
      <c r="Y208" s="132">
        <v>0</v>
      </c>
      <c r="Z208" s="132">
        <v>1</v>
      </c>
      <c r="AA208" s="132">
        <v>0</v>
      </c>
      <c r="AB208" s="132">
        <v>0</v>
      </c>
      <c r="AC208" s="132">
        <v>0</v>
      </c>
      <c r="AD208" s="132">
        <v>0</v>
      </c>
      <c r="AE208" s="132">
        <v>1</v>
      </c>
      <c r="AF208" s="132">
        <v>0</v>
      </c>
      <c r="AG208" s="132">
        <v>1</v>
      </c>
      <c r="AI208" s="132">
        <v>0</v>
      </c>
      <c r="AJ208" t="s">
        <v>84</v>
      </c>
      <c r="AK208" s="38" t="s">
        <v>84</v>
      </c>
      <c r="AL208" s="195">
        <v>5</v>
      </c>
      <c r="AM208" s="633" t="s">
        <v>1742</v>
      </c>
      <c r="AN208" s="633" t="s">
        <v>1742</v>
      </c>
      <c r="AO208" s="633" t="s">
        <v>1743</v>
      </c>
      <c r="AP208" s="637">
        <v>3</v>
      </c>
      <c r="AQ208" t="s">
        <v>2941</v>
      </c>
      <c r="AR208" s="22" t="s">
        <v>43</v>
      </c>
      <c r="AS208" t="s">
        <v>43</v>
      </c>
      <c r="AT208" s="22" t="b">
        <v>1</v>
      </c>
      <c r="AU208" s="633" t="s">
        <v>286</v>
      </c>
      <c r="AV208" s="633" t="s">
        <v>43</v>
      </c>
      <c r="AX208" s="596" t="s">
        <v>2142</v>
      </c>
      <c r="AY208" s="479" t="b">
        <v>1</v>
      </c>
      <c r="AZ208" t="s">
        <v>5629</v>
      </c>
      <c r="BB208">
        <v>3</v>
      </c>
      <c r="BC208" t="b">
        <v>0</v>
      </c>
      <c r="BD208" t="b">
        <v>0</v>
      </c>
      <c r="BE208" t="b">
        <v>0</v>
      </c>
      <c r="BG208" s="1" t="s">
        <v>5199</v>
      </c>
      <c r="BH208" t="s">
        <v>880</v>
      </c>
      <c r="BI208" t="s">
        <v>880</v>
      </c>
      <c r="BJ208" s="56" t="s">
        <v>880</v>
      </c>
      <c r="BK208" s="56"/>
      <c r="BL208" s="561" t="s">
        <v>2798</v>
      </c>
      <c r="BM208" s="479" t="s">
        <v>2798</v>
      </c>
      <c r="BN208" s="56"/>
      <c r="BO208" s="56"/>
      <c r="BP208" s="372">
        <v>999</v>
      </c>
      <c r="BR208" s="580"/>
      <c r="BS208" s="580" t="s">
        <v>284</v>
      </c>
      <c r="BT208" s="580" t="s">
        <v>879</v>
      </c>
      <c r="BU208" s="580"/>
      <c r="BV208" s="580"/>
    </row>
    <row r="209" spans="1:74">
      <c r="A209">
        <v>622</v>
      </c>
      <c r="B209" s="148" t="s">
        <v>7278</v>
      </c>
      <c r="C209" s="148" t="s">
        <v>7279</v>
      </c>
      <c r="D209" s="28">
        <v>0</v>
      </c>
      <c r="E209" s="586">
        <v>0</v>
      </c>
      <c r="F209" s="586">
        <v>1</v>
      </c>
      <c r="G209" s="344" t="s">
        <v>7212</v>
      </c>
      <c r="H209" t="s">
        <v>873</v>
      </c>
      <c r="I209" s="114"/>
      <c r="J209" s="56"/>
      <c r="L209" s="114"/>
      <c r="M209" s="184"/>
      <c r="N209" s="56" t="s">
        <v>873</v>
      </c>
      <c r="O209" s="118" t="s">
        <v>873</v>
      </c>
      <c r="P209" s="56" t="s">
        <v>873</v>
      </c>
      <c r="Q209" s="115" t="s">
        <v>2951</v>
      </c>
      <c r="R209" s="137">
        <v>999</v>
      </c>
      <c r="S209" s="137">
        <v>70</v>
      </c>
      <c r="T209" s="119" t="s">
        <v>185</v>
      </c>
      <c r="U209" s="56"/>
      <c r="V209" s="142">
        <v>99</v>
      </c>
      <c r="W209" s="142">
        <v>99</v>
      </c>
      <c r="X209" s="21" t="s">
        <v>2765</v>
      </c>
      <c r="Y209" s="132">
        <v>0</v>
      </c>
      <c r="Z209" s="132">
        <v>1</v>
      </c>
      <c r="AA209" s="132">
        <v>0</v>
      </c>
      <c r="AB209" s="132">
        <v>0</v>
      </c>
      <c r="AC209" s="132">
        <v>0</v>
      </c>
      <c r="AD209" s="132">
        <v>0</v>
      </c>
      <c r="AE209" s="132">
        <v>1</v>
      </c>
      <c r="AF209" s="132">
        <v>1</v>
      </c>
      <c r="AG209" s="132">
        <v>0</v>
      </c>
      <c r="AI209" s="132">
        <v>0</v>
      </c>
      <c r="AJ209" t="s">
        <v>84</v>
      </c>
      <c r="AK209" s="38" t="s">
        <v>84</v>
      </c>
      <c r="AL209" s="195">
        <v>5</v>
      </c>
      <c r="AM209" s="633" t="s">
        <v>1742</v>
      </c>
      <c r="AN209" s="633" t="s">
        <v>1742</v>
      </c>
      <c r="AO209" s="633" t="s">
        <v>1743</v>
      </c>
      <c r="AP209" s="637">
        <v>3</v>
      </c>
      <c r="AQ209" t="s">
        <v>2941</v>
      </c>
      <c r="AR209" s="22" t="s">
        <v>43</v>
      </c>
      <c r="AS209" t="s">
        <v>43</v>
      </c>
      <c r="AT209" s="22" t="b">
        <v>1</v>
      </c>
      <c r="AU209" s="633" t="s">
        <v>286</v>
      </c>
      <c r="AV209" s="633" t="s">
        <v>43</v>
      </c>
      <c r="AX209" s="596" t="s">
        <v>2142</v>
      </c>
      <c r="AY209" s="479" t="b">
        <v>1</v>
      </c>
      <c r="AZ209" t="s">
        <v>5629</v>
      </c>
      <c r="BB209">
        <v>3</v>
      </c>
      <c r="BC209" t="b">
        <v>0</v>
      </c>
      <c r="BD209" t="b">
        <v>0</v>
      </c>
      <c r="BE209" t="b">
        <v>0</v>
      </c>
      <c r="BG209" s="1" t="s">
        <v>5211</v>
      </c>
      <c r="BH209" s="37" t="s">
        <v>874</v>
      </c>
      <c r="BI209" s="37" t="s">
        <v>874</v>
      </c>
      <c r="BJ209" s="56" t="s">
        <v>874</v>
      </c>
      <c r="BK209" s="56"/>
      <c r="BL209" s="561" t="s">
        <v>2798</v>
      </c>
      <c r="BM209" s="479" t="s">
        <v>2798</v>
      </c>
      <c r="BN209" s="56"/>
      <c r="BO209" s="56"/>
      <c r="BP209" s="372">
        <v>999</v>
      </c>
      <c r="BR209" s="580"/>
      <c r="BS209" s="580" t="s">
        <v>278</v>
      </c>
      <c r="BT209" s="580" t="s">
        <v>873</v>
      </c>
      <c r="BU209" s="580"/>
      <c r="BV209" s="580"/>
    </row>
    <row r="210" spans="1:74">
      <c r="A210">
        <v>623</v>
      </c>
      <c r="B210" s="148" t="s">
        <v>7278</v>
      </c>
      <c r="C210" s="148" t="s">
        <v>7279</v>
      </c>
      <c r="D210" s="28">
        <v>0</v>
      </c>
      <c r="E210" s="586">
        <v>0</v>
      </c>
      <c r="F210" s="586">
        <v>1</v>
      </c>
      <c r="G210" s="344" t="s">
        <v>7212</v>
      </c>
      <c r="H210" t="s">
        <v>279</v>
      </c>
      <c r="J210" s="56"/>
      <c r="L210" s="114"/>
      <c r="M210" s="184"/>
      <c r="N210" s="56" t="s">
        <v>279</v>
      </c>
      <c r="O210" t="s">
        <v>279</v>
      </c>
      <c r="P210" s="56" t="s">
        <v>279</v>
      </c>
      <c r="Q210" s="115" t="s">
        <v>201</v>
      </c>
      <c r="R210" s="137">
        <v>999</v>
      </c>
      <c r="S210" s="137">
        <v>70</v>
      </c>
      <c r="T210" s="119" t="s">
        <v>185</v>
      </c>
      <c r="U210" s="56" t="s">
        <v>201</v>
      </c>
      <c r="V210" s="142">
        <v>99</v>
      </c>
      <c r="W210" s="142">
        <v>99</v>
      </c>
      <c r="X210" s="21" t="s">
        <v>2765</v>
      </c>
      <c r="Y210" s="132">
        <v>0</v>
      </c>
      <c r="Z210" s="132">
        <v>0</v>
      </c>
      <c r="AA210" s="132">
        <v>0</v>
      </c>
      <c r="AB210" s="132">
        <v>0</v>
      </c>
      <c r="AC210" s="132">
        <v>0</v>
      </c>
      <c r="AD210" s="132">
        <v>0</v>
      </c>
      <c r="AE210" s="132">
        <v>1</v>
      </c>
      <c r="AF210" s="132">
        <v>0</v>
      </c>
      <c r="AG210" s="132">
        <v>1</v>
      </c>
      <c r="AI210" s="132">
        <v>0</v>
      </c>
      <c r="AJ210" t="s">
        <v>84</v>
      </c>
      <c r="AK210" s="38" t="s">
        <v>84</v>
      </c>
      <c r="AL210" s="195">
        <v>5</v>
      </c>
      <c r="AM210" s="633" t="s">
        <v>416</v>
      </c>
      <c r="AN210" s="633" t="s">
        <v>416</v>
      </c>
      <c r="AO210" s="633" t="s">
        <v>417</v>
      </c>
      <c r="AP210" s="637">
        <v>1</v>
      </c>
      <c r="AQ210" t="s">
        <v>2942</v>
      </c>
      <c r="AR210" s="22" t="s">
        <v>43</v>
      </c>
      <c r="AS210" t="s">
        <v>43</v>
      </c>
      <c r="AT210" s="22" t="b">
        <v>1</v>
      </c>
      <c r="AU210" s="633" t="s">
        <v>286</v>
      </c>
      <c r="AV210" s="633" t="s">
        <v>43</v>
      </c>
      <c r="AX210" s="596" t="s">
        <v>2142</v>
      </c>
      <c r="AY210" s="479" t="b">
        <v>1</v>
      </c>
      <c r="AZ210" t="s">
        <v>5629</v>
      </c>
      <c r="BB210">
        <v>3</v>
      </c>
      <c r="BC210" t="b">
        <v>0</v>
      </c>
      <c r="BD210" t="b">
        <v>0</v>
      </c>
      <c r="BE210" t="b">
        <v>0</v>
      </c>
      <c r="BG210" t="s">
        <v>281</v>
      </c>
      <c r="BH210" t="s">
        <v>282</v>
      </c>
      <c r="BI210" t="s">
        <v>282</v>
      </c>
      <c r="BJ210" s="56" t="s">
        <v>283</v>
      </c>
      <c r="BK210" s="56" t="s">
        <v>285</v>
      </c>
      <c r="BL210" s="561" t="s">
        <v>2798</v>
      </c>
      <c r="BM210" s="479" t="s">
        <v>2798</v>
      </c>
      <c r="BN210" s="56"/>
      <c r="BO210" s="56" t="s">
        <v>282</v>
      </c>
      <c r="BP210" s="372">
        <v>999</v>
      </c>
      <c r="BR210" s="580"/>
      <c r="BS210" s="580" t="s">
        <v>284</v>
      </c>
      <c r="BT210" s="580" t="s">
        <v>279</v>
      </c>
      <c r="BU210" s="580" t="s">
        <v>56</v>
      </c>
      <c r="BV210" s="580"/>
    </row>
    <row r="211" spans="1:74">
      <c r="A211">
        <v>624</v>
      </c>
      <c r="B211" s="148" t="s">
        <v>7278</v>
      </c>
      <c r="C211" s="148" t="s">
        <v>7279</v>
      </c>
      <c r="D211" s="28">
        <v>0</v>
      </c>
      <c r="E211" s="586">
        <v>0</v>
      </c>
      <c r="F211" s="586">
        <v>1</v>
      </c>
      <c r="G211" s="344" t="s">
        <v>7212</v>
      </c>
      <c r="H211" t="s">
        <v>276</v>
      </c>
      <c r="I211" s="114"/>
      <c r="J211" s="56"/>
      <c r="L211" s="114"/>
      <c r="M211" s="184"/>
      <c r="N211" s="56" t="s">
        <v>276</v>
      </c>
      <c r="O211" s="22" t="s">
        <v>276</v>
      </c>
      <c r="P211" s="56" t="s">
        <v>276</v>
      </c>
      <c r="Q211" s="115" t="s">
        <v>275</v>
      </c>
      <c r="R211" s="137">
        <v>999</v>
      </c>
      <c r="S211" s="137">
        <v>70</v>
      </c>
      <c r="T211" s="119" t="s">
        <v>185</v>
      </c>
      <c r="U211" s="56"/>
      <c r="V211" s="142">
        <v>99</v>
      </c>
      <c r="W211" s="142">
        <v>99</v>
      </c>
      <c r="X211" s="21" t="s">
        <v>2765</v>
      </c>
      <c r="Y211" s="132">
        <v>0</v>
      </c>
      <c r="Z211" s="132">
        <v>0</v>
      </c>
      <c r="AA211" s="132">
        <v>0</v>
      </c>
      <c r="AB211" s="132">
        <v>0</v>
      </c>
      <c r="AC211" s="132">
        <v>0</v>
      </c>
      <c r="AD211" s="132">
        <v>0</v>
      </c>
      <c r="AE211" s="132">
        <v>1</v>
      </c>
      <c r="AF211" s="132">
        <v>1</v>
      </c>
      <c r="AG211" s="132">
        <v>0</v>
      </c>
      <c r="AI211" s="132">
        <v>0</v>
      </c>
      <c r="AJ211" t="s">
        <v>84</v>
      </c>
      <c r="AK211" s="38" t="s">
        <v>84</v>
      </c>
      <c r="AL211" s="195">
        <v>5</v>
      </c>
      <c r="AM211" s="633" t="s">
        <v>416</v>
      </c>
      <c r="AN211" s="633" t="s">
        <v>416</v>
      </c>
      <c r="AO211" s="633" t="s">
        <v>417</v>
      </c>
      <c r="AP211" s="637">
        <v>1</v>
      </c>
      <c r="AQ211" t="s">
        <v>2942</v>
      </c>
      <c r="AR211" s="22" t="s">
        <v>43</v>
      </c>
      <c r="AS211" t="s">
        <v>43</v>
      </c>
      <c r="AT211" s="22" t="b">
        <v>1</v>
      </c>
      <c r="AU211" s="633" t="s">
        <v>286</v>
      </c>
      <c r="AV211" s="633" t="s">
        <v>43</v>
      </c>
      <c r="AX211" s="596" t="s">
        <v>2142</v>
      </c>
      <c r="AY211" s="479" t="b">
        <v>1</v>
      </c>
      <c r="AZ211" s="22" t="s">
        <v>5629</v>
      </c>
      <c r="BB211">
        <v>3</v>
      </c>
      <c r="BC211" t="b">
        <v>0</v>
      </c>
      <c r="BD211" t="b">
        <v>0</v>
      </c>
      <c r="BE211" t="b">
        <v>0</v>
      </c>
      <c r="BG211" t="s">
        <v>277</v>
      </c>
      <c r="BH211" t="s">
        <v>277</v>
      </c>
      <c r="BI211" t="s">
        <v>277</v>
      </c>
      <c r="BJ211" s="56" t="s">
        <v>277</v>
      </c>
      <c r="BK211" s="56"/>
      <c r="BL211" s="561" t="s">
        <v>2798</v>
      </c>
      <c r="BM211" s="479" t="s">
        <v>2798</v>
      </c>
      <c r="BN211" s="56"/>
      <c r="BO211" s="56"/>
      <c r="BP211" s="372">
        <v>999</v>
      </c>
      <c r="BR211" s="580"/>
      <c r="BS211" s="580" t="s">
        <v>278</v>
      </c>
      <c r="BT211" s="580" t="s">
        <v>276</v>
      </c>
      <c r="BU211" s="580"/>
      <c r="BV211" s="580"/>
    </row>
    <row r="212" spans="1:74">
      <c r="A212">
        <v>472</v>
      </c>
      <c r="B212" s="148" t="s">
        <v>7410</v>
      </c>
      <c r="C212" s="148" t="s">
        <v>7411</v>
      </c>
      <c r="D212" s="28">
        <v>1</v>
      </c>
      <c r="E212" s="586">
        <v>0</v>
      </c>
      <c r="F212" s="586">
        <v>1</v>
      </c>
      <c r="G212" s="344" t="s">
        <v>7392</v>
      </c>
      <c r="H212" s="114" t="s">
        <v>1702</v>
      </c>
      <c r="I212" s="114" t="s">
        <v>1702</v>
      </c>
      <c r="J212" s="56"/>
      <c r="M212" s="56"/>
      <c r="N212" s="56" t="s">
        <v>1703</v>
      </c>
      <c r="O212" t="s">
        <v>1703</v>
      </c>
      <c r="P212" s="56" t="s">
        <v>1703</v>
      </c>
      <c r="Q212" s="61" t="s">
        <v>108</v>
      </c>
      <c r="R212" s="137">
        <v>999</v>
      </c>
      <c r="S212" s="137">
        <v>71</v>
      </c>
      <c r="T212" s="119" t="s">
        <v>108</v>
      </c>
      <c r="U212" s="56" t="s">
        <v>108</v>
      </c>
      <c r="V212" s="142">
        <v>121</v>
      </c>
      <c r="W212" s="142">
        <v>121</v>
      </c>
      <c r="X212" s="21" t="s">
        <v>2765</v>
      </c>
      <c r="Y212" s="132">
        <v>0</v>
      </c>
      <c r="Z212" s="132">
        <v>0</v>
      </c>
      <c r="AA212" s="132">
        <v>0</v>
      </c>
      <c r="AB212" s="132">
        <v>0</v>
      </c>
      <c r="AC212" s="132">
        <v>0</v>
      </c>
      <c r="AD212" s="132">
        <v>0</v>
      </c>
      <c r="AE212" s="132">
        <v>0</v>
      </c>
      <c r="AF212" s="132">
        <v>0</v>
      </c>
      <c r="AG212" s="132">
        <v>0</v>
      </c>
      <c r="AH212" t="s">
        <v>1051</v>
      </c>
      <c r="AI212" s="132" t="s">
        <v>2798</v>
      </c>
      <c r="AJ212" t="s">
        <v>140</v>
      </c>
      <c r="AK212" s="38" t="s">
        <v>140</v>
      </c>
      <c r="AL212" s="195">
        <v>3</v>
      </c>
      <c r="AM212" s="633"/>
      <c r="AN212" s="633"/>
      <c r="AO212" s="633"/>
      <c r="AP212" s="634">
        <v>0</v>
      </c>
      <c r="AQ212" t="s">
        <v>43</v>
      </c>
      <c r="AR212" s="22" t="s">
        <v>43</v>
      </c>
      <c r="AS212" t="s">
        <v>43</v>
      </c>
      <c r="AT212" s="22" t="b">
        <v>1</v>
      </c>
      <c r="AU212" s="633" t="s">
        <v>286</v>
      </c>
      <c r="AV212" s="633" t="s">
        <v>43</v>
      </c>
      <c r="AX212" s="596" t="s">
        <v>2142</v>
      </c>
      <c r="AY212" s="479" t="b">
        <v>1</v>
      </c>
      <c r="AZ212" s="22" t="s">
        <v>5629</v>
      </c>
      <c r="BA212" s="10">
        <v>2</v>
      </c>
      <c r="BB212">
        <v>2</v>
      </c>
      <c r="BC212" t="b">
        <v>0</v>
      </c>
      <c r="BD212" t="b">
        <v>0</v>
      </c>
      <c r="BE212" t="b">
        <v>0</v>
      </c>
      <c r="BF212" t="s">
        <v>1706</v>
      </c>
      <c r="BG212" t="s">
        <v>1704</v>
      </c>
      <c r="BH212" t="s">
        <v>4796</v>
      </c>
      <c r="BI212" t="s">
        <v>4796</v>
      </c>
      <c r="BJ212" s="56" t="s">
        <v>1705</v>
      </c>
      <c r="BK212" s="56" t="s">
        <v>1705</v>
      </c>
      <c r="BL212" s="561" t="s">
        <v>2798</v>
      </c>
      <c r="BM212" s="479" t="s">
        <v>2798</v>
      </c>
      <c r="BN212" s="56" t="s">
        <v>1301</v>
      </c>
      <c r="BO212" s="56" t="s">
        <v>1301</v>
      </c>
      <c r="BP212" s="366">
        <v>98</v>
      </c>
      <c r="BR212" s="580" t="s">
        <v>1708</v>
      </c>
      <c r="BS212" s="580" t="s">
        <v>1709</v>
      </c>
      <c r="BT212" s="580" t="s">
        <v>1703</v>
      </c>
      <c r="BU212" s="580" t="s">
        <v>404</v>
      </c>
      <c r="BV212" s="580"/>
    </row>
    <row r="213" spans="1:74">
      <c r="A213">
        <v>473</v>
      </c>
      <c r="B213" s="148" t="s">
        <v>7412</v>
      </c>
      <c r="C213" s="148" t="s">
        <v>7411</v>
      </c>
      <c r="D213" s="28">
        <v>1</v>
      </c>
      <c r="E213" s="586">
        <v>0</v>
      </c>
      <c r="F213" s="586">
        <v>0</v>
      </c>
      <c r="G213" s="344" t="s">
        <v>7392</v>
      </c>
      <c r="H213" t="s">
        <v>1898</v>
      </c>
      <c r="I213" t="s">
        <v>1898</v>
      </c>
      <c r="J213" s="56"/>
      <c r="M213" s="56"/>
      <c r="N213" s="56"/>
      <c r="P213" s="56"/>
      <c r="Q213" s="61" t="s">
        <v>1897</v>
      </c>
      <c r="R213" s="137">
        <v>999</v>
      </c>
      <c r="S213" s="137">
        <v>71</v>
      </c>
      <c r="T213" s="119" t="s">
        <v>108</v>
      </c>
      <c r="U213" s="56" t="s">
        <v>108</v>
      </c>
      <c r="V213" s="142">
        <v>121</v>
      </c>
      <c r="W213" s="142">
        <v>121</v>
      </c>
      <c r="X213" s="21" t="s">
        <v>2765</v>
      </c>
      <c r="Y213" s="132">
        <v>0</v>
      </c>
      <c r="Z213" s="132">
        <v>1</v>
      </c>
      <c r="AA213" s="132">
        <v>0</v>
      </c>
      <c r="AB213" s="132">
        <v>0</v>
      </c>
      <c r="AC213" s="132">
        <v>1</v>
      </c>
      <c r="AD213" s="132">
        <v>0</v>
      </c>
      <c r="AE213" s="132">
        <v>0</v>
      </c>
      <c r="AF213" s="132">
        <v>0</v>
      </c>
      <c r="AG213" s="132">
        <v>0</v>
      </c>
      <c r="AH213" t="s">
        <v>1051</v>
      </c>
      <c r="AI213" s="132" t="s">
        <v>2798</v>
      </c>
      <c r="AJ213" t="s">
        <v>140</v>
      </c>
      <c r="AK213" s="38" t="s">
        <v>140</v>
      </c>
      <c r="AL213" s="195">
        <v>3</v>
      </c>
      <c r="AM213" s="633" t="s">
        <v>1742</v>
      </c>
      <c r="AN213" s="633" t="s">
        <v>1742</v>
      </c>
      <c r="AO213" s="633" t="s">
        <v>1743</v>
      </c>
      <c r="AP213" s="637">
        <v>3</v>
      </c>
      <c r="AQ213" t="s">
        <v>1751</v>
      </c>
      <c r="AR213" s="22" t="s">
        <v>1107</v>
      </c>
      <c r="AS213" t="s">
        <v>1107</v>
      </c>
      <c r="AT213" s="22" t="b">
        <v>1</v>
      </c>
      <c r="AU213" s="633" t="s">
        <v>1101</v>
      </c>
      <c r="AV213" s="633" t="s">
        <v>1107</v>
      </c>
      <c r="AX213" s="596" t="s">
        <v>2798</v>
      </c>
      <c r="AY213" s="479" t="b">
        <v>0</v>
      </c>
      <c r="AZ213" t="s">
        <v>2710</v>
      </c>
      <c r="BA213" s="10">
        <v>2</v>
      </c>
      <c r="BB213">
        <v>2</v>
      </c>
      <c r="BC213" t="b">
        <v>0</v>
      </c>
      <c r="BD213" t="b">
        <v>0</v>
      </c>
      <c r="BE213" t="b">
        <v>0</v>
      </c>
      <c r="BG213" t="s">
        <v>1899</v>
      </c>
      <c r="BH213" t="s">
        <v>4801</v>
      </c>
      <c r="BI213" t="s">
        <v>4801</v>
      </c>
      <c r="BJ213" s="56"/>
      <c r="BK213" s="56"/>
      <c r="BL213" s="561" t="s">
        <v>2798</v>
      </c>
      <c r="BM213" s="479" t="s">
        <v>2798</v>
      </c>
      <c r="BN213" s="56" t="s">
        <v>1301</v>
      </c>
      <c r="BO213" s="56"/>
      <c r="BP213" s="368">
        <v>112</v>
      </c>
      <c r="BR213" s="580" t="s">
        <v>1235</v>
      </c>
      <c r="BS213" s="580"/>
      <c r="BT213" s="580"/>
      <c r="BU213" s="580" t="s">
        <v>404</v>
      </c>
      <c r="BV213" s="580" t="s">
        <v>55</v>
      </c>
    </row>
    <row r="214" spans="1:74">
      <c r="A214">
        <v>474</v>
      </c>
      <c r="B214" s="148" t="s">
        <v>7413</v>
      </c>
      <c r="C214" s="148" t="s">
        <v>7411</v>
      </c>
      <c r="D214" s="28">
        <v>1</v>
      </c>
      <c r="E214" s="586">
        <v>0</v>
      </c>
      <c r="F214" s="586">
        <v>1</v>
      </c>
      <c r="G214" s="344" t="s">
        <v>7392</v>
      </c>
      <c r="H214" t="s">
        <v>1901</v>
      </c>
      <c r="I214" t="s">
        <v>1901</v>
      </c>
      <c r="J214" s="56"/>
      <c r="L214" s="114"/>
      <c r="M214" s="184"/>
      <c r="N214" s="56" t="s">
        <v>1902</v>
      </c>
      <c r="O214" t="s">
        <v>1902</v>
      </c>
      <c r="P214" s="56" t="s">
        <v>1902</v>
      </c>
      <c r="Q214" s="115" t="s">
        <v>1900</v>
      </c>
      <c r="R214" s="137">
        <v>999</v>
      </c>
      <c r="S214" s="137">
        <v>71</v>
      </c>
      <c r="T214" s="119" t="s">
        <v>108</v>
      </c>
      <c r="U214" s="56" t="s">
        <v>108</v>
      </c>
      <c r="V214" s="142">
        <v>121</v>
      </c>
      <c r="W214" s="142">
        <v>121</v>
      </c>
      <c r="X214" s="21" t="s">
        <v>2765</v>
      </c>
      <c r="Y214" s="132">
        <v>0</v>
      </c>
      <c r="Z214" s="132">
        <v>1</v>
      </c>
      <c r="AA214" s="132">
        <v>1</v>
      </c>
      <c r="AB214" s="132">
        <v>0</v>
      </c>
      <c r="AC214" s="132">
        <v>0</v>
      </c>
      <c r="AD214" s="132">
        <v>0</v>
      </c>
      <c r="AE214" s="132">
        <v>0</v>
      </c>
      <c r="AF214" s="132">
        <v>0</v>
      </c>
      <c r="AG214" s="132">
        <v>0</v>
      </c>
      <c r="AH214" t="s">
        <v>1051</v>
      </c>
      <c r="AI214" s="132" t="s">
        <v>5681</v>
      </c>
      <c r="AJ214" t="s">
        <v>140</v>
      </c>
      <c r="AK214" s="38" t="s">
        <v>140</v>
      </c>
      <c r="AL214" s="195">
        <v>3</v>
      </c>
      <c r="AM214" s="633" t="s">
        <v>1742</v>
      </c>
      <c r="AN214" s="633" t="s">
        <v>1742</v>
      </c>
      <c r="AO214" s="633" t="s">
        <v>1743</v>
      </c>
      <c r="AP214" s="637">
        <v>3</v>
      </c>
      <c r="AQ214" t="s">
        <v>1740</v>
      </c>
      <c r="AR214" s="22" t="s">
        <v>1086</v>
      </c>
      <c r="AS214" t="s">
        <v>1086</v>
      </c>
      <c r="AT214" s="22" t="b">
        <v>1</v>
      </c>
      <c r="AU214" s="633" t="s">
        <v>1077</v>
      </c>
      <c r="AV214" s="633" t="s">
        <v>1086</v>
      </c>
      <c r="AX214" s="596" t="s">
        <v>2798</v>
      </c>
      <c r="AY214" s="479" t="b">
        <v>0</v>
      </c>
      <c r="AZ214" t="s">
        <v>1078</v>
      </c>
      <c r="BA214">
        <v>2</v>
      </c>
      <c r="BB214">
        <v>0</v>
      </c>
      <c r="BC214" t="b">
        <v>0</v>
      </c>
      <c r="BD214" t="b">
        <v>0</v>
      </c>
      <c r="BE214" t="b">
        <v>0</v>
      </c>
      <c r="BG214" t="s">
        <v>1903</v>
      </c>
      <c r="BH214" t="s">
        <v>4799</v>
      </c>
      <c r="BI214" t="s">
        <v>4799</v>
      </c>
      <c r="BJ214" s="56" t="s">
        <v>5250</v>
      </c>
      <c r="BK214" s="56"/>
      <c r="BL214" s="561" t="s">
        <v>2798</v>
      </c>
      <c r="BM214" s="479" t="s">
        <v>1904</v>
      </c>
      <c r="BN214" s="56" t="s">
        <v>1301</v>
      </c>
      <c r="BO214" s="56"/>
      <c r="BP214" s="368">
        <v>125</v>
      </c>
      <c r="BR214" s="580" t="s">
        <v>53</v>
      </c>
      <c r="BS214" s="580" t="s">
        <v>1307</v>
      </c>
      <c r="BT214" s="580" t="s">
        <v>1902</v>
      </c>
      <c r="BU214" s="580" t="s">
        <v>404</v>
      </c>
      <c r="BV214" s="580"/>
    </row>
    <row r="215" spans="1:74">
      <c r="A215">
        <v>475</v>
      </c>
      <c r="B215" s="148" t="s">
        <v>7414</v>
      </c>
      <c r="C215" s="148" t="s">
        <v>7411</v>
      </c>
      <c r="D215" s="28">
        <v>1</v>
      </c>
      <c r="E215" s="586">
        <v>0</v>
      </c>
      <c r="F215" s="586">
        <v>0</v>
      </c>
      <c r="G215" s="344" t="s">
        <v>7392</v>
      </c>
      <c r="H215" t="s">
        <v>1299</v>
      </c>
      <c r="I215" t="s">
        <v>1299</v>
      </c>
      <c r="J215" s="56"/>
      <c r="L215" s="114"/>
      <c r="M215" s="184"/>
      <c r="N215" s="56"/>
      <c r="P215" s="56"/>
      <c r="Q215" s="61" t="s">
        <v>1298</v>
      </c>
      <c r="R215" s="137">
        <v>999</v>
      </c>
      <c r="S215" s="137">
        <v>71</v>
      </c>
      <c r="T215" s="119" t="s">
        <v>108</v>
      </c>
      <c r="U215" s="56" t="s">
        <v>108</v>
      </c>
      <c r="V215" s="142">
        <v>121</v>
      </c>
      <c r="W215" s="142">
        <v>121</v>
      </c>
      <c r="X215" s="21" t="s">
        <v>2765</v>
      </c>
      <c r="Y215" s="132">
        <v>0</v>
      </c>
      <c r="Z215" s="132">
        <v>0</v>
      </c>
      <c r="AA215" s="132">
        <v>0</v>
      </c>
      <c r="AB215" s="132">
        <v>0</v>
      </c>
      <c r="AC215" s="132">
        <v>1</v>
      </c>
      <c r="AD215" s="132">
        <v>0</v>
      </c>
      <c r="AE215" s="132">
        <v>0</v>
      </c>
      <c r="AF215" s="132">
        <v>0</v>
      </c>
      <c r="AG215" s="132">
        <v>0</v>
      </c>
      <c r="AH215" t="s">
        <v>1051</v>
      </c>
      <c r="AI215" s="132" t="s">
        <v>2798</v>
      </c>
      <c r="AJ215" t="s">
        <v>140</v>
      </c>
      <c r="AK215" s="38" t="s">
        <v>140</v>
      </c>
      <c r="AL215" s="195">
        <v>3</v>
      </c>
      <c r="AM215" s="633" t="s">
        <v>416</v>
      </c>
      <c r="AN215" s="633" t="s">
        <v>416</v>
      </c>
      <c r="AO215" s="633" t="s">
        <v>417</v>
      </c>
      <c r="AP215" s="637">
        <v>1</v>
      </c>
      <c r="AQ215" t="s">
        <v>1100</v>
      </c>
      <c r="AR215" s="22" t="s">
        <v>1107</v>
      </c>
      <c r="AS215" t="s">
        <v>1107</v>
      </c>
      <c r="AT215" s="22" t="b">
        <v>1</v>
      </c>
      <c r="AU215" s="633" t="s">
        <v>1101</v>
      </c>
      <c r="AV215" s="633" t="s">
        <v>1107</v>
      </c>
      <c r="AX215" s="596" t="s">
        <v>2798</v>
      </c>
      <c r="AY215" s="479" t="b">
        <v>0</v>
      </c>
      <c r="AZ215" t="s">
        <v>2710</v>
      </c>
      <c r="BA215" s="10">
        <v>2</v>
      </c>
      <c r="BB215">
        <v>2</v>
      </c>
      <c r="BC215" t="b">
        <v>0</v>
      </c>
      <c r="BD215" t="b">
        <v>0</v>
      </c>
      <c r="BE215" t="b">
        <v>0</v>
      </c>
      <c r="BG215" t="s">
        <v>1300</v>
      </c>
      <c r="BH215" t="s">
        <v>4800</v>
      </c>
      <c r="BI215" t="s">
        <v>4800</v>
      </c>
      <c r="BJ215" s="56"/>
      <c r="BK215" s="56"/>
      <c r="BL215" s="561" t="s">
        <v>2798</v>
      </c>
      <c r="BM215" s="479" t="s">
        <v>2798</v>
      </c>
      <c r="BN215" s="56" t="s">
        <v>1301</v>
      </c>
      <c r="BO215" s="56"/>
      <c r="BP215" s="368">
        <v>139</v>
      </c>
      <c r="BR215" s="580" t="s">
        <v>1302</v>
      </c>
      <c r="BS215" s="580"/>
      <c r="BT215" s="580"/>
      <c r="BU215" s="580" t="s">
        <v>404</v>
      </c>
      <c r="BV215" s="580" t="s">
        <v>55</v>
      </c>
    </row>
    <row r="216" spans="1:74">
      <c r="A216">
        <v>476</v>
      </c>
      <c r="B216" s="148" t="s">
        <v>7415</v>
      </c>
      <c r="C216" s="148" t="s">
        <v>7411</v>
      </c>
      <c r="D216" s="28">
        <v>1</v>
      </c>
      <c r="E216" s="586">
        <v>0</v>
      </c>
      <c r="F216" s="586">
        <v>1</v>
      </c>
      <c r="G216" s="344" t="s">
        <v>7392</v>
      </c>
      <c r="H216" t="s">
        <v>1304</v>
      </c>
      <c r="I216" t="s">
        <v>1304</v>
      </c>
      <c r="J216" s="56"/>
      <c r="M216" s="56"/>
      <c r="N216" s="56" t="s">
        <v>1305</v>
      </c>
      <c r="O216" t="s">
        <v>1305</v>
      </c>
      <c r="P216" s="56" t="s">
        <v>1305</v>
      </c>
      <c r="Q216" s="61" t="s">
        <v>1303</v>
      </c>
      <c r="R216" s="137">
        <v>999</v>
      </c>
      <c r="S216" s="137">
        <v>71</v>
      </c>
      <c r="T216" s="119" t="s">
        <v>108</v>
      </c>
      <c r="U216" s="56" t="s">
        <v>108</v>
      </c>
      <c r="V216" s="142">
        <v>121</v>
      </c>
      <c r="W216" s="142">
        <v>121</v>
      </c>
      <c r="X216" s="21" t="s">
        <v>2765</v>
      </c>
      <c r="Y216" s="132">
        <v>0</v>
      </c>
      <c r="Z216" s="132">
        <v>0</v>
      </c>
      <c r="AA216" s="132">
        <v>1</v>
      </c>
      <c r="AB216" s="132">
        <v>0</v>
      </c>
      <c r="AC216" s="132">
        <v>0</v>
      </c>
      <c r="AD216" s="132">
        <v>0</v>
      </c>
      <c r="AE216" s="132">
        <v>0</v>
      </c>
      <c r="AF216" s="132">
        <v>0</v>
      </c>
      <c r="AG216" s="132">
        <v>0</v>
      </c>
      <c r="AH216" t="s">
        <v>1051</v>
      </c>
      <c r="AI216" s="132" t="s">
        <v>2798</v>
      </c>
      <c r="AJ216" t="s">
        <v>140</v>
      </c>
      <c r="AK216" s="38" t="s">
        <v>140</v>
      </c>
      <c r="AL216" s="195">
        <v>3</v>
      </c>
      <c r="AM216" s="633" t="s">
        <v>416</v>
      </c>
      <c r="AN216" s="633" t="s">
        <v>416</v>
      </c>
      <c r="AO216" s="633" t="s">
        <v>417</v>
      </c>
      <c r="AP216" s="637">
        <v>1</v>
      </c>
      <c r="AQ216" t="s">
        <v>1076</v>
      </c>
      <c r="AR216" s="22" t="s">
        <v>1086</v>
      </c>
      <c r="AS216" t="s">
        <v>1086</v>
      </c>
      <c r="AT216" s="22" t="b">
        <v>1</v>
      </c>
      <c r="AU216" s="633" t="s">
        <v>1077</v>
      </c>
      <c r="AV216" s="633" t="s">
        <v>1086</v>
      </c>
      <c r="AX216" s="596" t="s">
        <v>2798</v>
      </c>
      <c r="AY216" s="479" t="b">
        <v>0</v>
      </c>
      <c r="AZ216" t="s">
        <v>1078</v>
      </c>
      <c r="BA216">
        <v>2</v>
      </c>
      <c r="BB216">
        <v>0</v>
      </c>
      <c r="BC216" t="b">
        <v>0</v>
      </c>
      <c r="BD216" t="b">
        <v>0</v>
      </c>
      <c r="BE216" t="b">
        <v>0</v>
      </c>
      <c r="BG216" t="s">
        <v>1306</v>
      </c>
      <c r="BH216" t="s">
        <v>4798</v>
      </c>
      <c r="BI216" t="s">
        <v>4798</v>
      </c>
      <c r="BJ216" s="56" t="s">
        <v>5247</v>
      </c>
      <c r="BK216" s="56" t="s">
        <v>5247</v>
      </c>
      <c r="BL216" s="561" t="s">
        <v>2798</v>
      </c>
      <c r="BM216" s="479" t="s">
        <v>2798</v>
      </c>
      <c r="BN216" s="56" t="s">
        <v>1301</v>
      </c>
      <c r="BO216" s="56"/>
      <c r="BP216" s="366">
        <v>151</v>
      </c>
      <c r="BR216" s="580" t="s">
        <v>109</v>
      </c>
      <c r="BS216" s="580" t="s">
        <v>1307</v>
      </c>
      <c r="BT216" s="580" t="s">
        <v>1305</v>
      </c>
      <c r="BU216" s="580" t="s">
        <v>404</v>
      </c>
      <c r="BV216" s="580"/>
    </row>
    <row r="217" spans="1:74">
      <c r="A217">
        <v>477</v>
      </c>
      <c r="B217" s="148" t="s">
        <v>7416</v>
      </c>
      <c r="C217" s="148" t="s">
        <v>7411</v>
      </c>
      <c r="D217" s="28">
        <v>0</v>
      </c>
      <c r="E217" s="586">
        <v>0</v>
      </c>
      <c r="F217" s="586">
        <v>0</v>
      </c>
      <c r="G217" s="344" t="s">
        <v>2798</v>
      </c>
      <c r="I217" s="114"/>
      <c r="J217" s="56"/>
      <c r="L217" s="114"/>
      <c r="M217" s="184"/>
      <c r="N217" s="56"/>
      <c r="P217" s="56"/>
      <c r="Q217" s="115" t="s">
        <v>2429</v>
      </c>
      <c r="R217" s="137">
        <v>999</v>
      </c>
      <c r="S217" s="137">
        <v>71</v>
      </c>
      <c r="T217" s="119" t="s">
        <v>108</v>
      </c>
      <c r="U217" s="56" t="s">
        <v>108</v>
      </c>
      <c r="V217" s="142">
        <v>121</v>
      </c>
      <c r="W217" s="142">
        <v>121</v>
      </c>
      <c r="X217" s="21" t="s">
        <v>2765</v>
      </c>
      <c r="Y217" s="132">
        <v>1</v>
      </c>
      <c r="Z217" s="132">
        <v>1</v>
      </c>
      <c r="AA217" s="132">
        <v>0</v>
      </c>
      <c r="AB217" s="132">
        <v>0</v>
      </c>
      <c r="AC217" s="132">
        <v>1</v>
      </c>
      <c r="AD217" s="132">
        <v>0</v>
      </c>
      <c r="AE217" s="132">
        <v>0</v>
      </c>
      <c r="AF217" s="132">
        <v>0</v>
      </c>
      <c r="AG217" s="132">
        <v>0</v>
      </c>
      <c r="AI217" s="132">
        <v>0</v>
      </c>
      <c r="AJ217" t="s">
        <v>140</v>
      </c>
      <c r="AK217" s="38" t="s">
        <v>140</v>
      </c>
      <c r="AL217" s="195">
        <v>3</v>
      </c>
      <c r="AM217" s="633" t="s">
        <v>1742</v>
      </c>
      <c r="AN217" s="633" t="s">
        <v>1742</v>
      </c>
      <c r="AO217" s="633" t="s">
        <v>1743</v>
      </c>
      <c r="AP217" s="637">
        <v>3</v>
      </c>
      <c r="AQ217" t="s">
        <v>2392</v>
      </c>
      <c r="AR217" s="22" t="s">
        <v>1706</v>
      </c>
      <c r="AS217" t="s">
        <v>1706</v>
      </c>
      <c r="AT217" s="22" t="b">
        <v>1</v>
      </c>
      <c r="AU217" s="633" t="s">
        <v>1706</v>
      </c>
      <c r="AV217" s="633" t="s">
        <v>1706</v>
      </c>
      <c r="AX217" s="596" t="s">
        <v>2798</v>
      </c>
      <c r="AY217" s="479" t="b">
        <v>0</v>
      </c>
      <c r="AZ217" t="s">
        <v>2947</v>
      </c>
      <c r="BA217">
        <v>2</v>
      </c>
      <c r="BB217">
        <v>1</v>
      </c>
      <c r="BC217" t="b">
        <v>0</v>
      </c>
      <c r="BD217" t="b">
        <v>0</v>
      </c>
      <c r="BE217" t="b">
        <v>0</v>
      </c>
      <c r="BG217" t="s">
        <v>2430</v>
      </c>
      <c r="BH217" t="s">
        <v>2430</v>
      </c>
      <c r="BI217" t="s">
        <v>2430</v>
      </c>
      <c r="BJ217" s="56"/>
      <c r="BK217" s="56"/>
      <c r="BL217" s="561" t="s">
        <v>2798</v>
      </c>
      <c r="BM217" s="479" t="s">
        <v>2798</v>
      </c>
      <c r="BN217" s="56"/>
      <c r="BO217" s="56"/>
      <c r="BP217" s="372">
        <v>999</v>
      </c>
      <c r="BR217" s="580"/>
      <c r="BS217" s="580"/>
      <c r="BT217" s="580"/>
      <c r="BU217" s="580" t="s">
        <v>404</v>
      </c>
      <c r="BV217" s="580" t="s">
        <v>55</v>
      </c>
    </row>
    <row r="218" spans="1:74">
      <c r="A218">
        <v>478</v>
      </c>
      <c r="B218" s="148" t="s">
        <v>7416</v>
      </c>
      <c r="C218" s="148" t="s">
        <v>7411</v>
      </c>
      <c r="D218" s="28">
        <v>0</v>
      </c>
      <c r="E218" s="586">
        <v>0</v>
      </c>
      <c r="F218" s="586">
        <v>0</v>
      </c>
      <c r="G218" s="344" t="s">
        <v>2798</v>
      </c>
      <c r="H218" s="114"/>
      <c r="I218" s="114"/>
      <c r="J218" s="56"/>
      <c r="L218" s="114"/>
      <c r="M218" s="184"/>
      <c r="N218" s="56"/>
      <c r="P218" s="56"/>
      <c r="Q218" s="115" t="s">
        <v>2371</v>
      </c>
      <c r="R218" s="137">
        <v>999</v>
      </c>
      <c r="S218" s="137">
        <v>71</v>
      </c>
      <c r="T218" s="119" t="s">
        <v>108</v>
      </c>
      <c r="U218" s="56" t="s">
        <v>108</v>
      </c>
      <c r="V218" s="142">
        <v>121</v>
      </c>
      <c r="W218" s="142">
        <v>121</v>
      </c>
      <c r="X218" s="21" t="s">
        <v>2765</v>
      </c>
      <c r="Y218" s="132">
        <v>1</v>
      </c>
      <c r="Z218" s="132">
        <v>0</v>
      </c>
      <c r="AA218" s="132">
        <v>0</v>
      </c>
      <c r="AB218" s="132">
        <v>0</v>
      </c>
      <c r="AC218" s="132">
        <v>1</v>
      </c>
      <c r="AD218" s="132">
        <v>0</v>
      </c>
      <c r="AE218" s="132">
        <v>0</v>
      </c>
      <c r="AF218" s="132">
        <v>0</v>
      </c>
      <c r="AG218" s="132">
        <v>0</v>
      </c>
      <c r="AI218" s="132">
        <v>0</v>
      </c>
      <c r="AJ218" t="s">
        <v>140</v>
      </c>
      <c r="AK218" s="38" t="s">
        <v>140</v>
      </c>
      <c r="AL218" s="195">
        <v>3</v>
      </c>
      <c r="AM218" s="633" t="s">
        <v>416</v>
      </c>
      <c r="AN218" s="633" t="s">
        <v>416</v>
      </c>
      <c r="AO218" s="633" t="s">
        <v>417</v>
      </c>
      <c r="AP218" s="637">
        <v>1</v>
      </c>
      <c r="AQ218" t="s">
        <v>2334</v>
      </c>
      <c r="AR218" s="22" t="s">
        <v>1706</v>
      </c>
      <c r="AS218" t="s">
        <v>1706</v>
      </c>
      <c r="AT218" s="22" t="b">
        <v>1</v>
      </c>
      <c r="AU218" s="633" t="s">
        <v>1706</v>
      </c>
      <c r="AV218" s="633" t="s">
        <v>1706</v>
      </c>
      <c r="AX218" s="596" t="s">
        <v>2798</v>
      </c>
      <c r="AY218" s="479" t="b">
        <v>0</v>
      </c>
      <c r="AZ218" t="s">
        <v>2947</v>
      </c>
      <c r="BA218">
        <v>2</v>
      </c>
      <c r="BB218">
        <v>1</v>
      </c>
      <c r="BC218" t="b">
        <v>0</v>
      </c>
      <c r="BD218" t="b">
        <v>0</v>
      </c>
      <c r="BE218" t="b">
        <v>0</v>
      </c>
      <c r="BG218" t="s">
        <v>2372</v>
      </c>
      <c r="BH218" t="s">
        <v>2372</v>
      </c>
      <c r="BI218" t="s">
        <v>2372</v>
      </c>
      <c r="BJ218" s="56"/>
      <c r="BK218" s="56"/>
      <c r="BL218" s="561" t="s">
        <v>2798</v>
      </c>
      <c r="BM218" s="479" t="s">
        <v>2798</v>
      </c>
      <c r="BN218" s="56"/>
      <c r="BO218" s="56"/>
      <c r="BP218" s="372">
        <v>999</v>
      </c>
      <c r="BR218" s="580"/>
      <c r="BS218" s="580"/>
      <c r="BT218" s="580"/>
      <c r="BU218" s="580" t="s">
        <v>404</v>
      </c>
      <c r="BV218" s="580" t="s">
        <v>55</v>
      </c>
    </row>
    <row r="219" spans="1:74">
      <c r="A219">
        <v>625</v>
      </c>
      <c r="B219" s="148" t="s">
        <v>7417</v>
      </c>
      <c r="C219" s="148" t="s">
        <v>7418</v>
      </c>
      <c r="D219" s="28">
        <v>1</v>
      </c>
      <c r="E219" s="586">
        <v>0</v>
      </c>
      <c r="F219" s="586">
        <v>1</v>
      </c>
      <c r="G219" s="344" t="s">
        <v>7392</v>
      </c>
      <c r="H219" t="s">
        <v>2006</v>
      </c>
      <c r="I219" t="s">
        <v>2006</v>
      </c>
      <c r="J219" s="184"/>
      <c r="K219" s="114"/>
      <c r="L219" s="114"/>
      <c r="M219" s="184"/>
      <c r="N219" s="184" t="s">
        <v>2007</v>
      </c>
      <c r="O219" s="509" t="s">
        <v>2007</v>
      </c>
      <c r="P219" s="184" t="s">
        <v>2007</v>
      </c>
      <c r="Q219" s="115" t="s">
        <v>2005</v>
      </c>
      <c r="R219" s="137">
        <v>999</v>
      </c>
      <c r="S219" s="137">
        <v>71</v>
      </c>
      <c r="T219" s="119" t="s">
        <v>108</v>
      </c>
      <c r="U219" s="56" t="s">
        <v>513</v>
      </c>
      <c r="V219" s="142">
        <v>121</v>
      </c>
      <c r="W219" s="142">
        <v>121</v>
      </c>
      <c r="X219" s="21" t="s">
        <v>2765</v>
      </c>
      <c r="Y219" s="132">
        <v>0</v>
      </c>
      <c r="Z219" s="132">
        <v>1</v>
      </c>
      <c r="AA219" s="132">
        <v>1</v>
      </c>
      <c r="AB219" s="132">
        <v>0</v>
      </c>
      <c r="AC219" s="132">
        <v>0</v>
      </c>
      <c r="AD219" s="132">
        <v>0</v>
      </c>
      <c r="AE219" s="132">
        <v>1</v>
      </c>
      <c r="AF219" s="132">
        <v>1</v>
      </c>
      <c r="AG219" s="132">
        <v>0</v>
      </c>
      <c r="AH219" t="s">
        <v>1051</v>
      </c>
      <c r="AI219" s="132" t="s">
        <v>2798</v>
      </c>
      <c r="AJ219" t="s">
        <v>84</v>
      </c>
      <c r="AK219" s="38" t="s">
        <v>84</v>
      </c>
      <c r="AL219" s="195">
        <v>5</v>
      </c>
      <c r="AM219" s="633" t="s">
        <v>1742</v>
      </c>
      <c r="AN219" s="633" t="s">
        <v>1742</v>
      </c>
      <c r="AO219" s="633" t="s">
        <v>1743</v>
      </c>
      <c r="AP219" s="637">
        <v>3</v>
      </c>
      <c r="AQ219" t="s">
        <v>1740</v>
      </c>
      <c r="AR219" s="22" t="s">
        <v>1086</v>
      </c>
      <c r="AS219" t="s">
        <v>1086</v>
      </c>
      <c r="AT219" s="22" t="b">
        <v>1</v>
      </c>
      <c r="AU219" s="633" t="s">
        <v>1077</v>
      </c>
      <c r="AV219" s="633" t="s">
        <v>1086</v>
      </c>
      <c r="AX219" s="596" t="s">
        <v>2798</v>
      </c>
      <c r="AY219" s="479" t="b">
        <v>0</v>
      </c>
      <c r="AZ219" t="s">
        <v>1078</v>
      </c>
      <c r="BA219">
        <v>2</v>
      </c>
      <c r="BB219">
        <v>0</v>
      </c>
      <c r="BC219" t="b">
        <v>0</v>
      </c>
      <c r="BD219" t="b">
        <v>0</v>
      </c>
      <c r="BE219" t="b">
        <v>0</v>
      </c>
      <c r="BG219" s="114" t="s">
        <v>2008</v>
      </c>
      <c r="BH219" s="510" t="s">
        <v>4804</v>
      </c>
      <c r="BI219" s="510" t="s">
        <v>4804</v>
      </c>
      <c r="BJ219" s="56" t="s">
        <v>2009</v>
      </c>
      <c r="BK219" s="56"/>
      <c r="BL219" s="561" t="s">
        <v>2798</v>
      </c>
      <c r="BM219" s="479" t="s">
        <v>2798</v>
      </c>
      <c r="BN219" s="56" t="s">
        <v>1301</v>
      </c>
      <c r="BO219" s="56" t="s">
        <v>2010</v>
      </c>
      <c r="BP219" s="368">
        <v>46</v>
      </c>
      <c r="BR219" s="580" t="s">
        <v>55</v>
      </c>
      <c r="BS219" s="580" t="s">
        <v>1164</v>
      </c>
      <c r="BT219" s="580" t="s">
        <v>2007</v>
      </c>
      <c r="BU219" s="580" t="s">
        <v>404</v>
      </c>
      <c r="BV219" s="580"/>
    </row>
    <row r="220" spans="1:74">
      <c r="A220">
        <v>626</v>
      </c>
      <c r="B220" s="148" t="s">
        <v>7419</v>
      </c>
      <c r="C220" s="148" t="s">
        <v>7418</v>
      </c>
      <c r="D220" s="28">
        <v>1</v>
      </c>
      <c r="E220" s="586">
        <v>0</v>
      </c>
      <c r="F220" s="586">
        <v>1</v>
      </c>
      <c r="G220" s="344" t="s">
        <v>7392</v>
      </c>
      <c r="H220" t="s">
        <v>1435</v>
      </c>
      <c r="I220" t="s">
        <v>1435</v>
      </c>
      <c r="J220" s="56"/>
      <c r="L220" s="114"/>
      <c r="M220" s="184"/>
      <c r="N220" s="56" t="s">
        <v>1436</v>
      </c>
      <c r="O220" s="22" t="s">
        <v>1436</v>
      </c>
      <c r="P220" s="56" t="s">
        <v>1436</v>
      </c>
      <c r="Q220" s="115" t="s">
        <v>1434</v>
      </c>
      <c r="R220" s="137">
        <v>999</v>
      </c>
      <c r="S220" s="137">
        <v>71</v>
      </c>
      <c r="T220" s="119" t="s">
        <v>108</v>
      </c>
      <c r="U220" s="56" t="s">
        <v>513</v>
      </c>
      <c r="V220" s="142">
        <v>121</v>
      </c>
      <c r="W220" s="142">
        <v>121</v>
      </c>
      <c r="X220" s="21" t="s">
        <v>2765</v>
      </c>
      <c r="Y220" s="132">
        <v>0</v>
      </c>
      <c r="Z220" s="132">
        <v>0</v>
      </c>
      <c r="AA220" s="132">
        <v>1</v>
      </c>
      <c r="AB220" s="132">
        <v>0</v>
      </c>
      <c r="AC220" s="132">
        <v>0</v>
      </c>
      <c r="AD220" s="132">
        <v>0</v>
      </c>
      <c r="AE220" s="132">
        <v>1</v>
      </c>
      <c r="AF220" s="132">
        <v>1</v>
      </c>
      <c r="AG220" s="132">
        <v>0</v>
      </c>
      <c r="AH220" t="s">
        <v>1051</v>
      </c>
      <c r="AI220" s="132" t="s">
        <v>2798</v>
      </c>
      <c r="AJ220" t="s">
        <v>84</v>
      </c>
      <c r="AK220" s="38" t="s">
        <v>84</v>
      </c>
      <c r="AL220" s="195">
        <v>5</v>
      </c>
      <c r="AM220" s="633" t="s">
        <v>416</v>
      </c>
      <c r="AN220" s="633" t="s">
        <v>416</v>
      </c>
      <c r="AO220" s="633" t="s">
        <v>417</v>
      </c>
      <c r="AP220" s="637">
        <v>1</v>
      </c>
      <c r="AQ220" t="s">
        <v>1076</v>
      </c>
      <c r="AR220" s="22" t="s">
        <v>1086</v>
      </c>
      <c r="AS220" t="s">
        <v>1086</v>
      </c>
      <c r="AT220" s="22" t="b">
        <v>1</v>
      </c>
      <c r="AU220" s="633" t="s">
        <v>1077</v>
      </c>
      <c r="AV220" s="633" t="s">
        <v>1086</v>
      </c>
      <c r="AX220" s="596" t="s">
        <v>2798</v>
      </c>
      <c r="AY220" s="479" t="b">
        <v>0</v>
      </c>
      <c r="AZ220" t="s">
        <v>1078</v>
      </c>
      <c r="BA220">
        <v>2</v>
      </c>
      <c r="BB220">
        <v>0</v>
      </c>
      <c r="BC220" t="b">
        <v>0</v>
      </c>
      <c r="BD220" t="b">
        <v>0</v>
      </c>
      <c r="BE220" t="b">
        <v>0</v>
      </c>
      <c r="BG220" t="s">
        <v>1437</v>
      </c>
      <c r="BH220" t="s">
        <v>4802</v>
      </c>
      <c r="BI220" t="s">
        <v>4802</v>
      </c>
      <c r="BJ220" s="56" t="s">
        <v>1438</v>
      </c>
      <c r="BK220" s="56" t="s">
        <v>1441</v>
      </c>
      <c r="BL220" s="561" t="s">
        <v>2798</v>
      </c>
      <c r="BM220" s="479" t="s">
        <v>2798</v>
      </c>
      <c r="BN220" s="56" t="s">
        <v>1301</v>
      </c>
      <c r="BO220" s="56" t="s">
        <v>1439</v>
      </c>
      <c r="BP220" s="366">
        <v>59</v>
      </c>
      <c r="BR220" s="580" t="s">
        <v>245</v>
      </c>
      <c r="BS220" s="580" t="s">
        <v>1164</v>
      </c>
      <c r="BT220" s="580" t="s">
        <v>1436</v>
      </c>
      <c r="BU220" s="580" t="s">
        <v>404</v>
      </c>
      <c r="BV220" s="580"/>
    </row>
    <row r="221" spans="1:74">
      <c r="A221">
        <v>627</v>
      </c>
      <c r="B221" s="148" t="s">
        <v>7420</v>
      </c>
      <c r="C221" s="148" t="s">
        <v>7418</v>
      </c>
      <c r="D221" s="28">
        <v>1</v>
      </c>
      <c r="E221" s="586">
        <v>0</v>
      </c>
      <c r="F221" s="586">
        <v>1</v>
      </c>
      <c r="G221" s="344" t="s">
        <v>7392</v>
      </c>
      <c r="H221" t="s">
        <v>2082</v>
      </c>
      <c r="I221" t="s">
        <v>2082</v>
      </c>
      <c r="J221" s="56"/>
      <c r="K221" s="114"/>
      <c r="L221" s="114"/>
      <c r="M221" s="184"/>
      <c r="N221" s="184" t="s">
        <v>2083</v>
      </c>
      <c r="O221" s="114" t="s">
        <v>2083</v>
      </c>
      <c r="P221" s="184" t="s">
        <v>2083</v>
      </c>
      <c r="Q221" s="115" t="s">
        <v>2081</v>
      </c>
      <c r="R221" s="137">
        <v>999</v>
      </c>
      <c r="S221" s="137">
        <v>71</v>
      </c>
      <c r="T221" s="183" t="s">
        <v>108</v>
      </c>
      <c r="U221" s="184" t="s">
        <v>107</v>
      </c>
      <c r="V221" s="142">
        <v>121</v>
      </c>
      <c r="W221" s="142">
        <v>121</v>
      </c>
      <c r="X221" s="185" t="s">
        <v>2765</v>
      </c>
      <c r="Y221" s="132">
        <v>0</v>
      </c>
      <c r="Z221" s="132">
        <v>1</v>
      </c>
      <c r="AA221" s="132">
        <v>1</v>
      </c>
      <c r="AB221" s="132">
        <v>0</v>
      </c>
      <c r="AC221" s="132">
        <v>0</v>
      </c>
      <c r="AD221" s="132">
        <v>0</v>
      </c>
      <c r="AE221" s="132">
        <v>1</v>
      </c>
      <c r="AF221" s="132">
        <v>0</v>
      </c>
      <c r="AG221" s="132">
        <v>1</v>
      </c>
      <c r="AH221" s="304" t="s">
        <v>1051</v>
      </c>
      <c r="AI221" s="132" t="s">
        <v>2798</v>
      </c>
      <c r="AJ221" s="304" t="s">
        <v>84</v>
      </c>
      <c r="AK221" s="197" t="s">
        <v>84</v>
      </c>
      <c r="AL221" s="195">
        <v>5</v>
      </c>
      <c r="AM221" s="635" t="s">
        <v>1742</v>
      </c>
      <c r="AN221" s="635" t="s">
        <v>1742</v>
      </c>
      <c r="AO221" s="635" t="s">
        <v>1743</v>
      </c>
      <c r="AP221" s="639">
        <v>3</v>
      </c>
      <c r="AQ221" s="304" t="s">
        <v>1740</v>
      </c>
      <c r="AR221" s="22" t="s">
        <v>1086</v>
      </c>
      <c r="AS221" s="304" t="s">
        <v>1086</v>
      </c>
      <c r="AT221" s="22" t="b">
        <v>1</v>
      </c>
      <c r="AU221" s="635" t="s">
        <v>1077</v>
      </c>
      <c r="AV221" s="635" t="s">
        <v>1086</v>
      </c>
      <c r="AW221" s="304"/>
      <c r="AX221" s="596" t="s">
        <v>2798</v>
      </c>
      <c r="AY221" s="479" t="b">
        <v>0</v>
      </c>
      <c r="AZ221" s="304" t="s">
        <v>1078</v>
      </c>
      <c r="BA221" s="304">
        <v>2</v>
      </c>
      <c r="BB221" s="304">
        <v>0</v>
      </c>
      <c r="BC221" s="114" t="b">
        <v>0</v>
      </c>
      <c r="BD221" s="114" t="b">
        <v>0</v>
      </c>
      <c r="BE221" s="114" t="b">
        <v>0</v>
      </c>
      <c r="BF221" s="304"/>
      <c r="BG221" s="114" t="s">
        <v>2084</v>
      </c>
      <c r="BH221" s="304" t="s">
        <v>4806</v>
      </c>
      <c r="BI221" s="304" t="s">
        <v>4806</v>
      </c>
      <c r="BJ221" s="184" t="s">
        <v>2085</v>
      </c>
      <c r="BK221" s="184"/>
      <c r="BL221" s="561" t="s">
        <v>2798</v>
      </c>
      <c r="BM221" s="479" t="s">
        <v>2798</v>
      </c>
      <c r="BN221" s="184" t="s">
        <v>1301</v>
      </c>
      <c r="BO221" s="56" t="s">
        <v>519</v>
      </c>
      <c r="BP221" s="366">
        <v>72</v>
      </c>
      <c r="BR221" s="580" t="s">
        <v>109</v>
      </c>
      <c r="BS221" s="580" t="s">
        <v>1307</v>
      </c>
      <c r="BT221" s="580" t="s">
        <v>2083</v>
      </c>
      <c r="BU221" s="580" t="s">
        <v>404</v>
      </c>
      <c r="BV221" s="580"/>
    </row>
    <row r="222" spans="1:74">
      <c r="A222">
        <v>628</v>
      </c>
      <c r="B222" s="148" t="s">
        <v>7421</v>
      </c>
      <c r="C222" s="148" t="s">
        <v>7418</v>
      </c>
      <c r="D222" s="28">
        <v>1</v>
      </c>
      <c r="E222" s="586">
        <v>0</v>
      </c>
      <c r="F222" s="586">
        <v>1</v>
      </c>
      <c r="G222" s="344" t="s">
        <v>7392</v>
      </c>
      <c r="H222" t="s">
        <v>1537</v>
      </c>
      <c r="I222" t="s">
        <v>1537</v>
      </c>
      <c r="J222" s="56"/>
      <c r="L222" s="114"/>
      <c r="M222" s="184"/>
      <c r="N222" s="56" t="s">
        <v>1538</v>
      </c>
      <c r="O222" t="s">
        <v>1538</v>
      </c>
      <c r="P222" s="56" t="s">
        <v>1538</v>
      </c>
      <c r="Q222" s="115" t="s">
        <v>1536</v>
      </c>
      <c r="R222" s="137">
        <v>999</v>
      </c>
      <c r="S222" s="137">
        <v>71</v>
      </c>
      <c r="T222" s="119" t="s">
        <v>108</v>
      </c>
      <c r="U222" s="56"/>
      <c r="V222" s="142">
        <v>121</v>
      </c>
      <c r="W222" s="142">
        <v>121</v>
      </c>
      <c r="X222" s="21" t="s">
        <v>2765</v>
      </c>
      <c r="Y222" s="132">
        <v>0</v>
      </c>
      <c r="Z222" s="132">
        <v>0</v>
      </c>
      <c r="AA222" s="132">
        <v>1</v>
      </c>
      <c r="AB222" s="132">
        <v>0</v>
      </c>
      <c r="AC222" s="132">
        <v>0</v>
      </c>
      <c r="AD222" s="132">
        <v>0</v>
      </c>
      <c r="AE222" s="132">
        <v>1</v>
      </c>
      <c r="AF222" s="132">
        <v>0</v>
      </c>
      <c r="AG222" s="132">
        <v>1</v>
      </c>
      <c r="AH222" t="s">
        <v>1051</v>
      </c>
      <c r="AI222" s="132" t="s">
        <v>2798</v>
      </c>
      <c r="AJ222" t="s">
        <v>84</v>
      </c>
      <c r="AK222" s="38" t="s">
        <v>84</v>
      </c>
      <c r="AL222" s="195">
        <v>5</v>
      </c>
      <c r="AM222" s="633" t="s">
        <v>416</v>
      </c>
      <c r="AN222" s="633" t="s">
        <v>416</v>
      </c>
      <c r="AO222" s="633" t="s">
        <v>417</v>
      </c>
      <c r="AP222" s="637">
        <v>1</v>
      </c>
      <c r="AQ222" t="s">
        <v>1076</v>
      </c>
      <c r="AR222" s="22" t="s">
        <v>1086</v>
      </c>
      <c r="AS222" t="s">
        <v>1086</v>
      </c>
      <c r="AT222" s="22" t="b">
        <v>1</v>
      </c>
      <c r="AU222" s="633" t="s">
        <v>1077</v>
      </c>
      <c r="AV222" s="633" t="s">
        <v>1086</v>
      </c>
      <c r="AX222" s="596" t="s">
        <v>2798</v>
      </c>
      <c r="AY222" s="479" t="b">
        <v>0</v>
      </c>
      <c r="AZ222" t="s">
        <v>1078</v>
      </c>
      <c r="BA222">
        <v>2</v>
      </c>
      <c r="BB222">
        <v>0</v>
      </c>
      <c r="BC222" t="b">
        <v>0</v>
      </c>
      <c r="BD222" t="b">
        <v>0</v>
      </c>
      <c r="BE222" t="b">
        <v>0</v>
      </c>
      <c r="BG222" t="s">
        <v>1539</v>
      </c>
      <c r="BH222" s="21" t="s">
        <v>4786</v>
      </c>
      <c r="BI222" s="21" t="s">
        <v>4786</v>
      </c>
      <c r="BJ222" s="56" t="s">
        <v>1540</v>
      </c>
      <c r="BK222" s="56" t="s">
        <v>4786</v>
      </c>
      <c r="BL222" s="561" t="s">
        <v>2798</v>
      </c>
      <c r="BM222" s="479" t="s">
        <v>2798</v>
      </c>
      <c r="BN222" s="56" t="s">
        <v>1301</v>
      </c>
      <c r="BO222" s="56" t="s">
        <v>519</v>
      </c>
      <c r="BP222" s="366">
        <v>85</v>
      </c>
      <c r="BR222" s="580" t="s">
        <v>1519</v>
      </c>
      <c r="BS222" s="580" t="s">
        <v>1307</v>
      </c>
      <c r="BT222" s="580" t="s">
        <v>1538</v>
      </c>
      <c r="BU222" s="580" t="s">
        <v>56</v>
      </c>
      <c r="BV222" s="580"/>
    </row>
    <row r="223" spans="1:74">
      <c r="A223">
        <v>629</v>
      </c>
      <c r="B223" s="148" t="s">
        <v>7422</v>
      </c>
      <c r="C223" s="148" t="s">
        <v>7418</v>
      </c>
      <c r="D223" s="28">
        <v>0</v>
      </c>
      <c r="E223" s="586">
        <v>0</v>
      </c>
      <c r="F223" s="586">
        <v>1</v>
      </c>
      <c r="G223" s="344" t="s">
        <v>7212</v>
      </c>
      <c r="H223" t="s">
        <v>918</v>
      </c>
      <c r="J223" s="56"/>
      <c r="L223" s="114"/>
      <c r="M223" s="184"/>
      <c r="N223" s="56" t="s">
        <v>918</v>
      </c>
      <c r="O223" t="s">
        <v>918</v>
      </c>
      <c r="P223" s="56" t="s">
        <v>918</v>
      </c>
      <c r="Q223" s="115" t="s">
        <v>917</v>
      </c>
      <c r="R223" s="137">
        <v>999</v>
      </c>
      <c r="S223" s="137">
        <v>71</v>
      </c>
      <c r="T223" s="119" t="s">
        <v>108</v>
      </c>
      <c r="U223" s="56"/>
      <c r="V223" s="142">
        <v>121</v>
      </c>
      <c r="W223" s="142">
        <v>121</v>
      </c>
      <c r="X223" s="21" t="s">
        <v>2765</v>
      </c>
      <c r="Y223" s="132">
        <v>0</v>
      </c>
      <c r="Z223" s="132">
        <v>1</v>
      </c>
      <c r="AA223" s="132">
        <v>0</v>
      </c>
      <c r="AB223" s="132">
        <v>0</v>
      </c>
      <c r="AC223" s="132">
        <v>0</v>
      </c>
      <c r="AD223" s="132">
        <v>0</v>
      </c>
      <c r="AE223" s="132">
        <v>1</v>
      </c>
      <c r="AF223" s="132">
        <v>0</v>
      </c>
      <c r="AG223" s="132">
        <v>1</v>
      </c>
      <c r="AI223" s="132">
        <v>0</v>
      </c>
      <c r="AJ223" t="s">
        <v>84</v>
      </c>
      <c r="AK223" s="38" t="s">
        <v>84</v>
      </c>
      <c r="AL223" s="195">
        <v>5</v>
      </c>
      <c r="AM223" s="633" t="s">
        <v>1742</v>
      </c>
      <c r="AN223" s="633" t="s">
        <v>1742</v>
      </c>
      <c r="AO223" s="633" t="s">
        <v>1743</v>
      </c>
      <c r="AP223" s="637">
        <v>3</v>
      </c>
      <c r="AQ223" t="s">
        <v>2941</v>
      </c>
      <c r="AR223" s="22" t="s">
        <v>43</v>
      </c>
      <c r="AS223" t="s">
        <v>43</v>
      </c>
      <c r="AT223" s="22" t="b">
        <v>1</v>
      </c>
      <c r="AU223" s="633" t="s">
        <v>286</v>
      </c>
      <c r="AV223" s="633" t="s">
        <v>43</v>
      </c>
      <c r="AX223" s="596" t="s">
        <v>2142</v>
      </c>
      <c r="AY223" s="479" t="b">
        <v>1</v>
      </c>
      <c r="AZ223" t="s">
        <v>5629</v>
      </c>
      <c r="BB223">
        <v>3</v>
      </c>
      <c r="BC223" t="b">
        <v>0</v>
      </c>
      <c r="BD223" t="b">
        <v>0</v>
      </c>
      <c r="BE223" t="b">
        <v>0</v>
      </c>
      <c r="BG223" s="1" t="s">
        <v>5200</v>
      </c>
      <c r="BH223" t="s">
        <v>919</v>
      </c>
      <c r="BI223" t="s">
        <v>919</v>
      </c>
      <c r="BJ223" s="56" t="s">
        <v>919</v>
      </c>
      <c r="BK223" s="56"/>
      <c r="BL223" s="561" t="s">
        <v>2798</v>
      </c>
      <c r="BM223" s="479" t="s">
        <v>2798</v>
      </c>
      <c r="BN223" s="56"/>
      <c r="BO223" s="56"/>
      <c r="BP223" s="372">
        <v>999</v>
      </c>
      <c r="BR223" s="580"/>
      <c r="BS223" s="580" t="s">
        <v>521</v>
      </c>
      <c r="BT223" s="580" t="s">
        <v>918</v>
      </c>
      <c r="BU223" s="580"/>
      <c r="BV223" s="580"/>
    </row>
    <row r="224" spans="1:74">
      <c r="A224">
        <v>630</v>
      </c>
      <c r="B224" s="148" t="s">
        <v>7422</v>
      </c>
      <c r="C224" s="148" t="s">
        <v>7418</v>
      </c>
      <c r="D224" s="28">
        <v>0</v>
      </c>
      <c r="E224" s="586">
        <v>0</v>
      </c>
      <c r="F224" s="586">
        <v>1</v>
      </c>
      <c r="G224" s="344" t="s">
        <v>7212</v>
      </c>
      <c r="H224" t="s">
        <v>915</v>
      </c>
      <c r="J224" s="56"/>
      <c r="L224" s="114"/>
      <c r="M224" s="184"/>
      <c r="N224" s="56" t="s">
        <v>915</v>
      </c>
      <c r="O224" s="118" t="s">
        <v>915</v>
      </c>
      <c r="P224" s="56" t="s">
        <v>915</v>
      </c>
      <c r="Q224" s="115" t="s">
        <v>2952</v>
      </c>
      <c r="R224" s="137">
        <v>999</v>
      </c>
      <c r="S224" s="137">
        <v>71</v>
      </c>
      <c r="T224" s="119" t="s">
        <v>108</v>
      </c>
      <c r="U224" s="56"/>
      <c r="V224" s="142">
        <v>121</v>
      </c>
      <c r="W224" s="142">
        <v>121</v>
      </c>
      <c r="X224" s="21" t="s">
        <v>2765</v>
      </c>
      <c r="Y224" s="132">
        <v>0</v>
      </c>
      <c r="Z224" s="132">
        <v>1</v>
      </c>
      <c r="AA224" s="132">
        <v>0</v>
      </c>
      <c r="AB224" s="132">
        <v>0</v>
      </c>
      <c r="AC224" s="132">
        <v>0</v>
      </c>
      <c r="AD224" s="132">
        <v>0</v>
      </c>
      <c r="AE224" s="132">
        <v>1</v>
      </c>
      <c r="AF224" s="132">
        <v>1</v>
      </c>
      <c r="AG224" s="132">
        <v>0</v>
      </c>
      <c r="AI224" s="132">
        <v>0</v>
      </c>
      <c r="AJ224" t="s">
        <v>84</v>
      </c>
      <c r="AK224" s="38" t="s">
        <v>84</v>
      </c>
      <c r="AL224" s="195">
        <v>5</v>
      </c>
      <c r="AM224" s="633" t="s">
        <v>1742</v>
      </c>
      <c r="AN224" s="633" t="s">
        <v>1742</v>
      </c>
      <c r="AO224" s="633" t="s">
        <v>1743</v>
      </c>
      <c r="AP224" s="637">
        <v>3</v>
      </c>
      <c r="AQ224" t="s">
        <v>2941</v>
      </c>
      <c r="AR224" s="22" t="s">
        <v>43</v>
      </c>
      <c r="AS224" t="s">
        <v>43</v>
      </c>
      <c r="AT224" s="22" t="b">
        <v>1</v>
      </c>
      <c r="AU224" s="633" t="s">
        <v>286</v>
      </c>
      <c r="AV224" s="633" t="s">
        <v>43</v>
      </c>
      <c r="AX224" s="596" t="s">
        <v>2142</v>
      </c>
      <c r="AY224" s="479" t="b">
        <v>1</v>
      </c>
      <c r="AZ224" t="s">
        <v>5629</v>
      </c>
      <c r="BB224">
        <v>3</v>
      </c>
      <c r="BC224" t="b">
        <v>0</v>
      </c>
      <c r="BD224" t="b">
        <v>0</v>
      </c>
      <c r="BE224" t="b">
        <v>0</v>
      </c>
      <c r="BG224" s="1" t="s">
        <v>5212</v>
      </c>
      <c r="BH224" s="37" t="s">
        <v>916</v>
      </c>
      <c r="BI224" s="37" t="s">
        <v>916</v>
      </c>
      <c r="BJ224" s="56" t="s">
        <v>916</v>
      </c>
      <c r="BK224" s="56"/>
      <c r="BL224" s="561" t="s">
        <v>2798</v>
      </c>
      <c r="BM224" s="479" t="s">
        <v>2798</v>
      </c>
      <c r="BN224" s="56"/>
      <c r="BO224" s="56"/>
      <c r="BP224" s="372">
        <v>999</v>
      </c>
      <c r="BR224" s="580"/>
      <c r="BS224" s="580" t="s">
        <v>516</v>
      </c>
      <c r="BT224" s="580" t="s">
        <v>915</v>
      </c>
      <c r="BU224" s="580"/>
      <c r="BV224" s="580"/>
    </row>
    <row r="225" spans="1:74">
      <c r="A225">
        <v>631</v>
      </c>
      <c r="B225" s="148" t="s">
        <v>7422</v>
      </c>
      <c r="C225" s="148" t="s">
        <v>7418</v>
      </c>
      <c r="D225" s="28">
        <v>0</v>
      </c>
      <c r="E225" s="586">
        <v>0</v>
      </c>
      <c r="F225" s="586">
        <v>1</v>
      </c>
      <c r="G225" s="344" t="s">
        <v>7212</v>
      </c>
      <c r="H225" t="s">
        <v>517</v>
      </c>
      <c r="J225" s="56"/>
      <c r="L225" s="114"/>
      <c r="M225" s="184"/>
      <c r="N225" s="56" t="s">
        <v>517</v>
      </c>
      <c r="O225" t="s">
        <v>517</v>
      </c>
      <c r="P225" s="56" t="s">
        <v>517</v>
      </c>
      <c r="Q225" s="115" t="s">
        <v>107</v>
      </c>
      <c r="R225" s="137">
        <v>999</v>
      </c>
      <c r="S225" s="137">
        <v>71</v>
      </c>
      <c r="T225" s="119" t="s">
        <v>108</v>
      </c>
      <c r="U225" s="56" t="s">
        <v>107</v>
      </c>
      <c r="V225" s="142">
        <v>121</v>
      </c>
      <c r="W225" s="142">
        <v>121</v>
      </c>
      <c r="X225" s="21" t="s">
        <v>2765</v>
      </c>
      <c r="Y225" s="132">
        <v>0</v>
      </c>
      <c r="Z225" s="132">
        <v>0</v>
      </c>
      <c r="AA225" s="132">
        <v>0</v>
      </c>
      <c r="AB225" s="132">
        <v>0</v>
      </c>
      <c r="AC225" s="132">
        <v>0</v>
      </c>
      <c r="AD225" s="132">
        <v>0</v>
      </c>
      <c r="AE225" s="132">
        <v>1</v>
      </c>
      <c r="AF225" s="132">
        <v>0</v>
      </c>
      <c r="AG225" s="132">
        <v>1</v>
      </c>
      <c r="AI225" s="132">
        <v>0</v>
      </c>
      <c r="AJ225" t="s">
        <v>84</v>
      </c>
      <c r="AK225" s="38" t="s">
        <v>84</v>
      </c>
      <c r="AL225" s="195">
        <v>5</v>
      </c>
      <c r="AM225" s="633" t="s">
        <v>416</v>
      </c>
      <c r="AN225" s="633" t="s">
        <v>416</v>
      </c>
      <c r="AO225" s="633" t="s">
        <v>417</v>
      </c>
      <c r="AP225" s="637">
        <v>1</v>
      </c>
      <c r="AQ225" t="s">
        <v>2942</v>
      </c>
      <c r="AR225" s="22" t="s">
        <v>43</v>
      </c>
      <c r="AS225" t="s">
        <v>43</v>
      </c>
      <c r="AT225" s="22" t="b">
        <v>1</v>
      </c>
      <c r="AU225" s="633" t="s">
        <v>286</v>
      </c>
      <c r="AV225" s="633" t="s">
        <v>43</v>
      </c>
      <c r="AX225" s="596" t="s">
        <v>2142</v>
      </c>
      <c r="AY225" s="479" t="b">
        <v>1</v>
      </c>
      <c r="AZ225" t="s">
        <v>5629</v>
      </c>
      <c r="BB225">
        <v>3</v>
      </c>
      <c r="BC225" t="b">
        <v>0</v>
      </c>
      <c r="BD225" t="b">
        <v>0</v>
      </c>
      <c r="BE225" t="b">
        <v>0</v>
      </c>
      <c r="BG225" t="s">
        <v>518</v>
      </c>
      <c r="BH225" t="s">
        <v>519</v>
      </c>
      <c r="BI225" t="s">
        <v>519</v>
      </c>
      <c r="BJ225" s="56" t="s">
        <v>520</v>
      </c>
      <c r="BK225" s="56" t="s">
        <v>522</v>
      </c>
      <c r="BL225" s="561" t="s">
        <v>2798</v>
      </c>
      <c r="BM225" s="479" t="s">
        <v>2798</v>
      </c>
      <c r="BN225" s="56"/>
      <c r="BO225" s="56" t="s">
        <v>519</v>
      </c>
      <c r="BP225" s="372">
        <v>999</v>
      </c>
      <c r="BR225" s="580"/>
      <c r="BS225" s="580" t="s">
        <v>521</v>
      </c>
      <c r="BT225" s="580" t="s">
        <v>517</v>
      </c>
      <c r="BU225" s="580" t="s">
        <v>56</v>
      </c>
      <c r="BV225" s="580"/>
    </row>
    <row r="226" spans="1:74">
      <c r="A226">
        <v>632</v>
      </c>
      <c r="B226" s="148" t="s">
        <v>7422</v>
      </c>
      <c r="C226" s="148" t="s">
        <v>7418</v>
      </c>
      <c r="D226" s="28">
        <v>0</v>
      </c>
      <c r="E226" s="586">
        <v>0</v>
      </c>
      <c r="F226" s="586">
        <v>1</v>
      </c>
      <c r="G226" s="344" t="s">
        <v>7212</v>
      </c>
      <c r="H226" t="s">
        <v>514</v>
      </c>
      <c r="J226" s="56"/>
      <c r="L226" s="114"/>
      <c r="M226" s="184"/>
      <c r="N226" s="56" t="s">
        <v>514</v>
      </c>
      <c r="O226" s="22" t="s">
        <v>514</v>
      </c>
      <c r="P226" s="56" t="s">
        <v>514</v>
      </c>
      <c r="Q226" s="115" t="s">
        <v>513</v>
      </c>
      <c r="R226" s="137">
        <v>999</v>
      </c>
      <c r="S226" s="137">
        <v>71</v>
      </c>
      <c r="T226" s="119" t="s">
        <v>108</v>
      </c>
      <c r="U226" s="56"/>
      <c r="V226" s="142">
        <v>121</v>
      </c>
      <c r="W226" s="142">
        <v>121</v>
      </c>
      <c r="X226" s="21" t="s">
        <v>2765</v>
      </c>
      <c r="Y226" s="132">
        <v>0</v>
      </c>
      <c r="Z226" s="132">
        <v>0</v>
      </c>
      <c r="AA226" s="132">
        <v>0</v>
      </c>
      <c r="AB226" s="132">
        <v>0</v>
      </c>
      <c r="AC226" s="132">
        <v>0</v>
      </c>
      <c r="AD226" s="132">
        <v>0</v>
      </c>
      <c r="AE226" s="132">
        <v>1</v>
      </c>
      <c r="AF226" s="132">
        <v>1</v>
      </c>
      <c r="AG226" s="132">
        <v>0</v>
      </c>
      <c r="AI226" s="132">
        <v>0</v>
      </c>
      <c r="AJ226" t="s">
        <v>84</v>
      </c>
      <c r="AK226" s="38" t="s">
        <v>84</v>
      </c>
      <c r="AL226" s="195">
        <v>5</v>
      </c>
      <c r="AM226" s="633" t="s">
        <v>416</v>
      </c>
      <c r="AN226" s="633" t="s">
        <v>416</v>
      </c>
      <c r="AO226" s="633" t="s">
        <v>417</v>
      </c>
      <c r="AP226" s="637">
        <v>1</v>
      </c>
      <c r="AQ226" t="s">
        <v>2942</v>
      </c>
      <c r="AR226" s="22" t="s">
        <v>43</v>
      </c>
      <c r="AS226" t="s">
        <v>43</v>
      </c>
      <c r="AT226" s="22" t="b">
        <v>1</v>
      </c>
      <c r="AU226" s="633" t="s">
        <v>286</v>
      </c>
      <c r="AV226" s="633" t="s">
        <v>43</v>
      </c>
      <c r="AX226" s="596" t="s">
        <v>2142</v>
      </c>
      <c r="AY226" s="479" t="b">
        <v>1</v>
      </c>
      <c r="AZ226" s="22" t="s">
        <v>5629</v>
      </c>
      <c r="BB226">
        <v>3</v>
      </c>
      <c r="BC226" t="b">
        <v>0</v>
      </c>
      <c r="BD226" t="b">
        <v>0</v>
      </c>
      <c r="BE226" t="b">
        <v>0</v>
      </c>
      <c r="BG226" t="s">
        <v>515</v>
      </c>
      <c r="BH226" t="s">
        <v>515</v>
      </c>
      <c r="BI226" t="s">
        <v>515</v>
      </c>
      <c r="BJ226" s="56" t="s">
        <v>515</v>
      </c>
      <c r="BK226" s="56"/>
      <c r="BL226" s="561" t="s">
        <v>2798</v>
      </c>
      <c r="BM226" s="479" t="s">
        <v>2798</v>
      </c>
      <c r="BN226" s="56"/>
      <c r="BO226" s="56"/>
      <c r="BP226" s="372">
        <v>999</v>
      </c>
      <c r="BR226" s="580"/>
      <c r="BS226" s="580" t="s">
        <v>516</v>
      </c>
      <c r="BT226" s="580" t="s">
        <v>514</v>
      </c>
      <c r="BU226" s="580"/>
      <c r="BV226" s="58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zoomScale="90" zoomScaleNormal="90" workbookViewId="0">
      <pane ySplit="1" topLeftCell="A44" activePane="bottomLeft" state="frozen"/>
      <selection pane="bottomLeft" activeCell="B85" sqref="B85"/>
    </sheetView>
  </sheetViews>
  <sheetFormatPr defaultRowHeight="15"/>
  <cols>
    <col min="1" max="1" width="5.85546875" customWidth="1"/>
    <col min="2" max="2" width="16" customWidth="1"/>
    <col min="3" max="3" width="19.85546875" customWidth="1"/>
    <col min="4" max="4" width="13.42578125" customWidth="1"/>
    <col min="5" max="5" width="11.85546875" customWidth="1"/>
    <col min="6" max="6" width="19.85546875" customWidth="1"/>
    <col min="7" max="7" width="38.42578125" customWidth="1"/>
    <col min="8" max="8" width="5.5703125" customWidth="1"/>
    <col min="9" max="9" width="20.140625" customWidth="1"/>
    <col min="10" max="10" width="43.140625" customWidth="1"/>
    <col min="11" max="11" width="34.5703125" customWidth="1"/>
    <col min="12" max="12" width="53.140625" customWidth="1"/>
  </cols>
  <sheetData>
    <row r="1" spans="1:12" ht="56.45" customHeight="1">
      <c r="A1" t="s">
        <v>6600</v>
      </c>
      <c r="B1" s="39" t="s">
        <v>6601</v>
      </c>
      <c r="C1" t="s">
        <v>0</v>
      </c>
      <c r="D1" s="157" t="s">
        <v>6602</v>
      </c>
      <c r="E1" s="157" t="s">
        <v>6603</v>
      </c>
      <c r="F1" s="157" t="s">
        <v>6604</v>
      </c>
      <c r="G1" t="s">
        <v>6605</v>
      </c>
      <c r="H1" s="113" t="s">
        <v>2722</v>
      </c>
      <c r="I1" s="157" t="s">
        <v>6606</v>
      </c>
      <c r="J1" s="18" t="s">
        <v>6607</v>
      </c>
      <c r="K1" s="39" t="s">
        <v>6608</v>
      </c>
      <c r="L1" s="39" t="s">
        <v>6609</v>
      </c>
    </row>
    <row r="2" spans="1:12">
      <c r="A2">
        <v>3</v>
      </c>
      <c r="B2" s="39" t="s">
        <v>44</v>
      </c>
      <c r="C2" t="s">
        <v>2142</v>
      </c>
      <c r="D2" s="21" t="s">
        <v>6610</v>
      </c>
      <c r="E2" s="21" t="s">
        <v>5768</v>
      </c>
      <c r="F2" s="21" t="s">
        <v>6611</v>
      </c>
      <c r="G2" t="s">
        <v>2147</v>
      </c>
      <c r="H2" t="s">
        <v>2722</v>
      </c>
      <c r="I2" t="str">
        <f t="shared" ref="I2:I65" si="0">IF(ISBLANK(J2),"FALSE","TRUE")</f>
        <v>FALSE</v>
      </c>
      <c r="K2" t="s">
        <v>6612</v>
      </c>
      <c r="L2" t="s">
        <v>6613</v>
      </c>
    </row>
    <row r="3" spans="1:12">
      <c r="A3">
        <v>4</v>
      </c>
      <c r="B3" t="s">
        <v>6614</v>
      </c>
      <c r="C3" t="s">
        <v>6615</v>
      </c>
      <c r="D3" s="21" t="s">
        <v>6610</v>
      </c>
      <c r="E3" s="21" t="s">
        <v>6616</v>
      </c>
      <c r="F3" s="21" t="s">
        <v>6617</v>
      </c>
      <c r="G3" t="s">
        <v>6618</v>
      </c>
      <c r="I3" t="str">
        <f t="shared" si="0"/>
        <v>FALSE</v>
      </c>
      <c r="K3" t="s">
        <v>6619</v>
      </c>
      <c r="L3" t="s">
        <v>6613</v>
      </c>
    </row>
    <row r="4" spans="1:12">
      <c r="A4">
        <v>5</v>
      </c>
      <c r="B4" t="s">
        <v>6614</v>
      </c>
      <c r="C4" t="s">
        <v>6620</v>
      </c>
      <c r="D4" s="21" t="s">
        <v>6610</v>
      </c>
      <c r="E4" s="21" t="s">
        <v>6621</v>
      </c>
      <c r="F4" s="21" t="s">
        <v>6622</v>
      </c>
      <c r="G4" t="s">
        <v>6623</v>
      </c>
      <c r="I4" t="str">
        <f t="shared" si="0"/>
        <v>FALSE</v>
      </c>
      <c r="K4" t="s">
        <v>6624</v>
      </c>
      <c r="L4" t="s">
        <v>6613</v>
      </c>
    </row>
    <row r="5" spans="1:12">
      <c r="A5">
        <v>6</v>
      </c>
      <c r="B5" t="s">
        <v>6614</v>
      </c>
      <c r="C5" t="s">
        <v>6625</v>
      </c>
      <c r="D5" s="21" t="s">
        <v>6610</v>
      </c>
      <c r="E5" s="21" t="s">
        <v>6626</v>
      </c>
      <c r="F5" s="21" t="s">
        <v>6627</v>
      </c>
      <c r="G5" t="s">
        <v>6628</v>
      </c>
      <c r="I5" t="str">
        <f t="shared" si="0"/>
        <v>FALSE</v>
      </c>
      <c r="K5" t="s">
        <v>6629</v>
      </c>
      <c r="L5" t="s">
        <v>6613</v>
      </c>
    </row>
    <row r="6" spans="1:12">
      <c r="A6">
        <v>7</v>
      </c>
      <c r="B6" t="s">
        <v>6614</v>
      </c>
      <c r="C6" t="s">
        <v>6630</v>
      </c>
      <c r="D6" s="21" t="s">
        <v>6610</v>
      </c>
      <c r="E6" s="21" t="s">
        <v>6631</v>
      </c>
      <c r="F6" s="21" t="s">
        <v>6632</v>
      </c>
      <c r="G6" t="s">
        <v>6633</v>
      </c>
      <c r="I6" t="str">
        <f t="shared" si="0"/>
        <v>FALSE</v>
      </c>
      <c r="K6" t="s">
        <v>6634</v>
      </c>
      <c r="L6" t="s">
        <v>6613</v>
      </c>
    </row>
    <row r="7" spans="1:12">
      <c r="A7">
        <v>8</v>
      </c>
      <c r="B7" t="s">
        <v>6614</v>
      </c>
      <c r="C7" t="s">
        <v>6635</v>
      </c>
      <c r="D7" s="21" t="s">
        <v>6610</v>
      </c>
      <c r="E7" s="21" t="s">
        <v>6636</v>
      </c>
      <c r="F7" s="21" t="s">
        <v>6637</v>
      </c>
      <c r="G7" t="s">
        <v>6638</v>
      </c>
      <c r="I7" t="str">
        <f t="shared" si="0"/>
        <v>FALSE</v>
      </c>
      <c r="K7" t="s">
        <v>6639</v>
      </c>
      <c r="L7" t="s">
        <v>6613</v>
      </c>
    </row>
    <row r="8" spans="1:12">
      <c r="A8">
        <v>9</v>
      </c>
      <c r="B8" t="s">
        <v>6614</v>
      </c>
      <c r="C8" t="s">
        <v>6640</v>
      </c>
      <c r="D8" s="21" t="s">
        <v>6610</v>
      </c>
      <c r="E8" s="21" t="s">
        <v>6641</v>
      </c>
      <c r="F8" s="21" t="s">
        <v>6642</v>
      </c>
      <c r="G8" t="s">
        <v>6643</v>
      </c>
      <c r="I8" t="str">
        <f t="shared" si="0"/>
        <v>FALSE</v>
      </c>
      <c r="K8" t="s">
        <v>6644</v>
      </c>
      <c r="L8" t="s">
        <v>6613</v>
      </c>
    </row>
    <row r="9" spans="1:12">
      <c r="A9">
        <v>10</v>
      </c>
      <c r="B9" t="s">
        <v>6614</v>
      </c>
      <c r="C9" t="s">
        <v>6645</v>
      </c>
      <c r="D9" s="21" t="s">
        <v>6610</v>
      </c>
      <c r="E9" s="21" t="s">
        <v>6646</v>
      </c>
      <c r="F9" s="21" t="s">
        <v>6647</v>
      </c>
      <c r="G9" t="s">
        <v>6648</v>
      </c>
      <c r="I9" t="str">
        <f t="shared" si="0"/>
        <v>FALSE</v>
      </c>
      <c r="K9" t="s">
        <v>6649</v>
      </c>
      <c r="L9" t="s">
        <v>6613</v>
      </c>
    </row>
    <row r="10" spans="1:12">
      <c r="A10">
        <v>11</v>
      </c>
      <c r="B10" t="s">
        <v>6614</v>
      </c>
      <c r="C10" t="s">
        <v>6650</v>
      </c>
      <c r="D10" s="21" t="s">
        <v>6610</v>
      </c>
      <c r="E10" s="21" t="s">
        <v>6651</v>
      </c>
      <c r="F10" s="21" t="s">
        <v>6652</v>
      </c>
      <c r="G10" t="s">
        <v>6653</v>
      </c>
      <c r="I10" t="str">
        <f t="shared" si="0"/>
        <v>FALSE</v>
      </c>
      <c r="K10" t="s">
        <v>6654</v>
      </c>
      <c r="L10" t="s">
        <v>6613</v>
      </c>
    </row>
    <row r="11" spans="1:12">
      <c r="A11">
        <v>12</v>
      </c>
      <c r="B11" t="s">
        <v>6614</v>
      </c>
      <c r="C11" t="s">
        <v>6655</v>
      </c>
      <c r="D11" s="21" t="s">
        <v>6610</v>
      </c>
      <c r="E11" s="21" t="s">
        <v>6656</v>
      </c>
      <c r="F11" s="21" t="s">
        <v>6657</v>
      </c>
      <c r="G11" t="s">
        <v>6658</v>
      </c>
      <c r="I11" t="str">
        <f t="shared" si="0"/>
        <v>FALSE</v>
      </c>
      <c r="K11" t="s">
        <v>6659</v>
      </c>
      <c r="L11" t="s">
        <v>6613</v>
      </c>
    </row>
    <row r="12" spans="1:12">
      <c r="A12">
        <v>13</v>
      </c>
      <c r="B12" t="s">
        <v>6614</v>
      </c>
      <c r="C12" t="s">
        <v>6660</v>
      </c>
      <c r="D12" s="21" t="s">
        <v>6610</v>
      </c>
      <c r="E12" s="21" t="s">
        <v>6661</v>
      </c>
      <c r="F12" s="21" t="s">
        <v>6662</v>
      </c>
      <c r="G12" t="s">
        <v>6663</v>
      </c>
      <c r="I12" t="str">
        <f t="shared" si="0"/>
        <v>FALSE</v>
      </c>
      <c r="K12" t="s">
        <v>6664</v>
      </c>
      <c r="L12" t="s">
        <v>6613</v>
      </c>
    </row>
    <row r="13" spans="1:12">
      <c r="A13">
        <v>14</v>
      </c>
      <c r="B13" t="s">
        <v>6614</v>
      </c>
      <c r="C13" t="s">
        <v>6665</v>
      </c>
      <c r="D13" s="21" t="s">
        <v>6610</v>
      </c>
      <c r="E13" s="21" t="s">
        <v>6666</v>
      </c>
      <c r="F13" s="21" t="s">
        <v>6667</v>
      </c>
      <c r="G13" t="s">
        <v>6668</v>
      </c>
      <c r="I13" t="str">
        <f t="shared" si="0"/>
        <v>FALSE</v>
      </c>
      <c r="K13" t="s">
        <v>6619</v>
      </c>
      <c r="L13" t="s">
        <v>6613</v>
      </c>
    </row>
    <row r="14" spans="1:12">
      <c r="A14">
        <v>15</v>
      </c>
      <c r="B14" t="s">
        <v>6614</v>
      </c>
      <c r="C14" t="s">
        <v>6669</v>
      </c>
      <c r="D14" s="21" t="s">
        <v>6610</v>
      </c>
      <c r="E14" s="21" t="s">
        <v>6670</v>
      </c>
      <c r="F14" s="21" t="s">
        <v>6671</v>
      </c>
      <c r="G14" t="s">
        <v>6672</v>
      </c>
      <c r="I14" t="str">
        <f t="shared" si="0"/>
        <v>FALSE</v>
      </c>
      <c r="K14" t="s">
        <v>6624</v>
      </c>
      <c r="L14" t="s">
        <v>6613</v>
      </c>
    </row>
    <row r="15" spans="1:12">
      <c r="A15">
        <v>16</v>
      </c>
      <c r="B15" t="s">
        <v>6614</v>
      </c>
      <c r="C15" t="s">
        <v>6673</v>
      </c>
      <c r="D15" s="21" t="s">
        <v>6610</v>
      </c>
      <c r="E15" s="21" t="s">
        <v>6674</v>
      </c>
      <c r="F15" s="21" t="s">
        <v>6675</v>
      </c>
      <c r="G15" t="s">
        <v>6676</v>
      </c>
      <c r="I15" t="str">
        <f t="shared" si="0"/>
        <v>FALSE</v>
      </c>
      <c r="K15" t="s">
        <v>6629</v>
      </c>
      <c r="L15" t="s">
        <v>6613</v>
      </c>
    </row>
    <row r="16" spans="1:12">
      <c r="A16">
        <v>17</v>
      </c>
      <c r="B16" t="s">
        <v>6614</v>
      </c>
      <c r="C16" t="s">
        <v>6677</v>
      </c>
      <c r="D16" s="21" t="s">
        <v>6610</v>
      </c>
      <c r="E16" s="21" t="s">
        <v>6678</v>
      </c>
      <c r="F16" s="21" t="s">
        <v>6679</v>
      </c>
      <c r="G16" t="s">
        <v>6680</v>
      </c>
      <c r="I16" t="str">
        <f t="shared" si="0"/>
        <v>FALSE</v>
      </c>
      <c r="K16" t="s">
        <v>6634</v>
      </c>
      <c r="L16" t="s">
        <v>6613</v>
      </c>
    </row>
    <row r="17" spans="1:12">
      <c r="A17">
        <v>18</v>
      </c>
      <c r="B17" t="s">
        <v>6614</v>
      </c>
      <c r="C17" t="s">
        <v>6681</v>
      </c>
      <c r="D17" s="21" t="s">
        <v>6610</v>
      </c>
      <c r="E17" s="21" t="s">
        <v>6682</v>
      </c>
      <c r="F17" s="21" t="s">
        <v>6683</v>
      </c>
      <c r="G17" t="s">
        <v>6684</v>
      </c>
      <c r="I17" t="str">
        <f t="shared" si="0"/>
        <v>FALSE</v>
      </c>
      <c r="K17" t="s">
        <v>6639</v>
      </c>
      <c r="L17" t="s">
        <v>6613</v>
      </c>
    </row>
    <row r="18" spans="1:12">
      <c r="A18">
        <v>19</v>
      </c>
      <c r="B18" t="s">
        <v>6614</v>
      </c>
      <c r="C18" t="s">
        <v>6685</v>
      </c>
      <c r="D18" s="21" t="s">
        <v>6610</v>
      </c>
      <c r="E18" s="21" t="s">
        <v>6686</v>
      </c>
      <c r="F18" s="21" t="s">
        <v>6687</v>
      </c>
      <c r="G18" t="s">
        <v>6688</v>
      </c>
      <c r="I18" t="str">
        <f t="shared" si="0"/>
        <v>FALSE</v>
      </c>
      <c r="K18" t="s">
        <v>6644</v>
      </c>
      <c r="L18" t="s">
        <v>6613</v>
      </c>
    </row>
    <row r="19" spans="1:12">
      <c r="A19">
        <v>20</v>
      </c>
      <c r="B19" t="s">
        <v>6614</v>
      </c>
      <c r="C19" t="s">
        <v>6689</v>
      </c>
      <c r="D19" s="21" t="s">
        <v>6610</v>
      </c>
      <c r="E19" s="21" t="s">
        <v>6690</v>
      </c>
      <c r="F19" s="21" t="s">
        <v>6691</v>
      </c>
      <c r="G19" t="s">
        <v>6692</v>
      </c>
      <c r="I19" t="str">
        <f t="shared" si="0"/>
        <v>FALSE</v>
      </c>
      <c r="K19" t="s">
        <v>6649</v>
      </c>
      <c r="L19" t="s">
        <v>6613</v>
      </c>
    </row>
    <row r="20" spans="1:12">
      <c r="A20">
        <v>21</v>
      </c>
      <c r="B20" t="s">
        <v>6614</v>
      </c>
      <c r="C20" t="s">
        <v>6693</v>
      </c>
      <c r="D20" s="21" t="s">
        <v>6610</v>
      </c>
      <c r="E20" s="21" t="s">
        <v>6694</v>
      </c>
      <c r="F20" s="21" t="s">
        <v>6695</v>
      </c>
      <c r="G20" t="s">
        <v>6696</v>
      </c>
      <c r="I20" t="str">
        <f t="shared" si="0"/>
        <v>FALSE</v>
      </c>
      <c r="K20" t="s">
        <v>6654</v>
      </c>
      <c r="L20" t="s">
        <v>6613</v>
      </c>
    </row>
    <row r="21" spans="1:12">
      <c r="A21">
        <v>22</v>
      </c>
      <c r="B21" t="s">
        <v>6614</v>
      </c>
      <c r="C21" t="s">
        <v>6697</v>
      </c>
      <c r="D21" s="21" t="s">
        <v>6610</v>
      </c>
      <c r="E21" s="21" t="s">
        <v>6698</v>
      </c>
      <c r="F21" s="21" t="s">
        <v>6699</v>
      </c>
      <c r="G21" t="s">
        <v>6700</v>
      </c>
      <c r="I21" t="str">
        <f t="shared" si="0"/>
        <v>FALSE</v>
      </c>
      <c r="K21" t="s">
        <v>6659</v>
      </c>
      <c r="L21" t="s">
        <v>6613</v>
      </c>
    </row>
    <row r="22" spans="1:12">
      <c r="A22">
        <v>23</v>
      </c>
      <c r="B22" t="s">
        <v>6614</v>
      </c>
      <c r="C22" t="s">
        <v>6701</v>
      </c>
      <c r="D22" s="21" t="s">
        <v>6610</v>
      </c>
      <c r="E22" s="21" t="s">
        <v>6702</v>
      </c>
      <c r="F22" s="21" t="s">
        <v>6703</v>
      </c>
      <c r="G22" t="s">
        <v>6704</v>
      </c>
      <c r="I22" t="str">
        <f t="shared" si="0"/>
        <v>FALSE</v>
      </c>
      <c r="K22" t="s">
        <v>6664</v>
      </c>
      <c r="L22" t="s">
        <v>6613</v>
      </c>
    </row>
    <row r="23" spans="1:12">
      <c r="A23">
        <v>29</v>
      </c>
      <c r="B23" t="s">
        <v>6614</v>
      </c>
      <c r="C23" t="s">
        <v>6705</v>
      </c>
      <c r="D23" s="38" t="s">
        <v>6706</v>
      </c>
      <c r="E23" s="38" t="s">
        <v>5768</v>
      </c>
      <c r="F23" s="38" t="s">
        <v>6707</v>
      </c>
      <c r="G23" t="s">
        <v>6708</v>
      </c>
      <c r="I23" t="str">
        <f t="shared" si="0"/>
        <v>FALSE</v>
      </c>
      <c r="K23" t="s">
        <v>6709</v>
      </c>
      <c r="L23" t="s">
        <v>6613</v>
      </c>
    </row>
    <row r="24" spans="1:12">
      <c r="A24">
        <v>30</v>
      </c>
      <c r="B24" t="s">
        <v>6614</v>
      </c>
      <c r="C24" t="s">
        <v>6710</v>
      </c>
      <c r="D24" s="38" t="s">
        <v>6706</v>
      </c>
      <c r="E24" s="38" t="s">
        <v>6711</v>
      </c>
      <c r="F24" s="38" t="s">
        <v>6712</v>
      </c>
      <c r="G24" t="s">
        <v>6713</v>
      </c>
      <c r="I24" t="str">
        <f t="shared" si="0"/>
        <v>FALSE</v>
      </c>
      <c r="K24" t="s">
        <v>6714</v>
      </c>
      <c r="L24" t="s">
        <v>6613</v>
      </c>
    </row>
    <row r="25" spans="1:12">
      <c r="A25">
        <v>31</v>
      </c>
      <c r="B25" t="s">
        <v>6614</v>
      </c>
      <c r="C25" t="s">
        <v>2262</v>
      </c>
      <c r="D25" s="38" t="s">
        <v>6706</v>
      </c>
      <c r="E25" s="38" t="s">
        <v>6616</v>
      </c>
      <c r="F25" s="38" t="s">
        <v>6715</v>
      </c>
      <c r="G25" t="s">
        <v>6716</v>
      </c>
      <c r="I25" t="str">
        <f t="shared" si="0"/>
        <v>FALSE</v>
      </c>
      <c r="K25" t="s">
        <v>6717</v>
      </c>
      <c r="L25" t="s">
        <v>6613</v>
      </c>
    </row>
    <row r="26" spans="1:12">
      <c r="A26">
        <v>32</v>
      </c>
      <c r="B26" t="s">
        <v>6614</v>
      </c>
      <c r="C26" t="s">
        <v>2250</v>
      </c>
      <c r="D26" s="38" t="s">
        <v>6706</v>
      </c>
      <c r="E26" s="38" t="s">
        <v>6621</v>
      </c>
      <c r="F26" s="38" t="s">
        <v>6718</v>
      </c>
      <c r="G26" t="s">
        <v>6719</v>
      </c>
      <c r="I26" t="str">
        <f t="shared" si="0"/>
        <v>FALSE</v>
      </c>
      <c r="K26" t="s">
        <v>6720</v>
      </c>
      <c r="L26" t="s">
        <v>6613</v>
      </c>
    </row>
    <row r="27" spans="1:12">
      <c r="A27">
        <v>33</v>
      </c>
      <c r="B27" t="s">
        <v>6614</v>
      </c>
      <c r="C27" t="s">
        <v>2254</v>
      </c>
      <c r="D27" s="38" t="s">
        <v>6706</v>
      </c>
      <c r="E27" s="38" t="s">
        <v>6626</v>
      </c>
      <c r="F27" s="38" t="s">
        <v>6721</v>
      </c>
      <c r="G27" t="s">
        <v>6722</v>
      </c>
      <c r="I27" t="str">
        <f t="shared" si="0"/>
        <v>FALSE</v>
      </c>
      <c r="K27" t="s">
        <v>6723</v>
      </c>
      <c r="L27" t="s">
        <v>6613</v>
      </c>
    </row>
    <row r="28" spans="1:12">
      <c r="A28">
        <v>34</v>
      </c>
      <c r="B28" t="s">
        <v>6614</v>
      </c>
      <c r="C28" t="s">
        <v>2252</v>
      </c>
      <c r="D28" s="38" t="s">
        <v>6706</v>
      </c>
      <c r="E28" s="38" t="s">
        <v>6631</v>
      </c>
      <c r="F28" s="38" t="s">
        <v>6724</v>
      </c>
      <c r="G28" t="s">
        <v>5049</v>
      </c>
      <c r="I28" t="str">
        <f t="shared" si="0"/>
        <v>FALSE</v>
      </c>
      <c r="K28" t="s">
        <v>6725</v>
      </c>
      <c r="L28" t="s">
        <v>6613</v>
      </c>
    </row>
    <row r="29" spans="1:12">
      <c r="A29">
        <v>35</v>
      </c>
      <c r="B29" t="s">
        <v>6614</v>
      </c>
      <c r="C29" t="s">
        <v>2256</v>
      </c>
      <c r="D29" s="38" t="s">
        <v>6706</v>
      </c>
      <c r="E29" s="38" t="s">
        <v>6726</v>
      </c>
      <c r="F29" s="38" t="s">
        <v>6727</v>
      </c>
      <c r="G29" t="s">
        <v>6728</v>
      </c>
      <c r="I29" t="str">
        <f t="shared" si="0"/>
        <v>FALSE</v>
      </c>
      <c r="K29" t="s">
        <v>6729</v>
      </c>
      <c r="L29" t="s">
        <v>6613</v>
      </c>
    </row>
    <row r="30" spans="1:12">
      <c r="A30">
        <v>36</v>
      </c>
      <c r="B30" t="s">
        <v>6614</v>
      </c>
      <c r="C30" t="s">
        <v>2258</v>
      </c>
      <c r="D30" s="38" t="s">
        <v>6706</v>
      </c>
      <c r="E30" s="38" t="s">
        <v>6730</v>
      </c>
      <c r="F30" s="38" t="s">
        <v>6731</v>
      </c>
      <c r="G30" t="s">
        <v>6732</v>
      </c>
      <c r="I30" t="str">
        <f t="shared" si="0"/>
        <v>FALSE</v>
      </c>
      <c r="K30" t="s">
        <v>6733</v>
      </c>
      <c r="L30" t="s">
        <v>6613</v>
      </c>
    </row>
    <row r="31" spans="1:12">
      <c r="A31">
        <v>37</v>
      </c>
      <c r="B31" t="s">
        <v>6614</v>
      </c>
      <c r="C31" t="s">
        <v>2260</v>
      </c>
      <c r="D31" s="38" t="s">
        <v>6706</v>
      </c>
      <c r="E31" s="38" t="s">
        <v>6734</v>
      </c>
      <c r="F31" s="38" t="s">
        <v>6735</v>
      </c>
      <c r="G31" t="s">
        <v>6736</v>
      </c>
      <c r="I31" t="str">
        <f t="shared" si="0"/>
        <v>FALSE</v>
      </c>
      <c r="K31" t="s">
        <v>6737</v>
      </c>
      <c r="L31" t="s">
        <v>6613</v>
      </c>
    </row>
    <row r="32" spans="1:12">
      <c r="A32">
        <v>28</v>
      </c>
      <c r="B32" t="s">
        <v>6614</v>
      </c>
      <c r="C32" t="s">
        <v>2247</v>
      </c>
      <c r="D32" s="38" t="s">
        <v>6706</v>
      </c>
      <c r="E32" s="38" t="s">
        <v>6738</v>
      </c>
      <c r="F32" s="38" t="s">
        <v>6739</v>
      </c>
      <c r="G32" t="s">
        <v>6740</v>
      </c>
      <c r="I32" t="str">
        <f t="shared" si="0"/>
        <v>FALSE</v>
      </c>
      <c r="K32" t="s">
        <v>6741</v>
      </c>
      <c r="L32" t="s">
        <v>6613</v>
      </c>
    </row>
    <row r="33" spans="1:12">
      <c r="A33">
        <v>67</v>
      </c>
      <c r="B33" t="s">
        <v>6742</v>
      </c>
      <c r="C33" t="s">
        <v>41</v>
      </c>
      <c r="D33" s="119" t="s">
        <v>6743</v>
      </c>
      <c r="E33" s="119" t="s">
        <v>5768</v>
      </c>
      <c r="F33" s="119" t="s">
        <v>6744</v>
      </c>
      <c r="G33" t="s">
        <v>47</v>
      </c>
      <c r="H33" t="s">
        <v>2722</v>
      </c>
      <c r="I33" t="str">
        <f t="shared" si="0"/>
        <v>FALSE</v>
      </c>
      <c r="K33" t="s">
        <v>6745</v>
      </c>
      <c r="L33" t="s">
        <v>6746</v>
      </c>
    </row>
    <row r="34" spans="1:12">
      <c r="A34">
        <v>68</v>
      </c>
      <c r="B34" t="s">
        <v>6614</v>
      </c>
      <c r="C34" t="s">
        <v>6747</v>
      </c>
      <c r="D34" s="119" t="s">
        <v>6743</v>
      </c>
      <c r="E34" s="119" t="s">
        <v>6616</v>
      </c>
      <c r="F34" s="119" t="s">
        <v>6748</v>
      </c>
      <c r="G34" t="s">
        <v>5359</v>
      </c>
      <c r="I34" t="str">
        <f t="shared" si="0"/>
        <v>FALSE</v>
      </c>
      <c r="K34" t="s">
        <v>6749</v>
      </c>
      <c r="L34" t="s">
        <v>6746</v>
      </c>
    </row>
    <row r="35" spans="1:12">
      <c r="A35">
        <v>69</v>
      </c>
      <c r="B35" t="s">
        <v>6614</v>
      </c>
      <c r="C35" t="s">
        <v>6750</v>
      </c>
      <c r="D35" s="119" t="s">
        <v>6743</v>
      </c>
      <c r="E35" s="119" t="s">
        <v>6621</v>
      </c>
      <c r="F35" s="119" t="s">
        <v>6751</v>
      </c>
      <c r="G35" t="s">
        <v>5359</v>
      </c>
      <c r="I35" t="str">
        <f t="shared" si="0"/>
        <v>FALSE</v>
      </c>
      <c r="K35" t="s">
        <v>6752</v>
      </c>
      <c r="L35" t="s">
        <v>6746</v>
      </c>
    </row>
    <row r="36" spans="1:12">
      <c r="A36">
        <v>70</v>
      </c>
      <c r="B36" t="s">
        <v>6614</v>
      </c>
      <c r="C36" t="s">
        <v>6753</v>
      </c>
      <c r="D36" s="119" t="s">
        <v>6743</v>
      </c>
      <c r="E36" s="119" t="s">
        <v>6626</v>
      </c>
      <c r="F36" s="119" t="s">
        <v>6754</v>
      </c>
      <c r="G36" t="s">
        <v>5359</v>
      </c>
      <c r="I36" t="str">
        <f t="shared" si="0"/>
        <v>FALSE</v>
      </c>
      <c r="K36" t="s">
        <v>6755</v>
      </c>
      <c r="L36" t="s">
        <v>6746</v>
      </c>
    </row>
    <row r="37" spans="1:12">
      <c r="A37">
        <v>71</v>
      </c>
      <c r="B37" t="s">
        <v>6614</v>
      </c>
      <c r="C37" t="s">
        <v>6756</v>
      </c>
      <c r="D37" s="119" t="s">
        <v>6743</v>
      </c>
      <c r="E37" s="119" t="s">
        <v>6631</v>
      </c>
      <c r="F37" s="119" t="s">
        <v>6757</v>
      </c>
      <c r="G37" t="s">
        <v>5359</v>
      </c>
      <c r="I37" t="str">
        <f t="shared" si="0"/>
        <v>FALSE</v>
      </c>
      <c r="K37" t="s">
        <v>6758</v>
      </c>
      <c r="L37" t="s">
        <v>6746</v>
      </c>
    </row>
    <row r="38" spans="1:12">
      <c r="A38">
        <v>72</v>
      </c>
      <c r="B38" t="s">
        <v>6614</v>
      </c>
      <c r="C38" t="s">
        <v>6759</v>
      </c>
      <c r="D38" s="119" t="s">
        <v>6743</v>
      </c>
      <c r="E38" s="119" t="s">
        <v>6726</v>
      </c>
      <c r="F38" s="119" t="s">
        <v>6760</v>
      </c>
      <c r="G38" t="s">
        <v>5359</v>
      </c>
      <c r="I38" t="str">
        <f t="shared" si="0"/>
        <v>FALSE</v>
      </c>
      <c r="K38" t="s">
        <v>6761</v>
      </c>
      <c r="L38" t="s">
        <v>6746</v>
      </c>
    </row>
    <row r="39" spans="1:12">
      <c r="A39">
        <v>73</v>
      </c>
      <c r="B39" t="s">
        <v>6614</v>
      </c>
      <c r="C39" t="s">
        <v>6762</v>
      </c>
      <c r="D39" s="119" t="s">
        <v>6743</v>
      </c>
      <c r="E39" s="119" t="s">
        <v>6730</v>
      </c>
      <c r="F39" s="119" t="s">
        <v>6763</v>
      </c>
      <c r="G39" t="s">
        <v>5359</v>
      </c>
      <c r="I39" t="str">
        <f t="shared" si="0"/>
        <v>FALSE</v>
      </c>
      <c r="K39" t="s">
        <v>6764</v>
      </c>
      <c r="L39" t="s">
        <v>6746</v>
      </c>
    </row>
    <row r="40" spans="1:12">
      <c r="A40">
        <v>74</v>
      </c>
      <c r="B40" t="s">
        <v>6614</v>
      </c>
      <c r="C40" t="s">
        <v>6765</v>
      </c>
      <c r="D40" s="119" t="s">
        <v>6743</v>
      </c>
      <c r="E40" s="119" t="s">
        <v>6734</v>
      </c>
      <c r="F40" s="119" t="s">
        <v>6766</v>
      </c>
      <c r="G40" t="s">
        <v>5359</v>
      </c>
      <c r="I40" t="str">
        <f t="shared" si="0"/>
        <v>FALSE</v>
      </c>
      <c r="K40" t="s">
        <v>6767</v>
      </c>
      <c r="L40" t="s">
        <v>6746</v>
      </c>
    </row>
    <row r="41" spans="1:12">
      <c r="A41">
        <v>75</v>
      </c>
      <c r="B41" t="s">
        <v>6614</v>
      </c>
      <c r="C41" t="s">
        <v>6768</v>
      </c>
      <c r="D41" s="119" t="s">
        <v>6743</v>
      </c>
      <c r="E41" s="119" t="s">
        <v>6769</v>
      </c>
      <c r="F41" s="119" t="s">
        <v>6770</v>
      </c>
      <c r="G41" t="s">
        <v>5359</v>
      </c>
      <c r="I41" t="str">
        <f t="shared" si="0"/>
        <v>FALSE</v>
      </c>
      <c r="K41" t="s">
        <v>6771</v>
      </c>
      <c r="L41" t="s">
        <v>6746</v>
      </c>
    </row>
    <row r="42" spans="1:12">
      <c r="A42">
        <v>76</v>
      </c>
      <c r="B42" t="s">
        <v>6614</v>
      </c>
      <c r="C42" t="s">
        <v>6772</v>
      </c>
      <c r="D42" s="119" t="s">
        <v>6743</v>
      </c>
      <c r="E42" s="119" t="s">
        <v>6636</v>
      </c>
      <c r="F42" s="119" t="s">
        <v>6773</v>
      </c>
      <c r="G42" t="s">
        <v>5359</v>
      </c>
      <c r="I42" t="str">
        <f t="shared" si="0"/>
        <v>FALSE</v>
      </c>
      <c r="K42" t="s">
        <v>6749</v>
      </c>
      <c r="L42" t="s">
        <v>6746</v>
      </c>
    </row>
    <row r="43" spans="1:12">
      <c r="A43">
        <v>77</v>
      </c>
      <c r="B43" t="s">
        <v>6614</v>
      </c>
      <c r="C43" t="s">
        <v>6774</v>
      </c>
      <c r="D43" s="119" t="s">
        <v>6743</v>
      </c>
      <c r="E43" s="119" t="s">
        <v>6641</v>
      </c>
      <c r="F43" s="119" t="s">
        <v>6775</v>
      </c>
      <c r="G43" t="s">
        <v>5359</v>
      </c>
      <c r="I43" t="str">
        <f t="shared" si="0"/>
        <v>FALSE</v>
      </c>
      <c r="K43" t="s">
        <v>6752</v>
      </c>
      <c r="L43" t="s">
        <v>6746</v>
      </c>
    </row>
    <row r="44" spans="1:12">
      <c r="A44">
        <v>78</v>
      </c>
      <c r="B44" t="s">
        <v>6614</v>
      </c>
      <c r="C44" t="s">
        <v>6776</v>
      </c>
      <c r="D44" s="119" t="s">
        <v>6743</v>
      </c>
      <c r="E44" s="119" t="s">
        <v>6646</v>
      </c>
      <c r="F44" s="119" t="s">
        <v>6777</v>
      </c>
      <c r="G44" t="s">
        <v>5359</v>
      </c>
      <c r="I44" t="str">
        <f t="shared" si="0"/>
        <v>FALSE</v>
      </c>
      <c r="K44" t="s">
        <v>6755</v>
      </c>
      <c r="L44" t="s">
        <v>6746</v>
      </c>
    </row>
    <row r="45" spans="1:12">
      <c r="A45">
        <v>79</v>
      </c>
      <c r="B45" t="s">
        <v>6614</v>
      </c>
      <c r="C45" t="s">
        <v>6778</v>
      </c>
      <c r="D45" s="119" t="s">
        <v>6743</v>
      </c>
      <c r="E45" s="119" t="s">
        <v>6651</v>
      </c>
      <c r="F45" s="119" t="s">
        <v>6779</v>
      </c>
      <c r="G45" t="s">
        <v>5359</v>
      </c>
      <c r="I45" t="str">
        <f t="shared" si="0"/>
        <v>FALSE</v>
      </c>
      <c r="K45" t="s">
        <v>6758</v>
      </c>
      <c r="L45" t="s">
        <v>6746</v>
      </c>
    </row>
    <row r="46" spans="1:12">
      <c r="A46">
        <v>80</v>
      </c>
      <c r="B46" t="s">
        <v>6614</v>
      </c>
      <c r="C46" t="s">
        <v>6780</v>
      </c>
      <c r="D46" s="119" t="s">
        <v>6743</v>
      </c>
      <c r="E46" s="119" t="s">
        <v>6656</v>
      </c>
      <c r="F46" s="119" t="s">
        <v>6781</v>
      </c>
      <c r="G46" t="s">
        <v>5359</v>
      </c>
      <c r="I46" t="str">
        <f t="shared" si="0"/>
        <v>FALSE</v>
      </c>
      <c r="K46" t="s">
        <v>6761</v>
      </c>
      <c r="L46" t="s">
        <v>6746</v>
      </c>
    </row>
    <row r="47" spans="1:12">
      <c r="A47">
        <v>81</v>
      </c>
      <c r="B47" t="s">
        <v>6614</v>
      </c>
      <c r="C47" t="s">
        <v>6782</v>
      </c>
      <c r="D47" s="119" t="s">
        <v>6743</v>
      </c>
      <c r="E47" s="119" t="s">
        <v>6661</v>
      </c>
      <c r="F47" s="119" t="s">
        <v>6783</v>
      </c>
      <c r="G47" t="s">
        <v>5359</v>
      </c>
      <c r="I47" t="str">
        <f t="shared" si="0"/>
        <v>FALSE</v>
      </c>
      <c r="K47" t="s">
        <v>6764</v>
      </c>
      <c r="L47" t="s">
        <v>6746</v>
      </c>
    </row>
    <row r="48" spans="1:12">
      <c r="A48">
        <v>82</v>
      </c>
      <c r="B48" t="s">
        <v>6614</v>
      </c>
      <c r="C48" t="s">
        <v>6784</v>
      </c>
      <c r="D48" s="119" t="s">
        <v>6743</v>
      </c>
      <c r="E48" s="119" t="s">
        <v>6785</v>
      </c>
      <c r="F48" s="119" t="s">
        <v>6786</v>
      </c>
      <c r="G48" t="s">
        <v>5359</v>
      </c>
      <c r="I48" t="str">
        <f t="shared" si="0"/>
        <v>FALSE</v>
      </c>
      <c r="K48" t="s">
        <v>6767</v>
      </c>
      <c r="L48" t="s">
        <v>6746</v>
      </c>
    </row>
    <row r="49" spans="1:12">
      <c r="A49">
        <v>83</v>
      </c>
      <c r="B49" t="s">
        <v>6614</v>
      </c>
      <c r="C49" t="s">
        <v>6787</v>
      </c>
      <c r="D49" s="119" t="s">
        <v>6743</v>
      </c>
      <c r="E49" s="119" t="s">
        <v>6666</v>
      </c>
      <c r="F49" s="119" t="s">
        <v>6788</v>
      </c>
      <c r="G49" t="s">
        <v>5359</v>
      </c>
      <c r="I49" t="str">
        <f t="shared" si="0"/>
        <v>FALSE</v>
      </c>
      <c r="K49" t="s">
        <v>6771</v>
      </c>
      <c r="L49" t="s">
        <v>6746</v>
      </c>
    </row>
    <row r="50" spans="1:12">
      <c r="A50">
        <v>89</v>
      </c>
      <c r="B50" t="s">
        <v>6742</v>
      </c>
      <c r="C50" t="s">
        <v>1055</v>
      </c>
      <c r="D50" s="8" t="s">
        <v>6789</v>
      </c>
      <c r="E50" s="8" t="s">
        <v>5768</v>
      </c>
      <c r="F50" s="8" t="s">
        <v>6790</v>
      </c>
      <c r="G50" t="s">
        <v>6791</v>
      </c>
      <c r="H50" t="s">
        <v>2722</v>
      </c>
      <c r="I50" t="str">
        <f t="shared" si="0"/>
        <v>FALSE</v>
      </c>
      <c r="K50" t="s">
        <v>6792</v>
      </c>
      <c r="L50" t="s">
        <v>6793</v>
      </c>
    </row>
    <row r="51" spans="1:12">
      <c r="A51">
        <v>235</v>
      </c>
      <c r="B51" t="s">
        <v>6742</v>
      </c>
      <c r="C51" t="s">
        <v>983</v>
      </c>
      <c r="D51" s="21" t="s">
        <v>6794</v>
      </c>
      <c r="E51" s="21" t="s">
        <v>6616</v>
      </c>
      <c r="F51" s="21" t="s">
        <v>6795</v>
      </c>
      <c r="G51" t="s">
        <v>6796</v>
      </c>
      <c r="H51" t="s">
        <v>2722</v>
      </c>
      <c r="I51" t="str">
        <f t="shared" si="0"/>
        <v>FALSE</v>
      </c>
      <c r="K51" t="s">
        <v>6797</v>
      </c>
      <c r="L51" t="s">
        <v>6798</v>
      </c>
    </row>
    <row r="52" spans="1:12">
      <c r="A52">
        <v>236</v>
      </c>
      <c r="B52" t="s">
        <v>6742</v>
      </c>
      <c r="C52" t="s">
        <v>388</v>
      </c>
      <c r="D52" s="21" t="s">
        <v>6794</v>
      </c>
      <c r="E52" s="21" t="s">
        <v>6626</v>
      </c>
      <c r="F52" s="21" t="s">
        <v>6799</v>
      </c>
      <c r="G52" t="s">
        <v>6800</v>
      </c>
      <c r="H52" t="s">
        <v>2722</v>
      </c>
      <c r="I52" t="str">
        <f t="shared" si="0"/>
        <v>FALSE</v>
      </c>
      <c r="K52" t="s">
        <v>6801</v>
      </c>
      <c r="L52" t="s">
        <v>6798</v>
      </c>
    </row>
    <row r="53" spans="1:12">
      <c r="A53">
        <v>97</v>
      </c>
      <c r="B53" t="s">
        <v>140</v>
      </c>
      <c r="C53" t="s">
        <v>398</v>
      </c>
      <c r="D53" s="54" t="s">
        <v>6802</v>
      </c>
      <c r="E53" s="54" t="s">
        <v>5768</v>
      </c>
      <c r="F53" s="54" t="s">
        <v>6803</v>
      </c>
      <c r="G53" t="s">
        <v>402</v>
      </c>
      <c r="H53" t="s">
        <v>2722</v>
      </c>
      <c r="I53" t="str">
        <f t="shared" si="0"/>
        <v>FALSE</v>
      </c>
      <c r="K53" t="s">
        <v>6804</v>
      </c>
      <c r="L53" t="s">
        <v>6805</v>
      </c>
    </row>
    <row r="54" spans="1:12">
      <c r="A54">
        <v>98</v>
      </c>
      <c r="B54" t="s">
        <v>6614</v>
      </c>
      <c r="C54" t="s">
        <v>6806</v>
      </c>
      <c r="D54" s="54" t="s">
        <v>6802</v>
      </c>
      <c r="E54" s="54" t="s">
        <v>6730</v>
      </c>
      <c r="F54" s="54" t="s">
        <v>6807</v>
      </c>
      <c r="G54" t="s">
        <v>6808</v>
      </c>
      <c r="I54" t="str">
        <f t="shared" si="0"/>
        <v>FALSE</v>
      </c>
      <c r="K54" t="s">
        <v>6809</v>
      </c>
      <c r="L54" t="s">
        <v>6805</v>
      </c>
    </row>
    <row r="55" spans="1:12">
      <c r="A55">
        <v>99</v>
      </c>
      <c r="B55" t="s">
        <v>6614</v>
      </c>
      <c r="C55" t="s">
        <v>6810</v>
      </c>
      <c r="D55" s="54" t="s">
        <v>6802</v>
      </c>
      <c r="E55" s="54" t="s">
        <v>6734</v>
      </c>
      <c r="F55" s="54" t="s">
        <v>6811</v>
      </c>
      <c r="G55" t="s">
        <v>6812</v>
      </c>
      <c r="I55" t="str">
        <f t="shared" si="0"/>
        <v>FALSE</v>
      </c>
      <c r="K55" t="s">
        <v>6813</v>
      </c>
      <c r="L55" t="s">
        <v>6805</v>
      </c>
    </row>
    <row r="56" spans="1:12">
      <c r="A56">
        <v>100</v>
      </c>
      <c r="B56" t="s">
        <v>6614</v>
      </c>
      <c r="C56" t="s">
        <v>6814</v>
      </c>
      <c r="D56" s="54" t="s">
        <v>6802</v>
      </c>
      <c r="E56" s="54" t="s">
        <v>6769</v>
      </c>
      <c r="F56" s="54" t="s">
        <v>6815</v>
      </c>
      <c r="G56" t="s">
        <v>6816</v>
      </c>
      <c r="I56" t="str">
        <f t="shared" si="0"/>
        <v>FALSE</v>
      </c>
      <c r="K56" t="s">
        <v>6817</v>
      </c>
      <c r="L56" t="s">
        <v>6805</v>
      </c>
    </row>
    <row r="57" spans="1:12">
      <c r="A57">
        <v>85</v>
      </c>
      <c r="B57" t="s">
        <v>6614</v>
      </c>
      <c r="C57" t="s">
        <v>6818</v>
      </c>
      <c r="D57" s="67" t="s">
        <v>6819</v>
      </c>
      <c r="E57" s="67" t="s">
        <v>6621</v>
      </c>
      <c r="F57" s="67" t="s">
        <v>6820</v>
      </c>
      <c r="G57" t="s">
        <v>6821</v>
      </c>
      <c r="I57" t="str">
        <f t="shared" si="0"/>
        <v>FALSE</v>
      </c>
      <c r="K57" t="s">
        <v>6821</v>
      </c>
      <c r="L57" t="s">
        <v>6793</v>
      </c>
    </row>
    <row r="58" spans="1:12">
      <c r="A58">
        <v>86</v>
      </c>
      <c r="B58" t="s">
        <v>6614</v>
      </c>
      <c r="C58" t="s">
        <v>6822</v>
      </c>
      <c r="D58" s="67" t="s">
        <v>6819</v>
      </c>
      <c r="E58" s="67" t="s">
        <v>6726</v>
      </c>
      <c r="F58" s="67" t="s">
        <v>6823</v>
      </c>
      <c r="G58" t="s">
        <v>6824</v>
      </c>
      <c r="I58" t="str">
        <f t="shared" si="0"/>
        <v>FALSE</v>
      </c>
      <c r="K58" t="s">
        <v>6824</v>
      </c>
      <c r="L58" t="s">
        <v>6793</v>
      </c>
    </row>
    <row r="59" spans="1:12">
      <c r="A59">
        <v>87</v>
      </c>
      <c r="B59" t="s">
        <v>6614</v>
      </c>
      <c r="C59" t="s">
        <v>6825</v>
      </c>
      <c r="D59" s="67" t="s">
        <v>6819</v>
      </c>
      <c r="E59" s="67" t="s">
        <v>6769</v>
      </c>
      <c r="F59" s="67" t="s">
        <v>6826</v>
      </c>
      <c r="G59" t="s">
        <v>6827</v>
      </c>
      <c r="I59" t="str">
        <f t="shared" si="0"/>
        <v>FALSE</v>
      </c>
      <c r="K59" t="s">
        <v>6827</v>
      </c>
      <c r="L59" t="s">
        <v>6793</v>
      </c>
    </row>
    <row r="60" spans="1:12">
      <c r="A60">
        <v>88</v>
      </c>
      <c r="B60" t="s">
        <v>6614</v>
      </c>
      <c r="C60" t="s">
        <v>6828</v>
      </c>
      <c r="D60" s="67" t="s">
        <v>6819</v>
      </c>
      <c r="E60" s="67" t="s">
        <v>6829</v>
      </c>
      <c r="F60" s="67" t="s">
        <v>6830</v>
      </c>
      <c r="G60" t="s">
        <v>6831</v>
      </c>
      <c r="I60" t="str">
        <f t="shared" si="0"/>
        <v>FALSE</v>
      </c>
      <c r="K60" t="s">
        <v>6831</v>
      </c>
      <c r="L60" t="s">
        <v>6793</v>
      </c>
    </row>
    <row r="61" spans="1:12">
      <c r="A61">
        <v>49</v>
      </c>
      <c r="B61" t="s">
        <v>44</v>
      </c>
      <c r="C61" t="s">
        <v>597</v>
      </c>
      <c r="D61" s="61" t="s">
        <v>6832</v>
      </c>
      <c r="E61" s="61" t="s">
        <v>5768</v>
      </c>
      <c r="F61" s="61" t="s">
        <v>6833</v>
      </c>
      <c r="G61" t="s">
        <v>600</v>
      </c>
      <c r="H61" t="s">
        <v>2722</v>
      </c>
      <c r="I61" t="str">
        <f t="shared" si="0"/>
        <v>FALSE</v>
      </c>
      <c r="K61" t="s">
        <v>6834</v>
      </c>
      <c r="L61" t="s">
        <v>6835</v>
      </c>
    </row>
    <row r="62" spans="1:12">
      <c r="A62">
        <v>50</v>
      </c>
      <c r="B62" t="s">
        <v>6614</v>
      </c>
      <c r="C62" t="s">
        <v>6836</v>
      </c>
      <c r="D62" s="61" t="s">
        <v>6832</v>
      </c>
      <c r="E62" s="61" t="s">
        <v>6711</v>
      </c>
      <c r="F62" s="61" t="s">
        <v>6837</v>
      </c>
      <c r="G62" t="s">
        <v>6838</v>
      </c>
      <c r="I62" t="str">
        <f t="shared" si="0"/>
        <v>FALSE</v>
      </c>
      <c r="K62" t="s">
        <v>6839</v>
      </c>
      <c r="L62" t="s">
        <v>6835</v>
      </c>
    </row>
    <row r="63" spans="1:12">
      <c r="A63">
        <v>51</v>
      </c>
      <c r="B63" t="s">
        <v>6614</v>
      </c>
      <c r="C63" t="s">
        <v>6840</v>
      </c>
      <c r="D63" s="61" t="s">
        <v>6832</v>
      </c>
      <c r="E63" s="61" t="s">
        <v>6616</v>
      </c>
      <c r="F63" s="61" t="s">
        <v>6841</v>
      </c>
      <c r="G63" t="s">
        <v>6842</v>
      </c>
      <c r="I63" t="str">
        <f t="shared" si="0"/>
        <v>FALSE</v>
      </c>
      <c r="K63" t="s">
        <v>6843</v>
      </c>
      <c r="L63" t="s">
        <v>6835</v>
      </c>
    </row>
    <row r="64" spans="1:12">
      <c r="A64">
        <v>52</v>
      </c>
      <c r="B64" t="s">
        <v>6614</v>
      </c>
      <c r="C64" t="s">
        <v>6844</v>
      </c>
      <c r="D64" s="61" t="s">
        <v>6832</v>
      </c>
      <c r="E64" s="61" t="s">
        <v>6621</v>
      </c>
      <c r="F64" s="61" t="s">
        <v>6845</v>
      </c>
      <c r="G64" t="s">
        <v>6846</v>
      </c>
      <c r="I64" t="str">
        <f t="shared" si="0"/>
        <v>FALSE</v>
      </c>
      <c r="K64" t="s">
        <v>6847</v>
      </c>
      <c r="L64" t="s">
        <v>6835</v>
      </c>
    </row>
    <row r="65" spans="1:12">
      <c r="A65">
        <v>53</v>
      </c>
      <c r="B65" t="s">
        <v>6614</v>
      </c>
      <c r="C65" t="s">
        <v>6848</v>
      </c>
      <c r="D65" s="61" t="s">
        <v>6832</v>
      </c>
      <c r="E65" s="61" t="s">
        <v>6626</v>
      </c>
      <c r="F65" s="61" t="s">
        <v>6849</v>
      </c>
      <c r="G65" t="s">
        <v>6850</v>
      </c>
      <c r="I65" t="str">
        <f t="shared" si="0"/>
        <v>FALSE</v>
      </c>
      <c r="K65" t="s">
        <v>6851</v>
      </c>
      <c r="L65" t="s">
        <v>6835</v>
      </c>
    </row>
    <row r="66" spans="1:12">
      <c r="A66">
        <v>54</v>
      </c>
      <c r="B66" t="s">
        <v>6614</v>
      </c>
      <c r="C66" t="s">
        <v>6852</v>
      </c>
      <c r="D66" s="61" t="s">
        <v>6832</v>
      </c>
      <c r="E66" s="61" t="s">
        <v>6631</v>
      </c>
      <c r="F66" s="61" t="s">
        <v>6853</v>
      </c>
      <c r="G66" t="s">
        <v>6854</v>
      </c>
      <c r="I66" t="str">
        <f t="shared" ref="I66:I129" si="1">IF(ISBLANK(J66),"FALSE","TRUE")</f>
        <v>FALSE</v>
      </c>
      <c r="K66" t="s">
        <v>6855</v>
      </c>
      <c r="L66" t="s">
        <v>6835</v>
      </c>
    </row>
    <row r="67" spans="1:12">
      <c r="A67">
        <v>55</v>
      </c>
      <c r="B67" t="s">
        <v>6614</v>
      </c>
      <c r="C67" t="s">
        <v>6856</v>
      </c>
      <c r="D67" s="61" t="s">
        <v>6832</v>
      </c>
      <c r="E67" s="61" t="s">
        <v>6726</v>
      </c>
      <c r="F67" s="61" t="s">
        <v>6857</v>
      </c>
      <c r="G67" t="s">
        <v>6858</v>
      </c>
      <c r="I67" t="str">
        <f t="shared" si="1"/>
        <v>FALSE</v>
      </c>
      <c r="K67" t="s">
        <v>6859</v>
      </c>
      <c r="L67" t="s">
        <v>6835</v>
      </c>
    </row>
    <row r="68" spans="1:12">
      <c r="A68">
        <v>56</v>
      </c>
      <c r="B68" t="s">
        <v>6614</v>
      </c>
      <c r="C68" t="s">
        <v>6860</v>
      </c>
      <c r="D68" s="61" t="s">
        <v>6832</v>
      </c>
      <c r="E68" s="61" t="s">
        <v>6730</v>
      </c>
      <c r="F68" s="61" t="s">
        <v>6861</v>
      </c>
      <c r="G68" t="s">
        <v>6862</v>
      </c>
      <c r="I68" t="str">
        <f t="shared" si="1"/>
        <v>FALSE</v>
      </c>
      <c r="K68" t="s">
        <v>6863</v>
      </c>
      <c r="L68" t="s">
        <v>6835</v>
      </c>
    </row>
    <row r="69" spans="1:12">
      <c r="A69">
        <v>119</v>
      </c>
      <c r="B69" s="1" t="s">
        <v>6864</v>
      </c>
      <c r="C69" s="1" t="s">
        <v>275</v>
      </c>
      <c r="D69" s="1" t="s">
        <v>5359</v>
      </c>
      <c r="E69" s="1" t="s">
        <v>5359</v>
      </c>
      <c r="F69" s="1" t="s">
        <v>5359</v>
      </c>
      <c r="G69" t="s">
        <v>285</v>
      </c>
      <c r="H69" t="s">
        <v>2722</v>
      </c>
      <c r="I69" s="1" t="str">
        <f t="shared" si="1"/>
        <v>TRUE</v>
      </c>
      <c r="J69" s="1" t="s">
        <v>6865</v>
      </c>
      <c r="K69" t="s">
        <v>5359</v>
      </c>
      <c r="L69" t="s">
        <v>5359</v>
      </c>
    </row>
    <row r="70" spans="1:12">
      <c r="A70">
        <v>118</v>
      </c>
      <c r="B70" s="1" t="s">
        <v>6864</v>
      </c>
      <c r="C70" s="1" t="s">
        <v>287</v>
      </c>
      <c r="D70" s="1" t="s">
        <v>5359</v>
      </c>
      <c r="E70" s="1" t="s">
        <v>5359</v>
      </c>
      <c r="F70" s="1" t="s">
        <v>5359</v>
      </c>
      <c r="G70" t="s">
        <v>6866</v>
      </c>
      <c r="H70" t="s">
        <v>2722</v>
      </c>
      <c r="I70" s="1" t="str">
        <f t="shared" si="1"/>
        <v>TRUE</v>
      </c>
      <c r="J70" s="1" t="s">
        <v>6867</v>
      </c>
      <c r="K70" t="s">
        <v>5359</v>
      </c>
      <c r="L70" t="s">
        <v>5359</v>
      </c>
    </row>
    <row r="71" spans="1:12">
      <c r="A71">
        <v>121</v>
      </c>
      <c r="B71" s="1" t="s">
        <v>6864</v>
      </c>
      <c r="C71" s="1" t="s">
        <v>6868</v>
      </c>
      <c r="D71" s="1" t="s">
        <v>5359</v>
      </c>
      <c r="E71" s="1" t="s">
        <v>5359</v>
      </c>
      <c r="F71" s="1" t="s">
        <v>5359</v>
      </c>
      <c r="G71" t="s">
        <v>6869</v>
      </c>
      <c r="H71" t="s">
        <v>2722</v>
      </c>
      <c r="I71" s="1" t="str">
        <f t="shared" si="1"/>
        <v>TRUE</v>
      </c>
      <c r="J71" s="1" t="s">
        <v>6870</v>
      </c>
      <c r="K71" t="s">
        <v>5359</v>
      </c>
      <c r="L71" t="s">
        <v>5359</v>
      </c>
    </row>
    <row r="72" spans="1:12">
      <c r="A72">
        <v>127</v>
      </c>
      <c r="B72" s="1" t="s">
        <v>6864</v>
      </c>
      <c r="C72" s="1" t="s">
        <v>296</v>
      </c>
      <c r="D72" s="1" t="s">
        <v>5359</v>
      </c>
      <c r="E72" s="1" t="s">
        <v>5359</v>
      </c>
      <c r="F72" s="1" t="s">
        <v>5359</v>
      </c>
      <c r="G72" t="s">
        <v>6871</v>
      </c>
      <c r="H72" t="s">
        <v>2722</v>
      </c>
      <c r="I72" s="1" t="str">
        <f t="shared" si="1"/>
        <v>TRUE</v>
      </c>
      <c r="J72" s="1" t="s">
        <v>6872</v>
      </c>
      <c r="K72" t="s">
        <v>5359</v>
      </c>
      <c r="L72" t="s">
        <v>5359</v>
      </c>
    </row>
    <row r="73" spans="1:12">
      <c r="A73">
        <v>117</v>
      </c>
      <c r="B73" s="1" t="s">
        <v>6864</v>
      </c>
      <c r="C73" s="1" t="s">
        <v>307</v>
      </c>
      <c r="D73" s="1" t="s">
        <v>5359</v>
      </c>
      <c r="E73" s="1" t="s">
        <v>5359</v>
      </c>
      <c r="F73" s="1" t="s">
        <v>5359</v>
      </c>
      <c r="G73" t="s">
        <v>6873</v>
      </c>
      <c r="H73" t="s">
        <v>2722</v>
      </c>
      <c r="I73" s="1" t="str">
        <f t="shared" si="1"/>
        <v>TRUE</v>
      </c>
      <c r="J73" s="1" t="s">
        <v>6874</v>
      </c>
      <c r="K73" t="s">
        <v>5359</v>
      </c>
      <c r="L73" t="s">
        <v>5359</v>
      </c>
    </row>
    <row r="74" spans="1:12">
      <c r="A74">
        <v>128</v>
      </c>
      <c r="B74" s="1" t="s">
        <v>6864</v>
      </c>
      <c r="C74" s="1" t="s">
        <v>315</v>
      </c>
      <c r="D74" s="1" t="s">
        <v>5359</v>
      </c>
      <c r="E74" s="1" t="s">
        <v>5359</v>
      </c>
      <c r="F74" s="1" t="s">
        <v>5359</v>
      </c>
      <c r="G74" t="s">
        <v>6875</v>
      </c>
      <c r="H74" t="s">
        <v>2722</v>
      </c>
      <c r="I74" s="1" t="str">
        <f t="shared" si="1"/>
        <v>TRUE</v>
      </c>
      <c r="J74" s="1" t="s">
        <v>6876</v>
      </c>
      <c r="K74" t="s">
        <v>5359</v>
      </c>
      <c r="L74" t="s">
        <v>5359</v>
      </c>
    </row>
    <row r="75" spans="1:12">
      <c r="A75">
        <v>123</v>
      </c>
      <c r="B75" s="1" t="s">
        <v>6864</v>
      </c>
      <c r="C75" s="1" t="s">
        <v>323</v>
      </c>
      <c r="D75" s="1" t="s">
        <v>5359</v>
      </c>
      <c r="E75" s="1" t="s">
        <v>5359</v>
      </c>
      <c r="F75" s="1" t="s">
        <v>5359</v>
      </c>
      <c r="G75" t="s">
        <v>6877</v>
      </c>
      <c r="H75" t="s">
        <v>2722</v>
      </c>
      <c r="I75" s="1" t="str">
        <f t="shared" si="1"/>
        <v>TRUE</v>
      </c>
      <c r="J75" s="1" t="s">
        <v>6878</v>
      </c>
      <c r="K75" t="s">
        <v>5359</v>
      </c>
      <c r="L75" t="s">
        <v>5359</v>
      </c>
    </row>
    <row r="76" spans="1:12">
      <c r="A76">
        <v>124</v>
      </c>
      <c r="B76" s="1" t="s">
        <v>6864</v>
      </c>
      <c r="C76" s="1" t="s">
        <v>332</v>
      </c>
      <c r="D76" s="1" t="s">
        <v>5359</v>
      </c>
      <c r="E76" s="1" t="s">
        <v>5359</v>
      </c>
      <c r="F76" s="1" t="s">
        <v>5359</v>
      </c>
      <c r="G76" t="s">
        <v>6879</v>
      </c>
      <c r="H76" t="s">
        <v>2722</v>
      </c>
      <c r="I76" s="1" t="str">
        <f t="shared" si="1"/>
        <v>TRUE</v>
      </c>
      <c r="J76" s="1" t="s">
        <v>6880</v>
      </c>
      <c r="K76" t="s">
        <v>5359</v>
      </c>
      <c r="L76" t="s">
        <v>5359</v>
      </c>
    </row>
    <row r="77" spans="1:12">
      <c r="A77">
        <v>125</v>
      </c>
      <c r="B77" s="1" t="s">
        <v>6864</v>
      </c>
      <c r="C77" s="1" t="s">
        <v>340</v>
      </c>
      <c r="D77" s="1" t="s">
        <v>5359</v>
      </c>
      <c r="E77" s="1" t="s">
        <v>5359</v>
      </c>
      <c r="F77" s="1" t="s">
        <v>5359</v>
      </c>
      <c r="G77" t="s">
        <v>6881</v>
      </c>
      <c r="H77" t="s">
        <v>2722</v>
      </c>
      <c r="I77" s="1" t="str">
        <f t="shared" si="1"/>
        <v>TRUE</v>
      </c>
      <c r="J77" s="1" t="s">
        <v>6882</v>
      </c>
      <c r="K77" t="s">
        <v>5359</v>
      </c>
      <c r="L77" t="s">
        <v>5359</v>
      </c>
    </row>
    <row r="78" spans="1:12">
      <c r="A78">
        <v>126</v>
      </c>
      <c r="B78" s="1" t="s">
        <v>6864</v>
      </c>
      <c r="C78" s="1" t="s">
        <v>348</v>
      </c>
      <c r="D78" s="1" t="s">
        <v>5359</v>
      </c>
      <c r="E78" s="1" t="s">
        <v>5359</v>
      </c>
      <c r="F78" s="1" t="s">
        <v>5359</v>
      </c>
      <c r="G78" t="s">
        <v>6883</v>
      </c>
      <c r="H78" t="s">
        <v>2722</v>
      </c>
      <c r="I78" s="1" t="str">
        <f t="shared" si="1"/>
        <v>TRUE</v>
      </c>
      <c r="J78" s="1" t="s">
        <v>6884</v>
      </c>
      <c r="K78" t="s">
        <v>5359</v>
      </c>
      <c r="L78" t="s">
        <v>5359</v>
      </c>
    </row>
    <row r="79" spans="1:12">
      <c r="A79">
        <v>120</v>
      </c>
      <c r="B79" s="1" t="s">
        <v>6864</v>
      </c>
      <c r="C79" s="1" t="s">
        <v>513</v>
      </c>
      <c r="D79" s="1" t="s">
        <v>5359</v>
      </c>
      <c r="E79" s="1" t="s">
        <v>5359</v>
      </c>
      <c r="F79" s="1" t="s">
        <v>5359</v>
      </c>
      <c r="G79" t="s">
        <v>6885</v>
      </c>
      <c r="H79" t="s">
        <v>2722</v>
      </c>
      <c r="I79" s="1" t="str">
        <f t="shared" si="1"/>
        <v>TRUE</v>
      </c>
      <c r="J79" s="1" t="s">
        <v>6886</v>
      </c>
      <c r="K79" t="s">
        <v>5359</v>
      </c>
      <c r="L79" t="s">
        <v>5359</v>
      </c>
    </row>
    <row r="80" spans="1:12">
      <c r="A80">
        <v>122</v>
      </c>
      <c r="B80" s="1" t="s">
        <v>6864</v>
      </c>
      <c r="C80" s="1" t="s">
        <v>530</v>
      </c>
      <c r="D80" s="1" t="s">
        <v>5359</v>
      </c>
      <c r="E80" s="1" t="s">
        <v>5359</v>
      </c>
      <c r="F80" s="1" t="s">
        <v>5359</v>
      </c>
      <c r="G80" t="s">
        <v>6887</v>
      </c>
      <c r="H80" t="s">
        <v>2722</v>
      </c>
      <c r="I80" s="1" t="str">
        <f t="shared" si="1"/>
        <v>TRUE</v>
      </c>
      <c r="J80" s="1" t="s">
        <v>6888</v>
      </c>
      <c r="K80" t="s">
        <v>5359</v>
      </c>
      <c r="L80" t="s">
        <v>5359</v>
      </c>
    </row>
    <row r="81" spans="1:12">
      <c r="A81">
        <v>245</v>
      </c>
      <c r="B81" s="1" t="s">
        <v>6864</v>
      </c>
      <c r="C81" s="1" t="s">
        <v>539</v>
      </c>
      <c r="D81" s="1" t="s">
        <v>5359</v>
      </c>
      <c r="E81" s="1" t="s">
        <v>5359</v>
      </c>
      <c r="F81" s="1" t="s">
        <v>5359</v>
      </c>
      <c r="G81" t="s">
        <v>6889</v>
      </c>
      <c r="H81" t="s">
        <v>2722</v>
      </c>
      <c r="I81" s="1" t="str">
        <f t="shared" si="1"/>
        <v>TRUE</v>
      </c>
      <c r="J81" s="1" t="s">
        <v>6890</v>
      </c>
      <c r="K81" t="s">
        <v>5359</v>
      </c>
      <c r="L81" t="s">
        <v>5359</v>
      </c>
    </row>
    <row r="82" spans="1:12">
      <c r="A82">
        <v>91</v>
      </c>
      <c r="B82" s="1" t="s">
        <v>6742</v>
      </c>
      <c r="C82" s="1" t="s">
        <v>560</v>
      </c>
      <c r="D82" s="1" t="s">
        <v>5359</v>
      </c>
      <c r="E82" s="1" t="s">
        <v>5359</v>
      </c>
      <c r="F82" s="1" t="s">
        <v>5359</v>
      </c>
      <c r="G82" t="s">
        <v>6891</v>
      </c>
      <c r="H82" t="s">
        <v>2722</v>
      </c>
      <c r="I82" s="1" t="str">
        <f t="shared" si="1"/>
        <v>TRUE</v>
      </c>
      <c r="J82" s="1" t="s">
        <v>6892</v>
      </c>
      <c r="K82" t="s">
        <v>6891</v>
      </c>
      <c r="L82" t="s">
        <v>5359</v>
      </c>
    </row>
    <row r="83" spans="1:12">
      <c r="A83">
        <v>65</v>
      </c>
      <c r="B83" s="1" t="s">
        <v>44</v>
      </c>
      <c r="C83" s="1" t="s">
        <v>566</v>
      </c>
      <c r="D83" s="1" t="s">
        <v>5359</v>
      </c>
      <c r="E83" s="1" t="s">
        <v>5359</v>
      </c>
      <c r="F83" s="1" t="s">
        <v>5359</v>
      </c>
      <c r="G83" t="s">
        <v>6893</v>
      </c>
      <c r="H83" t="s">
        <v>2722</v>
      </c>
      <c r="I83" s="1" t="str">
        <f t="shared" si="1"/>
        <v>TRUE</v>
      </c>
      <c r="J83" s="1" t="s">
        <v>6894</v>
      </c>
      <c r="K83" t="s">
        <v>5359</v>
      </c>
      <c r="L83" t="s">
        <v>5359</v>
      </c>
    </row>
    <row r="84" spans="1:12">
      <c r="A84">
        <v>84</v>
      </c>
      <c r="B84" s="1" t="s">
        <v>6742</v>
      </c>
      <c r="C84" s="1" t="s">
        <v>573</v>
      </c>
      <c r="D84" s="1" t="s">
        <v>5359</v>
      </c>
      <c r="E84" s="1" t="s">
        <v>5359</v>
      </c>
      <c r="F84" s="1" t="s">
        <v>5359</v>
      </c>
      <c r="G84" t="s">
        <v>6895</v>
      </c>
      <c r="H84" t="s">
        <v>2722</v>
      </c>
      <c r="I84" s="1" t="str">
        <f t="shared" si="1"/>
        <v>TRUE</v>
      </c>
      <c r="J84" s="1" t="s">
        <v>6896</v>
      </c>
      <c r="K84" t="s">
        <v>5359</v>
      </c>
      <c r="L84" t="s">
        <v>5359</v>
      </c>
    </row>
    <row r="85" spans="1:12">
      <c r="A85">
        <v>47</v>
      </c>
      <c r="B85" s="1" t="s">
        <v>44</v>
      </c>
      <c r="C85" s="1" t="s">
        <v>580</v>
      </c>
      <c r="D85" s="1" t="s">
        <v>5359</v>
      </c>
      <c r="E85" s="1" t="s">
        <v>5359</v>
      </c>
      <c r="F85" s="1" t="s">
        <v>5359</v>
      </c>
      <c r="G85" t="s">
        <v>6897</v>
      </c>
      <c r="H85" t="s">
        <v>2722</v>
      </c>
      <c r="I85" s="1" t="str">
        <f t="shared" si="1"/>
        <v>TRUE</v>
      </c>
      <c r="J85" s="1" t="s">
        <v>6898</v>
      </c>
      <c r="K85" t="s">
        <v>5359</v>
      </c>
      <c r="L85" t="s">
        <v>5359</v>
      </c>
    </row>
    <row r="86" spans="1:12">
      <c r="A86">
        <v>38</v>
      </c>
      <c r="B86" s="1" t="s">
        <v>6899</v>
      </c>
      <c r="C86" s="1" t="s">
        <v>2229</v>
      </c>
      <c r="D86" s="1" t="s">
        <v>5359</v>
      </c>
      <c r="E86" s="1" t="s">
        <v>5359</v>
      </c>
      <c r="F86" s="1" t="s">
        <v>5359</v>
      </c>
      <c r="G86" s="38" t="s">
        <v>6900</v>
      </c>
      <c r="H86" t="s">
        <v>2722</v>
      </c>
      <c r="I86" s="1" t="str">
        <f t="shared" si="1"/>
        <v>TRUE</v>
      </c>
      <c r="J86" s="1" t="s">
        <v>6901</v>
      </c>
      <c r="K86" t="s">
        <v>6900</v>
      </c>
      <c r="L86" t="s">
        <v>5359</v>
      </c>
    </row>
    <row r="87" spans="1:12">
      <c r="A87">
        <v>58</v>
      </c>
      <c r="B87" s="1" t="s">
        <v>6899</v>
      </c>
      <c r="C87" s="1" t="s">
        <v>6902</v>
      </c>
      <c r="D87" s="1" t="s">
        <v>5359</v>
      </c>
      <c r="E87" s="1" t="s">
        <v>5359</v>
      </c>
      <c r="F87" s="1" t="s">
        <v>5359</v>
      </c>
      <c r="G87" t="s">
        <v>6903</v>
      </c>
      <c r="H87" t="s">
        <v>2722</v>
      </c>
      <c r="I87" s="1" t="str">
        <f t="shared" si="1"/>
        <v>TRUE</v>
      </c>
      <c r="J87" s="1" t="s">
        <v>6904</v>
      </c>
      <c r="K87" t="s">
        <v>6905</v>
      </c>
      <c r="L87" t="s">
        <v>5359</v>
      </c>
    </row>
    <row r="88" spans="1:12">
      <c r="A88">
        <v>57</v>
      </c>
      <c r="B88" s="1" t="s">
        <v>6899</v>
      </c>
      <c r="C88" s="1" t="s">
        <v>6906</v>
      </c>
      <c r="D88" s="1" t="s">
        <v>5359</v>
      </c>
      <c r="E88" s="1" t="s">
        <v>5359</v>
      </c>
      <c r="F88" s="1" t="s">
        <v>5359</v>
      </c>
      <c r="G88" s="38" t="s">
        <v>6907</v>
      </c>
      <c r="H88" t="s">
        <v>2722</v>
      </c>
      <c r="I88" s="1" t="str">
        <f t="shared" si="1"/>
        <v>TRUE</v>
      </c>
      <c r="J88" s="1" t="s">
        <v>6908</v>
      </c>
      <c r="K88" t="s">
        <v>6909</v>
      </c>
      <c r="L88" t="s">
        <v>5359</v>
      </c>
    </row>
    <row r="89" spans="1:12">
      <c r="A89">
        <v>59</v>
      </c>
      <c r="B89" s="1" t="s">
        <v>6899</v>
      </c>
      <c r="C89" s="1" t="s">
        <v>6910</v>
      </c>
      <c r="D89" s="1" t="s">
        <v>5359</v>
      </c>
      <c r="E89" s="1" t="s">
        <v>5359</v>
      </c>
      <c r="F89" s="1" t="s">
        <v>5359</v>
      </c>
      <c r="G89" t="s">
        <v>6893</v>
      </c>
      <c r="H89" t="s">
        <v>2722</v>
      </c>
      <c r="I89" s="1" t="str">
        <f t="shared" si="1"/>
        <v>TRUE</v>
      </c>
      <c r="J89" s="1" t="s">
        <v>6911</v>
      </c>
      <c r="K89" t="s">
        <v>6912</v>
      </c>
      <c r="L89" t="s">
        <v>5359</v>
      </c>
    </row>
    <row r="90" spans="1:12">
      <c r="A90">
        <v>60</v>
      </c>
      <c r="B90" s="1" t="s">
        <v>6899</v>
      </c>
      <c r="C90" s="1" t="s">
        <v>6913</v>
      </c>
      <c r="D90" s="1" t="s">
        <v>5359</v>
      </c>
      <c r="E90" s="1" t="s">
        <v>5359</v>
      </c>
      <c r="F90" s="1" t="s">
        <v>5359</v>
      </c>
      <c r="G90" t="s">
        <v>6893</v>
      </c>
      <c r="H90" t="s">
        <v>2722</v>
      </c>
      <c r="I90" s="1" t="str">
        <f t="shared" si="1"/>
        <v>TRUE</v>
      </c>
      <c r="J90" s="1" t="s">
        <v>6914</v>
      </c>
      <c r="K90" t="s">
        <v>6912</v>
      </c>
      <c r="L90" t="s">
        <v>5359</v>
      </c>
    </row>
    <row r="91" spans="1:12">
      <c r="A91">
        <v>26</v>
      </c>
      <c r="B91" s="1" t="s">
        <v>6742</v>
      </c>
      <c r="C91" s="1" t="s">
        <v>591</v>
      </c>
      <c r="D91" s="1" t="s">
        <v>5359</v>
      </c>
      <c r="E91" s="1" t="s">
        <v>5359</v>
      </c>
      <c r="F91" s="1" t="s">
        <v>5359</v>
      </c>
      <c r="G91" t="s">
        <v>6915</v>
      </c>
      <c r="H91" t="s">
        <v>2722</v>
      </c>
      <c r="I91" s="1" t="str">
        <f t="shared" si="1"/>
        <v>TRUE</v>
      </c>
      <c r="J91" s="1" t="s">
        <v>6916</v>
      </c>
      <c r="K91" t="s">
        <v>5359</v>
      </c>
      <c r="L91" t="s">
        <v>5359</v>
      </c>
    </row>
    <row r="92" spans="1:12">
      <c r="A92">
        <v>62</v>
      </c>
      <c r="B92" s="1" t="s">
        <v>6899</v>
      </c>
      <c r="C92" s="1" t="s">
        <v>6917</v>
      </c>
      <c r="D92" s="1" t="s">
        <v>5359</v>
      </c>
      <c r="E92" s="1" t="s">
        <v>5359</v>
      </c>
      <c r="F92" s="1" t="s">
        <v>5359</v>
      </c>
      <c r="G92" t="s">
        <v>6918</v>
      </c>
      <c r="H92" t="s">
        <v>2722</v>
      </c>
      <c r="I92" s="1" t="str">
        <f t="shared" si="1"/>
        <v>TRUE</v>
      </c>
      <c r="J92" s="1" t="s">
        <v>6919</v>
      </c>
      <c r="K92" t="s">
        <v>6920</v>
      </c>
      <c r="L92" t="s">
        <v>5359</v>
      </c>
    </row>
    <row r="93" spans="1:12">
      <c r="A93">
        <v>61</v>
      </c>
      <c r="B93" s="1" t="s">
        <v>6899</v>
      </c>
      <c r="C93" s="1" t="s">
        <v>6921</v>
      </c>
      <c r="D93" s="1" t="s">
        <v>5359</v>
      </c>
      <c r="E93" s="1" t="s">
        <v>5359</v>
      </c>
      <c r="F93" s="1" t="s">
        <v>5359</v>
      </c>
      <c r="G93" s="38" t="s">
        <v>6922</v>
      </c>
      <c r="H93" t="s">
        <v>2722</v>
      </c>
      <c r="I93" s="1" t="str">
        <f t="shared" si="1"/>
        <v>TRUE</v>
      </c>
      <c r="J93" s="1" t="s">
        <v>6923</v>
      </c>
      <c r="K93" t="s">
        <v>6924</v>
      </c>
      <c r="L93" t="s">
        <v>5359</v>
      </c>
    </row>
    <row r="94" spans="1:12">
      <c r="A94">
        <v>63</v>
      </c>
      <c r="B94" s="1" t="s">
        <v>6899</v>
      </c>
      <c r="C94" s="1" t="s">
        <v>6925</v>
      </c>
      <c r="D94" s="1" t="s">
        <v>5359</v>
      </c>
      <c r="E94" s="1" t="s">
        <v>5359</v>
      </c>
      <c r="F94" s="1" t="s">
        <v>5359</v>
      </c>
      <c r="G94" t="s">
        <v>6926</v>
      </c>
      <c r="H94" t="s">
        <v>2722</v>
      </c>
      <c r="I94" s="1" t="str">
        <f t="shared" si="1"/>
        <v>TRUE</v>
      </c>
      <c r="J94" s="1" t="s">
        <v>6927</v>
      </c>
      <c r="K94" t="s">
        <v>6928</v>
      </c>
      <c r="L94" t="s">
        <v>5359</v>
      </c>
    </row>
    <row r="95" spans="1:12">
      <c r="A95">
        <v>64</v>
      </c>
      <c r="B95" s="1" t="s">
        <v>6899</v>
      </c>
      <c r="C95" s="1" t="s">
        <v>6929</v>
      </c>
      <c r="D95" s="1" t="s">
        <v>5359</v>
      </c>
      <c r="E95" s="1" t="s">
        <v>5359</v>
      </c>
      <c r="F95" s="1" t="s">
        <v>5359</v>
      </c>
      <c r="G95" t="s">
        <v>6926</v>
      </c>
      <c r="H95" t="s">
        <v>2722</v>
      </c>
      <c r="I95" s="1" t="str">
        <f t="shared" si="1"/>
        <v>TRUE</v>
      </c>
      <c r="J95" s="1" t="s">
        <v>6930</v>
      </c>
      <c r="K95" t="s">
        <v>6928</v>
      </c>
      <c r="L95" t="s">
        <v>5359</v>
      </c>
    </row>
    <row r="96" spans="1:12">
      <c r="A96">
        <v>39</v>
      </c>
      <c r="B96" s="1" t="s">
        <v>6899</v>
      </c>
      <c r="C96" s="1" t="s">
        <v>2202</v>
      </c>
      <c r="D96" s="1" t="s">
        <v>5359</v>
      </c>
      <c r="E96" s="1" t="s">
        <v>5359</v>
      </c>
      <c r="F96" s="1" t="s">
        <v>5359</v>
      </c>
      <c r="G96" s="38" t="s">
        <v>6931</v>
      </c>
      <c r="H96" t="s">
        <v>2722</v>
      </c>
      <c r="I96" s="1" t="str">
        <f t="shared" si="1"/>
        <v>TRUE</v>
      </c>
      <c r="J96" s="1" t="s">
        <v>6932</v>
      </c>
      <c r="K96" t="s">
        <v>6933</v>
      </c>
      <c r="L96" t="s">
        <v>5359</v>
      </c>
    </row>
    <row r="97" spans="1:12">
      <c r="A97">
        <v>92</v>
      </c>
      <c r="B97" s="1" t="s">
        <v>6742</v>
      </c>
      <c r="C97" s="1" t="s">
        <v>150</v>
      </c>
      <c r="D97" s="1" t="s">
        <v>5359</v>
      </c>
      <c r="E97" s="1" t="s">
        <v>5359</v>
      </c>
      <c r="F97" s="1" t="s">
        <v>5359</v>
      </c>
      <c r="G97" t="s">
        <v>6934</v>
      </c>
      <c r="H97" t="s">
        <v>2722</v>
      </c>
      <c r="I97" s="1" t="str">
        <f t="shared" si="1"/>
        <v>TRUE</v>
      </c>
      <c r="J97" s="1" t="s">
        <v>6935</v>
      </c>
      <c r="K97" t="s">
        <v>6934</v>
      </c>
      <c r="L97" t="s">
        <v>5359</v>
      </c>
    </row>
    <row r="98" spans="1:12">
      <c r="A98">
        <v>66</v>
      </c>
      <c r="B98" s="1" t="s">
        <v>44</v>
      </c>
      <c r="C98" s="1" t="s">
        <v>155</v>
      </c>
      <c r="D98" s="1" t="s">
        <v>5359</v>
      </c>
      <c r="E98" s="1" t="s">
        <v>5359</v>
      </c>
      <c r="F98" s="1" t="s">
        <v>5359</v>
      </c>
      <c r="G98" t="s">
        <v>6926</v>
      </c>
      <c r="H98" t="s">
        <v>2722</v>
      </c>
      <c r="I98" s="1" t="str">
        <f t="shared" si="1"/>
        <v>TRUE</v>
      </c>
      <c r="J98" s="1" t="s">
        <v>6936</v>
      </c>
      <c r="K98" t="s">
        <v>5359</v>
      </c>
      <c r="L98" t="s">
        <v>5359</v>
      </c>
    </row>
    <row r="99" spans="1:12">
      <c r="A99">
        <v>90</v>
      </c>
      <c r="B99" s="1" t="s">
        <v>6742</v>
      </c>
      <c r="C99" s="1" t="s">
        <v>51</v>
      </c>
      <c r="D99" s="1" t="s">
        <v>5359</v>
      </c>
      <c r="E99" s="1" t="s">
        <v>5359</v>
      </c>
      <c r="F99" s="1" t="s">
        <v>5359</v>
      </c>
      <c r="G99" t="s">
        <v>6937</v>
      </c>
      <c r="H99" t="s">
        <v>2722</v>
      </c>
      <c r="I99" s="1" t="str">
        <f t="shared" si="1"/>
        <v>TRUE</v>
      </c>
      <c r="J99" s="1" t="s">
        <v>6938</v>
      </c>
      <c r="K99" t="s">
        <v>5359</v>
      </c>
      <c r="L99" t="s">
        <v>5359</v>
      </c>
    </row>
    <row r="100" spans="1:12">
      <c r="A100">
        <v>48</v>
      </c>
      <c r="B100" s="1" t="s">
        <v>44</v>
      </c>
      <c r="C100" s="1" t="s">
        <v>164</v>
      </c>
      <c r="D100" s="1" t="s">
        <v>5359</v>
      </c>
      <c r="E100" s="1" t="s">
        <v>5359</v>
      </c>
      <c r="F100" s="1" t="s">
        <v>5359</v>
      </c>
      <c r="G100" t="s">
        <v>6939</v>
      </c>
      <c r="H100" t="s">
        <v>2722</v>
      </c>
      <c r="I100" s="1" t="str">
        <f t="shared" si="1"/>
        <v>TRUE</v>
      </c>
      <c r="J100" s="1" t="s">
        <v>6940</v>
      </c>
      <c r="K100" t="s">
        <v>5359</v>
      </c>
      <c r="L100" t="s">
        <v>5359</v>
      </c>
    </row>
    <row r="101" spans="1:12">
      <c r="A101">
        <v>43</v>
      </c>
      <c r="B101" s="1" t="s">
        <v>6899</v>
      </c>
      <c r="C101" s="1" t="s">
        <v>2198</v>
      </c>
      <c r="D101" s="1" t="s">
        <v>5359</v>
      </c>
      <c r="E101" s="1" t="s">
        <v>5359</v>
      </c>
      <c r="F101" s="1" t="s">
        <v>5359</v>
      </c>
      <c r="G101" s="38" t="s">
        <v>6941</v>
      </c>
      <c r="H101" t="s">
        <v>2722</v>
      </c>
      <c r="I101" s="1" t="str">
        <f t="shared" si="1"/>
        <v>TRUE</v>
      </c>
      <c r="J101" s="1" t="s">
        <v>6942</v>
      </c>
      <c r="K101" t="s">
        <v>6941</v>
      </c>
      <c r="L101" t="s">
        <v>5359</v>
      </c>
    </row>
    <row r="102" spans="1:12">
      <c r="A102">
        <v>42</v>
      </c>
      <c r="B102" s="1" t="s">
        <v>6899</v>
      </c>
      <c r="C102" s="1" t="s">
        <v>2207</v>
      </c>
      <c r="D102" s="1" t="s">
        <v>5359</v>
      </c>
      <c r="E102" s="1" t="s">
        <v>5359</v>
      </c>
      <c r="F102" s="1" t="s">
        <v>5359</v>
      </c>
      <c r="G102" s="38" t="s">
        <v>6943</v>
      </c>
      <c r="H102" t="s">
        <v>2722</v>
      </c>
      <c r="I102" s="1" t="str">
        <f t="shared" si="1"/>
        <v>TRUE</v>
      </c>
      <c r="J102" s="1" t="s">
        <v>6944</v>
      </c>
      <c r="K102" t="s">
        <v>6943</v>
      </c>
      <c r="L102" t="s">
        <v>5359</v>
      </c>
    </row>
    <row r="103" spans="1:12">
      <c r="A103">
        <v>41</v>
      </c>
      <c r="B103" s="1" t="s">
        <v>6899</v>
      </c>
      <c r="C103" s="1" t="s">
        <v>2194</v>
      </c>
      <c r="D103" s="1" t="s">
        <v>5359</v>
      </c>
      <c r="E103" s="1" t="s">
        <v>5359</v>
      </c>
      <c r="F103" s="1" t="s">
        <v>5359</v>
      </c>
      <c r="G103" s="38" t="s">
        <v>6945</v>
      </c>
      <c r="H103" t="s">
        <v>2722</v>
      </c>
      <c r="I103" s="1" t="str">
        <f t="shared" si="1"/>
        <v>TRUE</v>
      </c>
      <c r="J103" s="1" t="s">
        <v>6946</v>
      </c>
      <c r="K103" t="s">
        <v>6945</v>
      </c>
      <c r="L103" t="s">
        <v>5359</v>
      </c>
    </row>
    <row r="104" spans="1:12">
      <c r="A104">
        <v>46</v>
      </c>
      <c r="B104" s="1" t="s">
        <v>6899</v>
      </c>
      <c r="C104" s="1" t="s">
        <v>2219</v>
      </c>
      <c r="D104" s="1" t="s">
        <v>5359</v>
      </c>
      <c r="E104" s="1" t="s">
        <v>5359</v>
      </c>
      <c r="F104" s="1" t="s">
        <v>5359</v>
      </c>
      <c r="G104" s="38" t="s">
        <v>6947</v>
      </c>
      <c r="H104" t="s">
        <v>2722</v>
      </c>
      <c r="I104" s="1" t="str">
        <f t="shared" si="1"/>
        <v>TRUE</v>
      </c>
      <c r="J104" s="1" t="s">
        <v>6948</v>
      </c>
      <c r="K104" t="s">
        <v>6947</v>
      </c>
      <c r="L104" t="s">
        <v>5359</v>
      </c>
    </row>
    <row r="105" spans="1:12">
      <c r="A105">
        <v>44</v>
      </c>
      <c r="B105" s="1" t="s">
        <v>6899</v>
      </c>
      <c r="C105" s="1" t="s">
        <v>2211</v>
      </c>
      <c r="D105" s="1" t="s">
        <v>5359</v>
      </c>
      <c r="E105" s="1" t="s">
        <v>5359</v>
      </c>
      <c r="F105" s="1" t="s">
        <v>5359</v>
      </c>
      <c r="G105" s="38" t="s">
        <v>6949</v>
      </c>
      <c r="H105" t="s">
        <v>2722</v>
      </c>
      <c r="I105" s="1" t="str">
        <f t="shared" si="1"/>
        <v>TRUE</v>
      </c>
      <c r="J105" s="1" t="s">
        <v>6950</v>
      </c>
      <c r="K105" t="s">
        <v>6949</v>
      </c>
      <c r="L105" t="s">
        <v>5359</v>
      </c>
    </row>
    <row r="106" spans="1:12">
      <c r="A106">
        <v>45</v>
      </c>
      <c r="B106" s="1" t="s">
        <v>6899</v>
      </c>
      <c r="C106" s="1" t="s">
        <v>2215</v>
      </c>
      <c r="D106" s="1" t="s">
        <v>5359</v>
      </c>
      <c r="E106" s="1" t="s">
        <v>5359</v>
      </c>
      <c r="F106" s="1" t="s">
        <v>5359</v>
      </c>
      <c r="G106" s="38" t="s">
        <v>6951</v>
      </c>
      <c r="H106" t="s">
        <v>2722</v>
      </c>
      <c r="I106" s="1" t="str">
        <f t="shared" si="1"/>
        <v>TRUE</v>
      </c>
      <c r="J106" s="1" t="s">
        <v>6952</v>
      </c>
      <c r="K106" t="s">
        <v>6951</v>
      </c>
      <c r="L106" t="s">
        <v>5359</v>
      </c>
    </row>
    <row r="107" spans="1:12">
      <c r="A107">
        <v>40</v>
      </c>
      <c r="B107" s="1" t="s">
        <v>6899</v>
      </c>
      <c r="C107" s="1" t="s">
        <v>2188</v>
      </c>
      <c r="D107" s="1" t="s">
        <v>5359</v>
      </c>
      <c r="E107" s="1" t="s">
        <v>5359</v>
      </c>
      <c r="F107" s="1" t="s">
        <v>5359</v>
      </c>
      <c r="G107" s="38" t="s">
        <v>6953</v>
      </c>
      <c r="H107" t="s">
        <v>2722</v>
      </c>
      <c r="I107" s="1" t="str">
        <f t="shared" si="1"/>
        <v>TRUE</v>
      </c>
      <c r="J107" s="1" t="s">
        <v>6954</v>
      </c>
      <c r="K107" t="s">
        <v>6953</v>
      </c>
      <c r="L107" t="s">
        <v>5359</v>
      </c>
    </row>
    <row r="108" spans="1:12">
      <c r="A108">
        <v>27</v>
      </c>
      <c r="B108" s="1" t="s">
        <v>6742</v>
      </c>
      <c r="C108" s="1" t="s">
        <v>168</v>
      </c>
      <c r="D108" s="1" t="s">
        <v>5359</v>
      </c>
      <c r="E108" s="1" t="s">
        <v>5359</v>
      </c>
      <c r="F108" s="1" t="s">
        <v>5359</v>
      </c>
      <c r="G108" t="s">
        <v>1635</v>
      </c>
      <c r="H108" t="s">
        <v>2722</v>
      </c>
      <c r="I108" s="1" t="str">
        <f t="shared" si="1"/>
        <v>TRUE</v>
      </c>
      <c r="J108" s="1" t="s">
        <v>6955</v>
      </c>
      <c r="K108" t="s">
        <v>5359</v>
      </c>
      <c r="L108" t="s">
        <v>5359</v>
      </c>
    </row>
    <row r="109" spans="1:12">
      <c r="A109">
        <v>102</v>
      </c>
      <c r="B109" s="1" t="s">
        <v>140</v>
      </c>
      <c r="C109" s="1" t="s">
        <v>80</v>
      </c>
      <c r="D109" s="1" t="s">
        <v>5359</v>
      </c>
      <c r="E109" s="1" t="s">
        <v>5359</v>
      </c>
      <c r="F109" s="1" t="s">
        <v>5359</v>
      </c>
      <c r="G109" t="s">
        <v>6956</v>
      </c>
      <c r="H109" t="s">
        <v>2722</v>
      </c>
      <c r="I109" s="1" t="str">
        <f t="shared" si="1"/>
        <v>TRUE</v>
      </c>
      <c r="J109" s="1" t="s">
        <v>6957</v>
      </c>
      <c r="K109" t="s">
        <v>5359</v>
      </c>
      <c r="L109" t="s">
        <v>5359</v>
      </c>
    </row>
    <row r="110" spans="1:12">
      <c r="A110">
        <v>25</v>
      </c>
      <c r="B110" s="1" t="s">
        <v>6742</v>
      </c>
      <c r="C110" s="1" t="s">
        <v>176</v>
      </c>
      <c r="D110" s="1" t="s">
        <v>5359</v>
      </c>
      <c r="E110" s="1" t="s">
        <v>5359</v>
      </c>
      <c r="F110" s="1" t="s">
        <v>5359</v>
      </c>
      <c r="G110" t="s">
        <v>1650</v>
      </c>
      <c r="H110" t="s">
        <v>2722</v>
      </c>
      <c r="I110" s="1" t="str">
        <f t="shared" si="1"/>
        <v>TRUE</v>
      </c>
      <c r="J110" s="1" t="s">
        <v>6958</v>
      </c>
      <c r="K110" t="s">
        <v>5359</v>
      </c>
      <c r="L110" t="s">
        <v>5359</v>
      </c>
    </row>
    <row r="111" spans="1:12">
      <c r="A111">
        <v>237</v>
      </c>
      <c r="B111" s="1" t="s">
        <v>6742</v>
      </c>
      <c r="C111" s="1" t="s">
        <v>389</v>
      </c>
      <c r="D111" s="1" t="s">
        <v>5359</v>
      </c>
      <c r="E111" s="1" t="s">
        <v>5359</v>
      </c>
      <c r="F111" s="1" t="s">
        <v>5359</v>
      </c>
      <c r="G111" t="s">
        <v>1656</v>
      </c>
      <c r="H111" t="s">
        <v>2722</v>
      </c>
      <c r="I111" s="1" t="str">
        <f t="shared" si="1"/>
        <v>TRUE</v>
      </c>
      <c r="J111" s="1" t="s">
        <v>6959</v>
      </c>
      <c r="K111" t="s">
        <v>5359</v>
      </c>
      <c r="L111" t="s">
        <v>6798</v>
      </c>
    </row>
    <row r="112" spans="1:12">
      <c r="A112">
        <v>101</v>
      </c>
      <c r="B112" s="1" t="s">
        <v>140</v>
      </c>
      <c r="C112" s="1" t="s">
        <v>75</v>
      </c>
      <c r="D112" s="1" t="s">
        <v>5359</v>
      </c>
      <c r="E112" s="1" t="s">
        <v>5359</v>
      </c>
      <c r="F112" s="1" t="s">
        <v>5359</v>
      </c>
      <c r="G112" t="s">
        <v>6960</v>
      </c>
      <c r="H112" t="s">
        <v>2722</v>
      </c>
      <c r="I112" s="1" t="str">
        <f t="shared" si="1"/>
        <v>TRUE</v>
      </c>
      <c r="J112" s="1" t="s">
        <v>6961</v>
      </c>
      <c r="K112" t="s">
        <v>5359</v>
      </c>
      <c r="L112" t="s">
        <v>5359</v>
      </c>
    </row>
    <row r="113" spans="1:12">
      <c r="A113">
        <v>24</v>
      </c>
      <c r="B113" s="1" t="s">
        <v>6742</v>
      </c>
      <c r="C113" s="1" t="s">
        <v>1039</v>
      </c>
      <c r="D113" s="1" t="s">
        <v>5359</v>
      </c>
      <c r="E113" s="1" t="s">
        <v>5359</v>
      </c>
      <c r="F113" s="1" t="s">
        <v>5359</v>
      </c>
      <c r="G113" t="s">
        <v>6962</v>
      </c>
      <c r="H113" t="s">
        <v>2722</v>
      </c>
      <c r="I113" s="1" t="str">
        <f t="shared" si="1"/>
        <v>TRUE</v>
      </c>
      <c r="J113" s="1" t="s">
        <v>6963</v>
      </c>
      <c r="K113" t="s">
        <v>5359</v>
      </c>
      <c r="L113" t="s">
        <v>5359</v>
      </c>
    </row>
    <row r="114" spans="1:12">
      <c r="A114">
        <v>96</v>
      </c>
      <c r="B114" s="1" t="s">
        <v>44</v>
      </c>
      <c r="C114" s="1" t="s">
        <v>6964</v>
      </c>
      <c r="D114" s="1" t="s">
        <v>5359</v>
      </c>
      <c r="E114" s="1" t="s">
        <v>5359</v>
      </c>
      <c r="F114" s="1" t="s">
        <v>5359</v>
      </c>
      <c r="G114" s="39" t="s">
        <v>6965</v>
      </c>
      <c r="H114" t="s">
        <v>2722</v>
      </c>
      <c r="I114" s="1" t="str">
        <f t="shared" si="1"/>
        <v>TRUE</v>
      </c>
      <c r="J114" s="1" t="s">
        <v>6966</v>
      </c>
      <c r="K114" t="s">
        <v>5359</v>
      </c>
      <c r="L114" t="s">
        <v>5359</v>
      </c>
    </row>
    <row r="115" spans="1:12">
      <c r="A115">
        <v>95</v>
      </c>
      <c r="B115" s="1" t="s">
        <v>6742</v>
      </c>
      <c r="C115" s="1" t="s">
        <v>6967</v>
      </c>
      <c r="D115" s="1" t="s">
        <v>5359</v>
      </c>
      <c r="E115" s="1" t="s">
        <v>5359</v>
      </c>
      <c r="F115" s="1" t="s">
        <v>5359</v>
      </c>
      <c r="G115" s="39" t="s">
        <v>6968</v>
      </c>
      <c r="H115" t="s">
        <v>2722</v>
      </c>
      <c r="I115" s="1" t="str">
        <f t="shared" si="1"/>
        <v>TRUE</v>
      </c>
      <c r="J115" s="1" t="s">
        <v>6969</v>
      </c>
      <c r="K115" t="s">
        <v>5359</v>
      </c>
      <c r="L115" t="s">
        <v>5359</v>
      </c>
    </row>
    <row r="116" spans="1:12">
      <c r="A116">
        <v>94</v>
      </c>
      <c r="B116" s="1" t="s">
        <v>44</v>
      </c>
      <c r="C116" s="1" t="s">
        <v>6970</v>
      </c>
      <c r="D116" s="1" t="s">
        <v>5359</v>
      </c>
      <c r="E116" s="1" t="s">
        <v>5359</v>
      </c>
      <c r="F116" s="1" t="s">
        <v>5359</v>
      </c>
      <c r="G116" s="39" t="s">
        <v>6971</v>
      </c>
      <c r="H116" t="s">
        <v>2722</v>
      </c>
      <c r="I116" s="1" t="str">
        <f t="shared" si="1"/>
        <v>TRUE</v>
      </c>
      <c r="J116" s="1" t="s">
        <v>6972</v>
      </c>
      <c r="K116" t="s">
        <v>5359</v>
      </c>
      <c r="L116" t="s">
        <v>5359</v>
      </c>
    </row>
    <row r="117" spans="1:12">
      <c r="A117">
        <v>93</v>
      </c>
      <c r="B117" s="1" t="s">
        <v>6899</v>
      </c>
      <c r="C117" s="1" t="s">
        <v>6973</v>
      </c>
      <c r="D117" s="1" t="s">
        <v>5359</v>
      </c>
      <c r="E117" s="1" t="s">
        <v>5359</v>
      </c>
      <c r="F117" s="1" t="s">
        <v>5359</v>
      </c>
      <c r="G117" s="39" t="s">
        <v>6974</v>
      </c>
      <c r="H117" t="s">
        <v>2722</v>
      </c>
      <c r="I117" s="1" t="str">
        <f t="shared" si="1"/>
        <v>TRUE</v>
      </c>
      <c r="J117" s="1" t="s">
        <v>6975</v>
      </c>
      <c r="K117" t="s">
        <v>6974</v>
      </c>
      <c r="L117" t="s">
        <v>5359</v>
      </c>
    </row>
    <row r="118" spans="1:12">
      <c r="A118">
        <v>129</v>
      </c>
      <c r="B118" t="s">
        <v>44</v>
      </c>
      <c r="C118" t="s">
        <v>1172</v>
      </c>
      <c r="D118" t="s">
        <v>5359</v>
      </c>
      <c r="E118" t="s">
        <v>5359</v>
      </c>
      <c r="F118" t="s">
        <v>5359</v>
      </c>
      <c r="G118" t="s">
        <v>6976</v>
      </c>
      <c r="H118" t="s">
        <v>2722</v>
      </c>
      <c r="I118" t="str">
        <f t="shared" si="1"/>
        <v>FALSE</v>
      </c>
      <c r="K118" t="s">
        <v>5359</v>
      </c>
      <c r="L118" t="s">
        <v>5359</v>
      </c>
    </row>
    <row r="119" spans="1:12">
      <c r="A119">
        <v>130</v>
      </c>
      <c r="B119" t="s">
        <v>44</v>
      </c>
      <c r="C119" t="s">
        <v>1108</v>
      </c>
      <c r="D119" t="s">
        <v>5359</v>
      </c>
      <c r="E119" t="s">
        <v>5359</v>
      </c>
      <c r="F119" t="s">
        <v>5359</v>
      </c>
      <c r="G119" t="s">
        <v>6977</v>
      </c>
      <c r="H119" t="s">
        <v>2722</v>
      </c>
      <c r="I119" t="str">
        <f t="shared" si="1"/>
        <v>FALSE</v>
      </c>
      <c r="K119" t="s">
        <v>5359</v>
      </c>
      <c r="L119" t="s">
        <v>5359</v>
      </c>
    </row>
    <row r="120" spans="1:12">
      <c r="A120">
        <v>136</v>
      </c>
      <c r="B120" t="s">
        <v>44</v>
      </c>
      <c r="C120" s="39" t="s">
        <v>6978</v>
      </c>
      <c r="D120" t="s">
        <v>5359</v>
      </c>
      <c r="E120" t="s">
        <v>5359</v>
      </c>
      <c r="F120" t="s">
        <v>5359</v>
      </c>
      <c r="G120" t="s">
        <v>6979</v>
      </c>
      <c r="H120" t="s">
        <v>2722</v>
      </c>
      <c r="I120" t="str">
        <f t="shared" si="1"/>
        <v>FALSE</v>
      </c>
      <c r="K120" t="s">
        <v>5359</v>
      </c>
      <c r="L120" t="s">
        <v>5359</v>
      </c>
    </row>
    <row r="121" spans="1:12">
      <c r="A121">
        <v>160</v>
      </c>
      <c r="B121" t="s">
        <v>44</v>
      </c>
      <c r="C121" t="s">
        <v>160</v>
      </c>
      <c r="D121" t="s">
        <v>5359</v>
      </c>
      <c r="E121" t="s">
        <v>5359</v>
      </c>
      <c r="F121" t="s">
        <v>5359</v>
      </c>
      <c r="G121" t="s">
        <v>162</v>
      </c>
      <c r="H121" t="s">
        <v>2722</v>
      </c>
      <c r="I121" t="str">
        <f t="shared" si="1"/>
        <v>FALSE</v>
      </c>
      <c r="K121" t="s">
        <v>5359</v>
      </c>
      <c r="L121" t="s">
        <v>5359</v>
      </c>
    </row>
    <row r="122" spans="1:12">
      <c r="A122">
        <v>161</v>
      </c>
      <c r="B122" t="s">
        <v>44</v>
      </c>
      <c r="C122" t="s">
        <v>151</v>
      </c>
      <c r="D122" t="s">
        <v>5359</v>
      </c>
      <c r="E122" t="s">
        <v>5359</v>
      </c>
      <c r="F122" t="s">
        <v>5359</v>
      </c>
      <c r="G122" t="s">
        <v>153</v>
      </c>
      <c r="H122" t="s">
        <v>2722</v>
      </c>
      <c r="I122" t="str">
        <f t="shared" si="1"/>
        <v>FALSE</v>
      </c>
      <c r="K122" t="s">
        <v>5359</v>
      </c>
      <c r="L122" t="s">
        <v>5359</v>
      </c>
    </row>
    <row r="123" spans="1:12">
      <c r="A123">
        <v>167</v>
      </c>
      <c r="B123" t="s">
        <v>44</v>
      </c>
      <c r="C123" s="39" t="s">
        <v>6980</v>
      </c>
      <c r="D123" t="s">
        <v>5359</v>
      </c>
      <c r="E123" t="s">
        <v>5359</v>
      </c>
      <c r="F123" t="s">
        <v>5359</v>
      </c>
      <c r="G123" t="s">
        <v>6981</v>
      </c>
      <c r="H123" t="s">
        <v>2722</v>
      </c>
      <c r="I123" t="str">
        <f t="shared" si="1"/>
        <v>FALSE</v>
      </c>
      <c r="K123" t="s">
        <v>5359</v>
      </c>
      <c r="L123" t="s">
        <v>5359</v>
      </c>
    </row>
    <row r="124" spans="1:12">
      <c r="A124">
        <v>193</v>
      </c>
      <c r="B124" t="s">
        <v>44</v>
      </c>
      <c r="C124" t="s">
        <v>651</v>
      </c>
      <c r="D124" t="s">
        <v>5359</v>
      </c>
      <c r="E124" t="s">
        <v>5359</v>
      </c>
      <c r="F124" t="s">
        <v>5359</v>
      </c>
      <c r="G124" t="s">
        <v>653</v>
      </c>
      <c r="H124" t="s">
        <v>2722</v>
      </c>
      <c r="I124" t="str">
        <f t="shared" si="1"/>
        <v>FALSE</v>
      </c>
      <c r="K124" t="s">
        <v>5359</v>
      </c>
      <c r="L124" t="s">
        <v>5359</v>
      </c>
    </row>
    <row r="125" spans="1:12">
      <c r="A125">
        <v>194</v>
      </c>
      <c r="B125" t="s">
        <v>44</v>
      </c>
      <c r="C125" t="s">
        <v>641</v>
      </c>
      <c r="D125" t="s">
        <v>5359</v>
      </c>
      <c r="E125" t="s">
        <v>5359</v>
      </c>
      <c r="F125" t="s">
        <v>5359</v>
      </c>
      <c r="G125" t="s">
        <v>643</v>
      </c>
      <c r="H125" t="s">
        <v>2722</v>
      </c>
      <c r="I125" t="str">
        <f t="shared" si="1"/>
        <v>FALSE</v>
      </c>
      <c r="K125" t="s">
        <v>5359</v>
      </c>
      <c r="L125" t="s">
        <v>5359</v>
      </c>
    </row>
    <row r="126" spans="1:12">
      <c r="A126">
        <v>199</v>
      </c>
      <c r="B126" t="s">
        <v>44</v>
      </c>
      <c r="C126" s="39" t="s">
        <v>6982</v>
      </c>
      <c r="D126" t="s">
        <v>5359</v>
      </c>
      <c r="E126" t="s">
        <v>5359</v>
      </c>
      <c r="F126" t="s">
        <v>5359</v>
      </c>
      <c r="G126" t="s">
        <v>6983</v>
      </c>
      <c r="H126" t="s">
        <v>2722</v>
      </c>
      <c r="I126" t="str">
        <f t="shared" si="1"/>
        <v>FALSE</v>
      </c>
      <c r="K126" t="s">
        <v>5359</v>
      </c>
      <c r="L126" t="s">
        <v>5359</v>
      </c>
    </row>
    <row r="127" spans="1:12">
      <c r="A127">
        <v>131</v>
      </c>
      <c r="B127" t="s">
        <v>6742</v>
      </c>
      <c r="C127" t="s">
        <v>1123</v>
      </c>
      <c r="D127" t="s">
        <v>5359</v>
      </c>
      <c r="E127" t="s">
        <v>5359</v>
      </c>
      <c r="F127" t="s">
        <v>5359</v>
      </c>
      <c r="G127" t="s">
        <v>6984</v>
      </c>
      <c r="H127" t="s">
        <v>2722</v>
      </c>
      <c r="I127" t="str">
        <f t="shared" si="1"/>
        <v>FALSE</v>
      </c>
      <c r="K127" t="s">
        <v>5359</v>
      </c>
      <c r="L127" t="s">
        <v>5359</v>
      </c>
    </row>
    <row r="128" spans="1:12">
      <c r="A128">
        <v>132</v>
      </c>
      <c r="B128" t="s">
        <v>6742</v>
      </c>
      <c r="C128" t="s">
        <v>1152</v>
      </c>
      <c r="D128" t="s">
        <v>5359</v>
      </c>
      <c r="E128" t="s">
        <v>5359</v>
      </c>
      <c r="F128" t="s">
        <v>5359</v>
      </c>
      <c r="G128" t="s">
        <v>6985</v>
      </c>
      <c r="H128" t="s">
        <v>2722</v>
      </c>
      <c r="I128" t="str">
        <f t="shared" si="1"/>
        <v>FALSE</v>
      </c>
      <c r="K128" t="s">
        <v>6985</v>
      </c>
      <c r="L128" t="s">
        <v>5359</v>
      </c>
    </row>
    <row r="129" spans="1:12">
      <c r="A129">
        <v>133</v>
      </c>
      <c r="B129" t="s">
        <v>6742</v>
      </c>
      <c r="C129" t="s">
        <v>1188</v>
      </c>
      <c r="D129" t="s">
        <v>5359</v>
      </c>
      <c r="E129" t="s">
        <v>5359</v>
      </c>
      <c r="F129" t="s">
        <v>5359</v>
      </c>
      <c r="G129" t="s">
        <v>1192</v>
      </c>
      <c r="H129" t="s">
        <v>2722</v>
      </c>
      <c r="I129" t="str">
        <f t="shared" si="1"/>
        <v>FALSE</v>
      </c>
      <c r="K129" t="s">
        <v>5359</v>
      </c>
      <c r="L129" t="s">
        <v>5359</v>
      </c>
    </row>
    <row r="130" spans="1:12">
      <c r="A130">
        <v>134</v>
      </c>
      <c r="B130" t="s">
        <v>6742</v>
      </c>
      <c r="C130" t="s">
        <v>1165</v>
      </c>
      <c r="D130" t="s">
        <v>5359</v>
      </c>
      <c r="E130" t="s">
        <v>5359</v>
      </c>
      <c r="F130" t="s">
        <v>5359</v>
      </c>
      <c r="G130" t="s">
        <v>1169</v>
      </c>
      <c r="H130" t="s">
        <v>2722</v>
      </c>
      <c r="I130" t="str">
        <f t="shared" ref="I130:I193" si="2">IF(ISBLANK(J130),"FALSE","TRUE")</f>
        <v>FALSE</v>
      </c>
      <c r="K130" t="s">
        <v>5359</v>
      </c>
      <c r="L130" t="s">
        <v>5359</v>
      </c>
    </row>
    <row r="131" spans="1:12">
      <c r="A131">
        <v>162</v>
      </c>
      <c r="B131" t="s">
        <v>6742</v>
      </c>
      <c r="C131" t="s">
        <v>156</v>
      </c>
      <c r="D131" t="s">
        <v>5359</v>
      </c>
      <c r="E131" t="s">
        <v>5359</v>
      </c>
      <c r="F131" t="s">
        <v>5359</v>
      </c>
      <c r="G131" t="s">
        <v>158</v>
      </c>
      <c r="H131" t="s">
        <v>2722</v>
      </c>
      <c r="I131" t="str">
        <f t="shared" si="2"/>
        <v>FALSE</v>
      </c>
      <c r="K131" t="s">
        <v>5359</v>
      </c>
      <c r="L131" t="s">
        <v>5359</v>
      </c>
    </row>
    <row r="132" spans="1:12">
      <c r="A132">
        <v>163</v>
      </c>
      <c r="B132" t="s">
        <v>6742</v>
      </c>
      <c r="C132" t="s">
        <v>146</v>
      </c>
      <c r="D132" t="s">
        <v>5359</v>
      </c>
      <c r="E132" t="s">
        <v>5359</v>
      </c>
      <c r="F132" t="s">
        <v>5359</v>
      </c>
      <c r="G132" t="s">
        <v>148</v>
      </c>
      <c r="H132" t="s">
        <v>2722</v>
      </c>
      <c r="I132" t="str">
        <f t="shared" si="2"/>
        <v>FALSE</v>
      </c>
      <c r="K132" t="s">
        <v>148</v>
      </c>
      <c r="L132" t="s">
        <v>5359</v>
      </c>
    </row>
    <row r="133" spans="1:12">
      <c r="A133">
        <v>164</v>
      </c>
      <c r="B133" t="s">
        <v>6742</v>
      </c>
      <c r="C133" t="s">
        <v>173</v>
      </c>
      <c r="D133" t="s">
        <v>5359</v>
      </c>
      <c r="E133" t="s">
        <v>5359</v>
      </c>
      <c r="F133" t="s">
        <v>5359</v>
      </c>
      <c r="G133" t="s">
        <v>175</v>
      </c>
      <c r="H133" t="s">
        <v>2722</v>
      </c>
      <c r="I133" t="str">
        <f t="shared" si="2"/>
        <v>FALSE</v>
      </c>
      <c r="K133" t="s">
        <v>5359</v>
      </c>
      <c r="L133" t="s">
        <v>5359</v>
      </c>
    </row>
    <row r="134" spans="1:12">
      <c r="A134">
        <v>165</v>
      </c>
      <c r="B134" t="s">
        <v>6742</v>
      </c>
      <c r="C134" t="s">
        <v>165</v>
      </c>
      <c r="D134" t="s">
        <v>5359</v>
      </c>
      <c r="E134" t="s">
        <v>5359</v>
      </c>
      <c r="F134" t="s">
        <v>5359</v>
      </c>
      <c r="G134" t="s">
        <v>167</v>
      </c>
      <c r="H134" t="s">
        <v>2722</v>
      </c>
      <c r="I134" t="str">
        <f t="shared" si="2"/>
        <v>FALSE</v>
      </c>
      <c r="K134" t="s">
        <v>5359</v>
      </c>
      <c r="L134" t="s">
        <v>5359</v>
      </c>
    </row>
    <row r="135" spans="1:12">
      <c r="A135">
        <v>195</v>
      </c>
      <c r="B135" t="s">
        <v>6742</v>
      </c>
      <c r="C135" t="s">
        <v>646</v>
      </c>
      <c r="D135" t="s">
        <v>5359</v>
      </c>
      <c r="E135" t="s">
        <v>5359</v>
      </c>
      <c r="F135" t="s">
        <v>5359</v>
      </c>
      <c r="G135" t="s">
        <v>648</v>
      </c>
      <c r="H135" t="s">
        <v>2722</v>
      </c>
      <c r="I135" t="str">
        <f t="shared" si="2"/>
        <v>FALSE</v>
      </c>
      <c r="K135" t="s">
        <v>5359</v>
      </c>
      <c r="L135" t="s">
        <v>5359</v>
      </c>
    </row>
    <row r="136" spans="1:12">
      <c r="A136">
        <v>196</v>
      </c>
      <c r="B136" t="s">
        <v>6742</v>
      </c>
      <c r="C136" t="s">
        <v>636</v>
      </c>
      <c r="D136" t="s">
        <v>5359</v>
      </c>
      <c r="E136" t="s">
        <v>5359</v>
      </c>
      <c r="F136" t="s">
        <v>5359</v>
      </c>
      <c r="G136" t="s">
        <v>638</v>
      </c>
      <c r="H136" t="s">
        <v>2722</v>
      </c>
      <c r="I136" t="str">
        <f t="shared" si="2"/>
        <v>FALSE</v>
      </c>
      <c r="K136" t="s">
        <v>638</v>
      </c>
      <c r="L136" t="s">
        <v>5359</v>
      </c>
    </row>
    <row r="137" spans="1:12">
      <c r="A137">
        <v>197</v>
      </c>
      <c r="B137" t="s">
        <v>6742</v>
      </c>
      <c r="C137" t="s">
        <v>666</v>
      </c>
      <c r="D137" t="s">
        <v>5359</v>
      </c>
      <c r="E137" t="s">
        <v>5359</v>
      </c>
      <c r="F137" t="s">
        <v>5359</v>
      </c>
      <c r="G137" t="s">
        <v>668</v>
      </c>
      <c r="H137" t="s">
        <v>2722</v>
      </c>
      <c r="I137" t="str">
        <f t="shared" si="2"/>
        <v>FALSE</v>
      </c>
      <c r="K137" t="s">
        <v>5359</v>
      </c>
      <c r="L137" t="s">
        <v>5359</v>
      </c>
    </row>
    <row r="138" spans="1:12">
      <c r="A138">
        <v>198</v>
      </c>
      <c r="B138" t="s">
        <v>6742</v>
      </c>
      <c r="C138" t="s">
        <v>657</v>
      </c>
      <c r="D138" t="s">
        <v>5359</v>
      </c>
      <c r="E138" t="s">
        <v>5359</v>
      </c>
      <c r="F138" t="s">
        <v>5359</v>
      </c>
      <c r="G138" t="s">
        <v>659</v>
      </c>
      <c r="H138" t="s">
        <v>2722</v>
      </c>
      <c r="I138" t="str">
        <f t="shared" si="2"/>
        <v>FALSE</v>
      </c>
      <c r="K138" t="s">
        <v>5359</v>
      </c>
      <c r="L138" t="s">
        <v>5359</v>
      </c>
    </row>
    <row r="139" spans="1:12">
      <c r="A139">
        <v>238</v>
      </c>
      <c r="B139" t="s">
        <v>6742</v>
      </c>
      <c r="C139" t="s">
        <v>1200</v>
      </c>
      <c r="D139" t="s">
        <v>5359</v>
      </c>
      <c r="E139" t="s">
        <v>5359</v>
      </c>
      <c r="F139" t="s">
        <v>5359</v>
      </c>
      <c r="G139" t="s">
        <v>6986</v>
      </c>
      <c r="H139" t="s">
        <v>2722</v>
      </c>
      <c r="I139" t="str">
        <f t="shared" si="2"/>
        <v>FALSE</v>
      </c>
      <c r="K139" t="s">
        <v>5359</v>
      </c>
      <c r="L139" t="s">
        <v>6798</v>
      </c>
    </row>
    <row r="140" spans="1:12">
      <c r="A140">
        <v>239</v>
      </c>
      <c r="B140" t="s">
        <v>6742</v>
      </c>
      <c r="C140" t="s">
        <v>383</v>
      </c>
      <c r="D140" t="s">
        <v>5359</v>
      </c>
      <c r="E140" t="s">
        <v>5359</v>
      </c>
      <c r="F140" t="s">
        <v>5359</v>
      </c>
      <c r="G140" t="s">
        <v>385</v>
      </c>
      <c r="H140" t="s">
        <v>2722</v>
      </c>
      <c r="I140" t="str">
        <f t="shared" si="2"/>
        <v>FALSE</v>
      </c>
      <c r="K140" t="s">
        <v>5359</v>
      </c>
      <c r="L140" t="s">
        <v>6798</v>
      </c>
    </row>
    <row r="141" spans="1:12">
      <c r="A141">
        <v>240</v>
      </c>
      <c r="B141" t="s">
        <v>6742</v>
      </c>
      <c r="C141" t="s">
        <v>828</v>
      </c>
      <c r="D141" t="s">
        <v>5359</v>
      </c>
      <c r="E141" t="s">
        <v>5359</v>
      </c>
      <c r="F141" t="s">
        <v>5359</v>
      </c>
      <c r="G141" t="s">
        <v>830</v>
      </c>
      <c r="H141" t="s">
        <v>2722</v>
      </c>
      <c r="I141" t="str">
        <f t="shared" si="2"/>
        <v>FALSE</v>
      </c>
      <c r="K141" t="s">
        <v>5359</v>
      </c>
      <c r="L141" t="s">
        <v>6798</v>
      </c>
    </row>
    <row r="142" spans="1:12">
      <c r="A142">
        <v>148</v>
      </c>
      <c r="B142" t="s">
        <v>6864</v>
      </c>
      <c r="C142" t="s">
        <v>1388</v>
      </c>
      <c r="D142" t="s">
        <v>5359</v>
      </c>
      <c r="E142" t="s">
        <v>5359</v>
      </c>
      <c r="F142" t="s">
        <v>5359</v>
      </c>
      <c r="G142" t="s">
        <v>6987</v>
      </c>
      <c r="H142" t="s">
        <v>2722</v>
      </c>
      <c r="I142" t="str">
        <f t="shared" si="2"/>
        <v>FALSE</v>
      </c>
      <c r="K142" t="s">
        <v>5359</v>
      </c>
      <c r="L142" t="s">
        <v>5359</v>
      </c>
    </row>
    <row r="143" spans="1:12">
      <c r="A143">
        <v>149</v>
      </c>
      <c r="B143" t="s">
        <v>6864</v>
      </c>
      <c r="C143" t="s">
        <v>1381</v>
      </c>
      <c r="D143" t="s">
        <v>5359</v>
      </c>
      <c r="E143" t="s">
        <v>5359</v>
      </c>
      <c r="F143" t="s">
        <v>5359</v>
      </c>
      <c r="G143" t="s">
        <v>6988</v>
      </c>
      <c r="H143" t="s">
        <v>2722</v>
      </c>
      <c r="I143" t="str">
        <f t="shared" si="2"/>
        <v>FALSE</v>
      </c>
      <c r="K143" t="s">
        <v>5359</v>
      </c>
      <c r="L143" t="s">
        <v>5359</v>
      </c>
    </row>
    <row r="144" spans="1:12">
      <c r="A144">
        <v>150</v>
      </c>
      <c r="B144" t="s">
        <v>6864</v>
      </c>
      <c r="C144" t="s">
        <v>1373</v>
      </c>
      <c r="D144" t="s">
        <v>5359</v>
      </c>
      <c r="E144" t="s">
        <v>5359</v>
      </c>
      <c r="F144" t="s">
        <v>5359</v>
      </c>
      <c r="G144" t="s">
        <v>5265</v>
      </c>
      <c r="H144" t="s">
        <v>2722</v>
      </c>
      <c r="I144" t="str">
        <f t="shared" si="2"/>
        <v>FALSE</v>
      </c>
      <c r="K144" t="s">
        <v>5359</v>
      </c>
      <c r="L144" t="s">
        <v>5359</v>
      </c>
    </row>
    <row r="145" spans="1:12">
      <c r="A145">
        <v>151</v>
      </c>
      <c r="B145" t="s">
        <v>6864</v>
      </c>
      <c r="C145" t="s">
        <v>1434</v>
      </c>
      <c r="D145" t="s">
        <v>5359</v>
      </c>
      <c r="E145" t="s">
        <v>5359</v>
      </c>
      <c r="F145" t="s">
        <v>5359</v>
      </c>
      <c r="G145" t="s">
        <v>6989</v>
      </c>
      <c r="H145" t="s">
        <v>2722</v>
      </c>
      <c r="I145" t="str">
        <f t="shared" si="2"/>
        <v>FALSE</v>
      </c>
      <c r="K145" t="s">
        <v>5359</v>
      </c>
      <c r="L145" t="s">
        <v>5359</v>
      </c>
    </row>
    <row r="146" spans="1:12">
      <c r="A146">
        <v>152</v>
      </c>
      <c r="B146" t="s">
        <v>6864</v>
      </c>
      <c r="C146" t="s">
        <v>6990</v>
      </c>
      <c r="D146" t="s">
        <v>5359</v>
      </c>
      <c r="E146" t="s">
        <v>5359</v>
      </c>
      <c r="F146" t="s">
        <v>5359</v>
      </c>
      <c r="G146" t="s">
        <v>6991</v>
      </c>
      <c r="H146" t="s">
        <v>2722</v>
      </c>
      <c r="I146" t="str">
        <f t="shared" si="2"/>
        <v>FALSE</v>
      </c>
      <c r="K146" t="s">
        <v>5359</v>
      </c>
      <c r="L146" t="s">
        <v>5359</v>
      </c>
    </row>
    <row r="147" spans="1:12">
      <c r="A147">
        <v>153</v>
      </c>
      <c r="B147" t="s">
        <v>6864</v>
      </c>
      <c r="C147" t="s">
        <v>1458</v>
      </c>
      <c r="D147" t="s">
        <v>5359</v>
      </c>
      <c r="E147" t="s">
        <v>5359</v>
      </c>
      <c r="F147" t="s">
        <v>5359</v>
      </c>
      <c r="G147" t="s">
        <v>6992</v>
      </c>
      <c r="H147" t="s">
        <v>2722</v>
      </c>
      <c r="I147" t="str">
        <f t="shared" si="2"/>
        <v>FALSE</v>
      </c>
      <c r="K147" t="s">
        <v>5359</v>
      </c>
      <c r="L147" t="s">
        <v>5359</v>
      </c>
    </row>
    <row r="148" spans="1:12">
      <c r="A148">
        <v>154</v>
      </c>
      <c r="B148" t="s">
        <v>6864</v>
      </c>
      <c r="C148" t="s">
        <v>1398</v>
      </c>
      <c r="D148" t="s">
        <v>5359</v>
      </c>
      <c r="E148" t="s">
        <v>5359</v>
      </c>
      <c r="F148" t="s">
        <v>5359</v>
      </c>
      <c r="G148" t="s">
        <v>6993</v>
      </c>
      <c r="H148" t="s">
        <v>2722</v>
      </c>
      <c r="I148" t="str">
        <f t="shared" si="2"/>
        <v>FALSE</v>
      </c>
      <c r="K148" t="s">
        <v>5359</v>
      </c>
      <c r="L148" t="s">
        <v>5359</v>
      </c>
    </row>
    <row r="149" spans="1:12">
      <c r="A149">
        <v>155</v>
      </c>
      <c r="B149" t="s">
        <v>6864</v>
      </c>
      <c r="C149" t="s">
        <v>1407</v>
      </c>
      <c r="D149" t="s">
        <v>5359</v>
      </c>
      <c r="E149" t="s">
        <v>5359</v>
      </c>
      <c r="F149" t="s">
        <v>5359</v>
      </c>
      <c r="G149" t="s">
        <v>6994</v>
      </c>
      <c r="H149" t="s">
        <v>2722</v>
      </c>
      <c r="I149" t="str">
        <f t="shared" si="2"/>
        <v>FALSE</v>
      </c>
      <c r="K149" t="s">
        <v>5359</v>
      </c>
      <c r="L149" t="s">
        <v>5359</v>
      </c>
    </row>
    <row r="150" spans="1:12">
      <c r="A150">
        <v>156</v>
      </c>
      <c r="B150" t="s">
        <v>6864</v>
      </c>
      <c r="C150" t="s">
        <v>1442</v>
      </c>
      <c r="D150" t="s">
        <v>5359</v>
      </c>
      <c r="E150" t="s">
        <v>5359</v>
      </c>
      <c r="F150" t="s">
        <v>5359</v>
      </c>
      <c r="G150" t="s">
        <v>6995</v>
      </c>
      <c r="H150" t="s">
        <v>2722</v>
      </c>
      <c r="I150" t="str">
        <f t="shared" si="2"/>
        <v>FALSE</v>
      </c>
      <c r="K150" t="s">
        <v>5359</v>
      </c>
      <c r="L150" t="s">
        <v>5359</v>
      </c>
    </row>
    <row r="151" spans="1:12">
      <c r="A151">
        <v>157</v>
      </c>
      <c r="B151" t="s">
        <v>6864</v>
      </c>
      <c r="C151" t="s">
        <v>1469</v>
      </c>
      <c r="D151" t="s">
        <v>5359</v>
      </c>
      <c r="E151" t="s">
        <v>5359</v>
      </c>
      <c r="F151" t="s">
        <v>5359</v>
      </c>
      <c r="G151" t="s">
        <v>6996</v>
      </c>
      <c r="H151" t="s">
        <v>2722</v>
      </c>
      <c r="I151" t="str">
        <f t="shared" si="2"/>
        <v>FALSE</v>
      </c>
      <c r="K151" t="s">
        <v>5359</v>
      </c>
      <c r="L151" t="s">
        <v>5359</v>
      </c>
    </row>
    <row r="152" spans="1:12">
      <c r="A152">
        <v>158</v>
      </c>
      <c r="B152" t="s">
        <v>6864</v>
      </c>
      <c r="C152" t="s">
        <v>1416</v>
      </c>
      <c r="D152" t="s">
        <v>5359</v>
      </c>
      <c r="E152" t="s">
        <v>5359</v>
      </c>
      <c r="F152" t="s">
        <v>5359</v>
      </c>
      <c r="G152" t="s">
        <v>6997</v>
      </c>
      <c r="H152" t="s">
        <v>2722</v>
      </c>
      <c r="I152" t="str">
        <f t="shared" si="2"/>
        <v>FALSE</v>
      </c>
      <c r="K152" t="s">
        <v>5359</v>
      </c>
      <c r="L152" t="s">
        <v>5359</v>
      </c>
    </row>
    <row r="153" spans="1:12">
      <c r="A153">
        <v>159</v>
      </c>
      <c r="B153" t="s">
        <v>6864</v>
      </c>
      <c r="C153" t="s">
        <v>1425</v>
      </c>
      <c r="D153" t="s">
        <v>5359</v>
      </c>
      <c r="E153" t="s">
        <v>5359</v>
      </c>
      <c r="F153" t="s">
        <v>5359</v>
      </c>
      <c r="G153" t="s">
        <v>6998</v>
      </c>
      <c r="H153" t="s">
        <v>2722</v>
      </c>
      <c r="I153" t="str">
        <f t="shared" si="2"/>
        <v>FALSE</v>
      </c>
      <c r="K153" t="s">
        <v>5359</v>
      </c>
      <c r="L153" t="s">
        <v>5359</v>
      </c>
    </row>
    <row r="154" spans="1:12">
      <c r="A154">
        <v>179</v>
      </c>
      <c r="B154" t="s">
        <v>6864</v>
      </c>
      <c r="C154" t="s">
        <v>6999</v>
      </c>
      <c r="D154" t="s">
        <v>5359</v>
      </c>
      <c r="E154" t="s">
        <v>5359</v>
      </c>
      <c r="F154" t="s">
        <v>5359</v>
      </c>
      <c r="G154" t="s">
        <v>7000</v>
      </c>
      <c r="H154" t="s">
        <v>2722</v>
      </c>
      <c r="I154" t="str">
        <f t="shared" si="2"/>
        <v>FALSE</v>
      </c>
      <c r="K154" t="s">
        <v>5359</v>
      </c>
      <c r="L154" t="s">
        <v>5359</v>
      </c>
    </row>
    <row r="155" spans="1:12">
      <c r="A155">
        <v>180</v>
      </c>
      <c r="B155" t="s">
        <v>6864</v>
      </c>
      <c r="C155" t="s">
        <v>7001</v>
      </c>
      <c r="D155" t="s">
        <v>5359</v>
      </c>
      <c r="E155" t="s">
        <v>5359</v>
      </c>
      <c r="F155" t="s">
        <v>5359</v>
      </c>
      <c r="G155" t="s">
        <v>7002</v>
      </c>
      <c r="H155" t="s">
        <v>2722</v>
      </c>
      <c r="I155" t="str">
        <f t="shared" si="2"/>
        <v>FALSE</v>
      </c>
      <c r="K155" t="s">
        <v>5359</v>
      </c>
      <c r="L155" t="s">
        <v>5359</v>
      </c>
    </row>
    <row r="156" spans="1:12">
      <c r="A156">
        <v>181</v>
      </c>
      <c r="B156" t="s">
        <v>6864</v>
      </c>
      <c r="C156" t="s">
        <v>7003</v>
      </c>
      <c r="D156" t="s">
        <v>5359</v>
      </c>
      <c r="E156" t="s">
        <v>5359</v>
      </c>
      <c r="F156" t="s">
        <v>5359</v>
      </c>
      <c r="G156" t="s">
        <v>5278</v>
      </c>
      <c r="H156" t="s">
        <v>2722</v>
      </c>
      <c r="I156" t="str">
        <f t="shared" si="2"/>
        <v>FALSE</v>
      </c>
      <c r="K156" t="s">
        <v>5359</v>
      </c>
      <c r="L156" t="s">
        <v>5359</v>
      </c>
    </row>
    <row r="157" spans="1:12">
      <c r="A157">
        <v>182</v>
      </c>
      <c r="B157" t="s">
        <v>6864</v>
      </c>
      <c r="C157" t="s">
        <v>7004</v>
      </c>
      <c r="D157" t="s">
        <v>5359</v>
      </c>
      <c r="E157" t="s">
        <v>5359</v>
      </c>
      <c r="F157" t="s">
        <v>5359</v>
      </c>
      <c r="G157" t="s">
        <v>7005</v>
      </c>
      <c r="H157" t="s">
        <v>2722</v>
      </c>
      <c r="I157" t="str">
        <f t="shared" si="2"/>
        <v>FALSE</v>
      </c>
      <c r="K157" t="s">
        <v>5359</v>
      </c>
      <c r="L157" t="s">
        <v>5359</v>
      </c>
    </row>
    <row r="158" spans="1:12">
      <c r="A158">
        <v>183</v>
      </c>
      <c r="B158" t="s">
        <v>6864</v>
      </c>
      <c r="C158" t="s">
        <v>7006</v>
      </c>
      <c r="D158" t="s">
        <v>5359</v>
      </c>
      <c r="E158" t="s">
        <v>5359</v>
      </c>
      <c r="F158" t="s">
        <v>5359</v>
      </c>
      <c r="G158" t="s">
        <v>7007</v>
      </c>
      <c r="H158" t="s">
        <v>2722</v>
      </c>
      <c r="I158" t="str">
        <f t="shared" si="2"/>
        <v>FALSE</v>
      </c>
      <c r="K158" t="s">
        <v>5359</v>
      </c>
      <c r="L158" t="s">
        <v>5359</v>
      </c>
    </row>
    <row r="159" spans="1:12">
      <c r="A159">
        <v>184</v>
      </c>
      <c r="B159" t="s">
        <v>6864</v>
      </c>
      <c r="C159" t="s">
        <v>7008</v>
      </c>
      <c r="D159" t="s">
        <v>5359</v>
      </c>
      <c r="E159" t="s">
        <v>5359</v>
      </c>
      <c r="F159" t="s">
        <v>5359</v>
      </c>
      <c r="G159" t="s">
        <v>7009</v>
      </c>
      <c r="H159" t="s">
        <v>2722</v>
      </c>
      <c r="I159" t="str">
        <f t="shared" si="2"/>
        <v>FALSE</v>
      </c>
      <c r="K159" t="s">
        <v>5359</v>
      </c>
      <c r="L159" t="s">
        <v>5359</v>
      </c>
    </row>
    <row r="160" spans="1:12">
      <c r="A160">
        <v>185</v>
      </c>
      <c r="B160" t="s">
        <v>6864</v>
      </c>
      <c r="C160" t="s">
        <v>7010</v>
      </c>
      <c r="D160" t="s">
        <v>5359</v>
      </c>
      <c r="E160" t="s">
        <v>5359</v>
      </c>
      <c r="F160" t="s">
        <v>5359</v>
      </c>
      <c r="G160" t="s">
        <v>7011</v>
      </c>
      <c r="H160" t="s">
        <v>2722</v>
      </c>
      <c r="I160" t="str">
        <f t="shared" si="2"/>
        <v>FALSE</v>
      </c>
      <c r="K160" t="s">
        <v>5359</v>
      </c>
      <c r="L160" t="s">
        <v>5359</v>
      </c>
    </row>
    <row r="161" spans="1:12">
      <c r="A161">
        <v>186</v>
      </c>
      <c r="B161" t="s">
        <v>6864</v>
      </c>
      <c r="C161" t="s">
        <v>7012</v>
      </c>
      <c r="D161" t="s">
        <v>5359</v>
      </c>
      <c r="E161" t="s">
        <v>5359</v>
      </c>
      <c r="F161" t="s">
        <v>5359</v>
      </c>
      <c r="G161" t="s">
        <v>7013</v>
      </c>
      <c r="H161" t="s">
        <v>2722</v>
      </c>
      <c r="I161" t="str">
        <f t="shared" si="2"/>
        <v>FALSE</v>
      </c>
      <c r="K161" t="s">
        <v>5359</v>
      </c>
      <c r="L161" t="s">
        <v>5359</v>
      </c>
    </row>
    <row r="162" spans="1:12">
      <c r="A162">
        <v>187</v>
      </c>
      <c r="B162" t="s">
        <v>6864</v>
      </c>
      <c r="C162" t="s">
        <v>7014</v>
      </c>
      <c r="D162" t="s">
        <v>5359</v>
      </c>
      <c r="E162" t="s">
        <v>5359</v>
      </c>
      <c r="F162" t="s">
        <v>5359</v>
      </c>
      <c r="G162" t="s">
        <v>7015</v>
      </c>
      <c r="H162" t="s">
        <v>2722</v>
      </c>
      <c r="I162" t="str">
        <f t="shared" si="2"/>
        <v>FALSE</v>
      </c>
      <c r="K162" t="s">
        <v>5359</v>
      </c>
      <c r="L162" t="s">
        <v>5359</v>
      </c>
    </row>
    <row r="163" spans="1:12">
      <c r="A163">
        <v>188</v>
      </c>
      <c r="B163" t="s">
        <v>6864</v>
      </c>
      <c r="C163" t="s">
        <v>7016</v>
      </c>
      <c r="D163" t="s">
        <v>5359</v>
      </c>
      <c r="E163" t="s">
        <v>5359</v>
      </c>
      <c r="F163" t="s">
        <v>5359</v>
      </c>
      <c r="G163" t="s">
        <v>7017</v>
      </c>
      <c r="H163" t="s">
        <v>2722</v>
      </c>
      <c r="I163" t="str">
        <f t="shared" si="2"/>
        <v>FALSE</v>
      </c>
      <c r="K163" t="s">
        <v>5359</v>
      </c>
      <c r="L163" t="s">
        <v>5359</v>
      </c>
    </row>
    <row r="164" spans="1:12">
      <c r="A164">
        <v>189</v>
      </c>
      <c r="B164" t="s">
        <v>6864</v>
      </c>
      <c r="C164" t="s">
        <v>7018</v>
      </c>
      <c r="D164" t="s">
        <v>5359</v>
      </c>
      <c r="E164" t="s">
        <v>5359</v>
      </c>
      <c r="F164" t="s">
        <v>5359</v>
      </c>
      <c r="G164" t="s">
        <v>7019</v>
      </c>
      <c r="H164" t="s">
        <v>2722</v>
      </c>
      <c r="I164" t="str">
        <f t="shared" si="2"/>
        <v>FALSE</v>
      </c>
      <c r="K164" t="s">
        <v>5359</v>
      </c>
      <c r="L164" t="s">
        <v>5359</v>
      </c>
    </row>
    <row r="165" spans="1:12">
      <c r="A165">
        <v>190</v>
      </c>
      <c r="B165" t="s">
        <v>6864</v>
      </c>
      <c r="C165" t="s">
        <v>7020</v>
      </c>
      <c r="D165" t="s">
        <v>5359</v>
      </c>
      <c r="E165" t="s">
        <v>5359</v>
      </c>
      <c r="F165" t="s">
        <v>5359</v>
      </c>
      <c r="G165" t="s">
        <v>7021</v>
      </c>
      <c r="H165" t="s">
        <v>2722</v>
      </c>
      <c r="I165" t="str">
        <f t="shared" si="2"/>
        <v>FALSE</v>
      </c>
      <c r="K165" t="s">
        <v>5359</v>
      </c>
      <c r="L165" t="s">
        <v>5359</v>
      </c>
    </row>
    <row r="166" spans="1:12">
      <c r="A166">
        <v>201</v>
      </c>
      <c r="B166" t="s">
        <v>6864</v>
      </c>
      <c r="C166" t="s">
        <v>7022</v>
      </c>
      <c r="D166" t="s">
        <v>5359</v>
      </c>
      <c r="E166" t="s">
        <v>5359</v>
      </c>
      <c r="F166" t="s">
        <v>5359</v>
      </c>
      <c r="G166" t="s">
        <v>7023</v>
      </c>
      <c r="H166" t="s">
        <v>2722</v>
      </c>
      <c r="I166" t="str">
        <f t="shared" si="2"/>
        <v>FALSE</v>
      </c>
      <c r="K166" t="s">
        <v>5359</v>
      </c>
      <c r="L166" t="s">
        <v>5359</v>
      </c>
    </row>
    <row r="167" spans="1:12">
      <c r="A167">
        <v>203</v>
      </c>
      <c r="B167" t="s">
        <v>6864</v>
      </c>
      <c r="C167" t="s">
        <v>7024</v>
      </c>
      <c r="D167" t="s">
        <v>5359</v>
      </c>
      <c r="E167" t="s">
        <v>5359</v>
      </c>
      <c r="F167" t="s">
        <v>5359</v>
      </c>
      <c r="G167" t="s">
        <v>7025</v>
      </c>
      <c r="H167" t="s">
        <v>2722</v>
      </c>
      <c r="I167" t="str">
        <f t="shared" si="2"/>
        <v>FALSE</v>
      </c>
      <c r="K167" t="s">
        <v>5359</v>
      </c>
      <c r="L167" t="s">
        <v>5359</v>
      </c>
    </row>
    <row r="168" spans="1:12">
      <c r="A168">
        <v>205</v>
      </c>
      <c r="B168" t="s">
        <v>6864</v>
      </c>
      <c r="C168" t="s">
        <v>7026</v>
      </c>
      <c r="D168" t="s">
        <v>5359</v>
      </c>
      <c r="E168" t="s">
        <v>5359</v>
      </c>
      <c r="F168" t="s">
        <v>5359</v>
      </c>
      <c r="G168" t="s">
        <v>7027</v>
      </c>
      <c r="H168" t="s">
        <v>2722</v>
      </c>
      <c r="I168" t="str">
        <f t="shared" si="2"/>
        <v>FALSE</v>
      </c>
      <c r="K168" t="s">
        <v>5359</v>
      </c>
      <c r="L168" t="s">
        <v>5359</v>
      </c>
    </row>
    <row r="169" spans="1:12">
      <c r="A169">
        <v>207</v>
      </c>
      <c r="B169" t="s">
        <v>6864</v>
      </c>
      <c r="C169" t="s">
        <v>7028</v>
      </c>
      <c r="D169" t="s">
        <v>5359</v>
      </c>
      <c r="E169" t="s">
        <v>5359</v>
      </c>
      <c r="F169" t="s">
        <v>5359</v>
      </c>
      <c r="G169" t="s">
        <v>7029</v>
      </c>
      <c r="H169" t="s">
        <v>2722</v>
      </c>
      <c r="I169" t="str">
        <f t="shared" si="2"/>
        <v>FALSE</v>
      </c>
      <c r="K169" t="s">
        <v>5359</v>
      </c>
      <c r="L169" t="s">
        <v>5359</v>
      </c>
    </row>
    <row r="170" spans="1:12">
      <c r="A170">
        <v>209</v>
      </c>
      <c r="B170" t="s">
        <v>6864</v>
      </c>
      <c r="C170" t="s">
        <v>7030</v>
      </c>
      <c r="D170" t="s">
        <v>5359</v>
      </c>
      <c r="E170" t="s">
        <v>5359</v>
      </c>
      <c r="F170" t="s">
        <v>5359</v>
      </c>
      <c r="G170" t="s">
        <v>7031</v>
      </c>
      <c r="H170" t="s">
        <v>2722</v>
      </c>
      <c r="I170" t="str">
        <f t="shared" si="2"/>
        <v>FALSE</v>
      </c>
      <c r="K170" t="s">
        <v>5359</v>
      </c>
      <c r="L170" t="s">
        <v>5359</v>
      </c>
    </row>
    <row r="171" spans="1:12">
      <c r="A171">
        <v>211</v>
      </c>
      <c r="B171" t="s">
        <v>6864</v>
      </c>
      <c r="C171" t="s">
        <v>7032</v>
      </c>
      <c r="D171" t="s">
        <v>5359</v>
      </c>
      <c r="E171" t="s">
        <v>5359</v>
      </c>
      <c r="F171" t="s">
        <v>5359</v>
      </c>
      <c r="G171" t="s">
        <v>7033</v>
      </c>
      <c r="H171" t="s">
        <v>2722</v>
      </c>
      <c r="I171" t="str">
        <f t="shared" si="2"/>
        <v>FALSE</v>
      </c>
      <c r="K171" t="s">
        <v>5359</v>
      </c>
      <c r="L171" t="s">
        <v>5359</v>
      </c>
    </row>
    <row r="172" spans="1:12">
      <c r="A172">
        <v>213</v>
      </c>
      <c r="B172" t="s">
        <v>6864</v>
      </c>
      <c r="C172" t="s">
        <v>7034</v>
      </c>
      <c r="D172" t="s">
        <v>5359</v>
      </c>
      <c r="E172" t="s">
        <v>5359</v>
      </c>
      <c r="F172" t="s">
        <v>5359</v>
      </c>
      <c r="G172" t="s">
        <v>7035</v>
      </c>
      <c r="H172" t="s">
        <v>2722</v>
      </c>
      <c r="I172" t="str">
        <f t="shared" si="2"/>
        <v>FALSE</v>
      </c>
      <c r="K172" t="s">
        <v>5359</v>
      </c>
      <c r="L172" t="s">
        <v>5359</v>
      </c>
    </row>
    <row r="173" spans="1:12">
      <c r="A173">
        <v>215</v>
      </c>
      <c r="B173" t="s">
        <v>6864</v>
      </c>
      <c r="C173" t="s">
        <v>7036</v>
      </c>
      <c r="D173" t="s">
        <v>5359</v>
      </c>
      <c r="E173" t="s">
        <v>5359</v>
      </c>
      <c r="F173" t="s">
        <v>5359</v>
      </c>
      <c r="G173" t="s">
        <v>7037</v>
      </c>
      <c r="H173" t="s">
        <v>2722</v>
      </c>
      <c r="I173" t="str">
        <f t="shared" si="2"/>
        <v>FALSE</v>
      </c>
      <c r="K173" t="s">
        <v>5359</v>
      </c>
      <c r="L173" t="s">
        <v>5359</v>
      </c>
    </row>
    <row r="174" spans="1:12">
      <c r="A174">
        <v>217</v>
      </c>
      <c r="B174" t="s">
        <v>6864</v>
      </c>
      <c r="C174" t="s">
        <v>7038</v>
      </c>
      <c r="D174" t="s">
        <v>5359</v>
      </c>
      <c r="E174" t="s">
        <v>5359</v>
      </c>
      <c r="F174" t="s">
        <v>5359</v>
      </c>
      <c r="G174" t="s">
        <v>7039</v>
      </c>
      <c r="H174" t="s">
        <v>2722</v>
      </c>
      <c r="I174" t="str">
        <f t="shared" si="2"/>
        <v>FALSE</v>
      </c>
      <c r="K174" t="s">
        <v>5359</v>
      </c>
      <c r="L174" t="s">
        <v>5359</v>
      </c>
    </row>
    <row r="175" spans="1:12">
      <c r="A175">
        <v>219</v>
      </c>
      <c r="B175" t="s">
        <v>6864</v>
      </c>
      <c r="C175" t="s">
        <v>7040</v>
      </c>
      <c r="D175" t="s">
        <v>5359</v>
      </c>
      <c r="E175" t="s">
        <v>5359</v>
      </c>
      <c r="F175" t="s">
        <v>5359</v>
      </c>
      <c r="G175" t="s">
        <v>7041</v>
      </c>
      <c r="H175" t="s">
        <v>2722</v>
      </c>
      <c r="I175" t="str">
        <f t="shared" si="2"/>
        <v>FALSE</v>
      </c>
      <c r="K175" t="s">
        <v>5359</v>
      </c>
      <c r="L175" t="s">
        <v>5359</v>
      </c>
    </row>
    <row r="176" spans="1:12">
      <c r="A176">
        <v>221</v>
      </c>
      <c r="B176" t="s">
        <v>6864</v>
      </c>
      <c r="C176" t="s">
        <v>7042</v>
      </c>
      <c r="D176" t="s">
        <v>5359</v>
      </c>
      <c r="E176" t="s">
        <v>5359</v>
      </c>
      <c r="F176" t="s">
        <v>5359</v>
      </c>
      <c r="G176" t="s">
        <v>7043</v>
      </c>
      <c r="H176" t="s">
        <v>2722</v>
      </c>
      <c r="I176" t="str">
        <f t="shared" si="2"/>
        <v>FALSE</v>
      </c>
      <c r="K176" t="s">
        <v>5359</v>
      </c>
      <c r="L176" t="s">
        <v>5359</v>
      </c>
    </row>
    <row r="177" spans="1:12">
      <c r="A177">
        <v>223</v>
      </c>
      <c r="B177" t="s">
        <v>6864</v>
      </c>
      <c r="C177" t="s">
        <v>7044</v>
      </c>
      <c r="D177" t="s">
        <v>5359</v>
      </c>
      <c r="E177" t="s">
        <v>5359</v>
      </c>
      <c r="F177" t="s">
        <v>5359</v>
      </c>
      <c r="G177" t="s">
        <v>7045</v>
      </c>
      <c r="H177" t="s">
        <v>2722</v>
      </c>
      <c r="I177" t="str">
        <f t="shared" si="2"/>
        <v>FALSE</v>
      </c>
      <c r="K177" t="s">
        <v>5359</v>
      </c>
      <c r="L177" t="s">
        <v>5359</v>
      </c>
    </row>
    <row r="178" spans="1:12">
      <c r="A178">
        <v>232</v>
      </c>
      <c r="B178" t="s">
        <v>6864</v>
      </c>
      <c r="C178" t="s">
        <v>7046</v>
      </c>
      <c r="D178" t="s">
        <v>5359</v>
      </c>
      <c r="E178" t="s">
        <v>5359</v>
      </c>
      <c r="F178" t="s">
        <v>5359</v>
      </c>
      <c r="G178" t="s">
        <v>7047</v>
      </c>
      <c r="H178" t="s">
        <v>2722</v>
      </c>
      <c r="I178" t="str">
        <f t="shared" si="2"/>
        <v>FALSE</v>
      </c>
      <c r="K178" t="s">
        <v>5359</v>
      </c>
      <c r="L178" t="s">
        <v>5359</v>
      </c>
    </row>
    <row r="179" spans="1:12">
      <c r="A179">
        <v>246</v>
      </c>
      <c r="B179" t="s">
        <v>6864</v>
      </c>
      <c r="C179" t="s">
        <v>1478</v>
      </c>
      <c r="D179" t="s">
        <v>5359</v>
      </c>
      <c r="E179" t="s">
        <v>5359</v>
      </c>
      <c r="F179" t="s">
        <v>5359</v>
      </c>
      <c r="G179" t="s">
        <v>7048</v>
      </c>
      <c r="H179" t="s">
        <v>2722</v>
      </c>
      <c r="I179" t="str">
        <f t="shared" si="2"/>
        <v>FALSE</v>
      </c>
      <c r="K179" t="s">
        <v>5359</v>
      </c>
      <c r="L179" t="s">
        <v>5359</v>
      </c>
    </row>
    <row r="180" spans="1:12">
      <c r="A180">
        <v>247</v>
      </c>
      <c r="B180" t="s">
        <v>6864</v>
      </c>
      <c r="C180" t="s">
        <v>7049</v>
      </c>
      <c r="D180" t="s">
        <v>5359</v>
      </c>
      <c r="E180" t="s">
        <v>5359</v>
      </c>
      <c r="F180" t="s">
        <v>5359</v>
      </c>
      <c r="G180" t="s">
        <v>7050</v>
      </c>
      <c r="H180" t="s">
        <v>2722</v>
      </c>
      <c r="I180" t="str">
        <f t="shared" si="2"/>
        <v>FALSE</v>
      </c>
      <c r="K180" t="s">
        <v>5359</v>
      </c>
      <c r="L180" t="s">
        <v>5359</v>
      </c>
    </row>
    <row r="181" spans="1:12">
      <c r="A181">
        <v>248</v>
      </c>
      <c r="B181" t="s">
        <v>6864</v>
      </c>
      <c r="C181" t="s">
        <v>7051</v>
      </c>
      <c r="D181" t="s">
        <v>5359</v>
      </c>
      <c r="E181" t="s">
        <v>5359</v>
      </c>
      <c r="F181" t="s">
        <v>5359</v>
      </c>
      <c r="G181" t="s">
        <v>7052</v>
      </c>
      <c r="H181" t="s">
        <v>2722</v>
      </c>
      <c r="I181" t="str">
        <f t="shared" si="2"/>
        <v>FALSE</v>
      </c>
      <c r="K181" t="s">
        <v>5359</v>
      </c>
      <c r="L181" t="s">
        <v>5359</v>
      </c>
    </row>
    <row r="182" spans="1:12">
      <c r="A182">
        <v>103</v>
      </c>
      <c r="B182" t="s">
        <v>140</v>
      </c>
      <c r="C182" t="s">
        <v>196</v>
      </c>
      <c r="D182" t="s">
        <v>5359</v>
      </c>
      <c r="E182" t="s">
        <v>5359</v>
      </c>
      <c r="F182" t="s">
        <v>5359</v>
      </c>
      <c r="G182" t="s">
        <v>7053</v>
      </c>
      <c r="H182" t="s">
        <v>2722</v>
      </c>
      <c r="I182" t="str">
        <f t="shared" si="2"/>
        <v>FALSE</v>
      </c>
      <c r="K182" t="s">
        <v>5359</v>
      </c>
      <c r="L182" t="s">
        <v>5359</v>
      </c>
    </row>
    <row r="183" spans="1:12">
      <c r="A183">
        <v>104</v>
      </c>
      <c r="B183" t="s">
        <v>140</v>
      </c>
      <c r="C183" t="s">
        <v>185</v>
      </c>
      <c r="D183" t="s">
        <v>5359</v>
      </c>
      <c r="E183" t="s">
        <v>5359</v>
      </c>
      <c r="F183" t="s">
        <v>5359</v>
      </c>
      <c r="G183" t="s">
        <v>7054</v>
      </c>
      <c r="H183" t="s">
        <v>2722</v>
      </c>
      <c r="I183" t="str">
        <f t="shared" si="2"/>
        <v>FALSE</v>
      </c>
      <c r="K183" t="s">
        <v>5359</v>
      </c>
      <c r="L183" t="s">
        <v>5359</v>
      </c>
    </row>
    <row r="184" spans="1:12">
      <c r="A184">
        <v>105</v>
      </c>
      <c r="B184" t="s">
        <v>140</v>
      </c>
      <c r="C184" t="s">
        <v>108</v>
      </c>
      <c r="D184" t="s">
        <v>5359</v>
      </c>
      <c r="E184" t="s">
        <v>5359</v>
      </c>
      <c r="F184" t="s">
        <v>5359</v>
      </c>
      <c r="G184" t="s">
        <v>7055</v>
      </c>
      <c r="H184" t="s">
        <v>2722</v>
      </c>
      <c r="I184" t="str">
        <f t="shared" si="2"/>
        <v>FALSE</v>
      </c>
      <c r="K184" t="s">
        <v>5359</v>
      </c>
      <c r="L184" t="s">
        <v>5359</v>
      </c>
    </row>
    <row r="185" spans="1:12">
      <c r="A185">
        <v>106</v>
      </c>
      <c r="B185" t="s">
        <v>140</v>
      </c>
      <c r="C185" t="s">
        <v>7056</v>
      </c>
      <c r="D185" t="s">
        <v>5359</v>
      </c>
      <c r="E185" t="s">
        <v>5359</v>
      </c>
      <c r="F185" t="s">
        <v>5359</v>
      </c>
      <c r="G185" t="s">
        <v>7056</v>
      </c>
      <c r="H185" t="s">
        <v>2722</v>
      </c>
      <c r="I185" t="str">
        <f t="shared" si="2"/>
        <v>FALSE</v>
      </c>
      <c r="K185" t="s">
        <v>5359</v>
      </c>
      <c r="L185" t="s">
        <v>5359</v>
      </c>
    </row>
    <row r="186" spans="1:12">
      <c r="A186">
        <v>107</v>
      </c>
      <c r="B186" t="s">
        <v>140</v>
      </c>
      <c r="C186" t="s">
        <v>306</v>
      </c>
      <c r="D186" t="s">
        <v>5359</v>
      </c>
      <c r="E186" t="s">
        <v>5359</v>
      </c>
      <c r="F186" t="s">
        <v>5359</v>
      </c>
      <c r="G186" t="s">
        <v>7057</v>
      </c>
      <c r="H186" t="s">
        <v>2722</v>
      </c>
      <c r="I186" t="str">
        <f t="shared" si="2"/>
        <v>FALSE</v>
      </c>
      <c r="K186" t="s">
        <v>5359</v>
      </c>
      <c r="L186" t="s">
        <v>5359</v>
      </c>
    </row>
    <row r="187" spans="1:12">
      <c r="A187">
        <v>108</v>
      </c>
      <c r="B187" t="s">
        <v>140</v>
      </c>
      <c r="C187" t="s">
        <v>244</v>
      </c>
      <c r="D187" t="s">
        <v>5359</v>
      </c>
      <c r="E187" t="s">
        <v>5359</v>
      </c>
      <c r="F187" t="s">
        <v>5359</v>
      </c>
      <c r="G187" t="s">
        <v>7058</v>
      </c>
      <c r="H187" t="s">
        <v>2722</v>
      </c>
      <c r="I187" t="str">
        <f t="shared" si="2"/>
        <v>FALSE</v>
      </c>
      <c r="K187" t="s">
        <v>5359</v>
      </c>
      <c r="L187" t="s">
        <v>5359</v>
      </c>
    </row>
    <row r="188" spans="1:12">
      <c r="A188">
        <v>109</v>
      </c>
      <c r="B188" t="s">
        <v>140</v>
      </c>
      <c r="C188" t="s">
        <v>255</v>
      </c>
      <c r="D188" t="s">
        <v>5359</v>
      </c>
      <c r="E188" t="s">
        <v>5359</v>
      </c>
      <c r="F188" t="s">
        <v>5359</v>
      </c>
      <c r="G188" t="s">
        <v>7059</v>
      </c>
      <c r="H188" t="s">
        <v>2722</v>
      </c>
      <c r="I188" t="str">
        <f t="shared" si="2"/>
        <v>FALSE</v>
      </c>
      <c r="K188" t="s">
        <v>5359</v>
      </c>
      <c r="L188" t="s">
        <v>5359</v>
      </c>
    </row>
    <row r="189" spans="1:12">
      <c r="A189">
        <v>110</v>
      </c>
      <c r="B189" t="s">
        <v>140</v>
      </c>
      <c r="C189" t="s">
        <v>265</v>
      </c>
      <c r="D189" t="s">
        <v>5359</v>
      </c>
      <c r="E189" t="s">
        <v>5359</v>
      </c>
      <c r="F189" t="s">
        <v>5359</v>
      </c>
      <c r="G189" t="s">
        <v>7060</v>
      </c>
      <c r="H189" t="s">
        <v>2722</v>
      </c>
      <c r="I189" t="str">
        <f t="shared" si="2"/>
        <v>FALSE</v>
      </c>
      <c r="K189" t="s">
        <v>5359</v>
      </c>
      <c r="L189" t="s">
        <v>5359</v>
      </c>
    </row>
    <row r="190" spans="1:12">
      <c r="A190">
        <v>111</v>
      </c>
      <c r="B190" t="s">
        <v>140</v>
      </c>
      <c r="C190" t="s">
        <v>95</v>
      </c>
      <c r="D190" t="s">
        <v>5359</v>
      </c>
      <c r="E190" t="s">
        <v>5359</v>
      </c>
      <c r="F190" t="s">
        <v>5359</v>
      </c>
      <c r="G190" t="s">
        <v>7061</v>
      </c>
      <c r="H190" t="s">
        <v>2722</v>
      </c>
      <c r="I190" t="str">
        <f t="shared" si="2"/>
        <v>FALSE</v>
      </c>
      <c r="K190" t="s">
        <v>5359</v>
      </c>
      <c r="L190" t="s">
        <v>5359</v>
      </c>
    </row>
    <row r="191" spans="1:12">
      <c r="A191">
        <v>112</v>
      </c>
      <c r="B191" t="s">
        <v>140</v>
      </c>
      <c r="C191" t="s">
        <v>144</v>
      </c>
      <c r="D191" t="s">
        <v>5359</v>
      </c>
      <c r="E191" t="s">
        <v>5359</v>
      </c>
      <c r="F191" t="s">
        <v>5359</v>
      </c>
      <c r="G191" t="s">
        <v>7062</v>
      </c>
      <c r="H191" t="s">
        <v>2722</v>
      </c>
      <c r="I191" t="str">
        <f t="shared" si="2"/>
        <v>FALSE</v>
      </c>
      <c r="K191" t="s">
        <v>5359</v>
      </c>
      <c r="L191" t="s">
        <v>5359</v>
      </c>
    </row>
    <row r="192" spans="1:12">
      <c r="A192">
        <v>113</v>
      </c>
      <c r="B192" t="s">
        <v>140</v>
      </c>
      <c r="C192" t="s">
        <v>181</v>
      </c>
      <c r="D192" t="s">
        <v>5359</v>
      </c>
      <c r="E192" t="s">
        <v>5359</v>
      </c>
      <c r="F192" t="s">
        <v>5359</v>
      </c>
      <c r="G192" t="s">
        <v>7063</v>
      </c>
      <c r="H192" t="s">
        <v>2722</v>
      </c>
      <c r="I192" t="str">
        <f t="shared" si="2"/>
        <v>FALSE</v>
      </c>
      <c r="K192" t="s">
        <v>5359</v>
      </c>
      <c r="L192" t="s">
        <v>5359</v>
      </c>
    </row>
    <row r="193" spans="1:12">
      <c r="A193">
        <v>135</v>
      </c>
      <c r="B193" t="s">
        <v>140</v>
      </c>
      <c r="C193" t="s">
        <v>1236</v>
      </c>
      <c r="D193" t="s">
        <v>5359</v>
      </c>
      <c r="E193" t="s">
        <v>5359</v>
      </c>
      <c r="F193" t="s">
        <v>5359</v>
      </c>
      <c r="G193" t="s">
        <v>7064</v>
      </c>
      <c r="H193" t="s">
        <v>2722</v>
      </c>
      <c r="I193" t="str">
        <f t="shared" si="2"/>
        <v>FALSE</v>
      </c>
      <c r="K193" t="s">
        <v>5359</v>
      </c>
      <c r="L193" t="s">
        <v>5359</v>
      </c>
    </row>
    <row r="194" spans="1:12">
      <c r="A194">
        <v>137</v>
      </c>
      <c r="B194" t="s">
        <v>140</v>
      </c>
      <c r="C194" t="s">
        <v>1225</v>
      </c>
      <c r="D194" t="s">
        <v>5359</v>
      </c>
      <c r="E194" t="s">
        <v>5359</v>
      </c>
      <c r="F194" t="s">
        <v>5359</v>
      </c>
      <c r="G194" t="s">
        <v>7065</v>
      </c>
      <c r="H194" t="s">
        <v>2722</v>
      </c>
      <c r="I194" t="str">
        <f t="shared" ref="I194:I249" si="3">IF(ISBLANK(J194),"FALSE","TRUE")</f>
        <v>FALSE</v>
      </c>
      <c r="K194" t="s">
        <v>5359</v>
      </c>
      <c r="L194" t="s">
        <v>5359</v>
      </c>
    </row>
    <row r="195" spans="1:12">
      <c r="A195">
        <v>138</v>
      </c>
      <c r="B195" t="s">
        <v>140</v>
      </c>
      <c r="C195" t="s">
        <v>1214</v>
      </c>
      <c r="D195" t="s">
        <v>5359</v>
      </c>
      <c r="E195" t="s">
        <v>5359</v>
      </c>
      <c r="F195" t="s">
        <v>5359</v>
      </c>
      <c r="G195" t="s">
        <v>5246</v>
      </c>
      <c r="H195" t="s">
        <v>2722</v>
      </c>
      <c r="I195" t="str">
        <f t="shared" si="3"/>
        <v>FALSE</v>
      </c>
      <c r="K195" t="s">
        <v>5359</v>
      </c>
      <c r="L195" t="s">
        <v>5359</v>
      </c>
    </row>
    <row r="196" spans="1:12">
      <c r="A196">
        <v>139</v>
      </c>
      <c r="B196" t="s">
        <v>140</v>
      </c>
      <c r="C196" t="s">
        <v>1303</v>
      </c>
      <c r="D196" t="s">
        <v>5359</v>
      </c>
      <c r="E196" t="s">
        <v>5359</v>
      </c>
      <c r="F196" t="s">
        <v>5359</v>
      </c>
      <c r="G196" t="s">
        <v>7066</v>
      </c>
      <c r="H196" t="s">
        <v>2722</v>
      </c>
      <c r="I196" t="str">
        <f t="shared" si="3"/>
        <v>FALSE</v>
      </c>
      <c r="K196" t="s">
        <v>5359</v>
      </c>
      <c r="L196" t="s">
        <v>5359</v>
      </c>
    </row>
    <row r="197" spans="1:12">
      <c r="A197">
        <v>140</v>
      </c>
      <c r="B197" t="s">
        <v>140</v>
      </c>
      <c r="C197" t="s">
        <v>7067</v>
      </c>
      <c r="D197" t="s">
        <v>5359</v>
      </c>
      <c r="E197" t="s">
        <v>5359</v>
      </c>
      <c r="F197" t="s">
        <v>5359</v>
      </c>
      <c r="G197" t="s">
        <v>7068</v>
      </c>
      <c r="H197" t="s">
        <v>2722</v>
      </c>
      <c r="I197" t="str">
        <f t="shared" si="3"/>
        <v>FALSE</v>
      </c>
      <c r="K197" t="s">
        <v>5359</v>
      </c>
      <c r="L197" t="s">
        <v>5359</v>
      </c>
    </row>
    <row r="198" spans="1:12">
      <c r="A198">
        <v>141</v>
      </c>
      <c r="B198" t="s">
        <v>140</v>
      </c>
      <c r="C198" t="s">
        <v>1338</v>
      </c>
      <c r="D198" t="s">
        <v>5359</v>
      </c>
      <c r="E198" t="s">
        <v>5359</v>
      </c>
      <c r="F198" t="s">
        <v>5359</v>
      </c>
      <c r="G198" t="s">
        <v>7069</v>
      </c>
      <c r="H198" t="s">
        <v>2722</v>
      </c>
      <c r="I198" t="str">
        <f t="shared" si="3"/>
        <v>FALSE</v>
      </c>
      <c r="K198" t="s">
        <v>5359</v>
      </c>
      <c r="L198" t="s">
        <v>5359</v>
      </c>
    </row>
    <row r="199" spans="1:12">
      <c r="A199">
        <v>142</v>
      </c>
      <c r="B199" t="s">
        <v>140</v>
      </c>
      <c r="C199" t="s">
        <v>1248</v>
      </c>
      <c r="D199" t="s">
        <v>5359</v>
      </c>
      <c r="E199" t="s">
        <v>5359</v>
      </c>
      <c r="F199" t="s">
        <v>5359</v>
      </c>
      <c r="G199" t="s">
        <v>7070</v>
      </c>
      <c r="H199" t="s">
        <v>2722</v>
      </c>
      <c r="I199" t="str">
        <f t="shared" si="3"/>
        <v>FALSE</v>
      </c>
      <c r="K199" t="s">
        <v>5359</v>
      </c>
      <c r="L199" t="s">
        <v>5359</v>
      </c>
    </row>
    <row r="200" spans="1:12">
      <c r="A200">
        <v>143</v>
      </c>
      <c r="B200" t="s">
        <v>140</v>
      </c>
      <c r="C200" t="s">
        <v>1262</v>
      </c>
      <c r="D200" t="s">
        <v>5359</v>
      </c>
      <c r="E200" t="s">
        <v>5359</v>
      </c>
      <c r="F200" t="s">
        <v>5359</v>
      </c>
      <c r="G200" t="s">
        <v>7071</v>
      </c>
      <c r="H200" t="s">
        <v>2722</v>
      </c>
      <c r="I200" t="str">
        <f t="shared" si="3"/>
        <v>FALSE</v>
      </c>
      <c r="K200" t="s">
        <v>5359</v>
      </c>
      <c r="L200" t="s">
        <v>5359</v>
      </c>
    </row>
    <row r="201" spans="1:12">
      <c r="A201">
        <v>144</v>
      </c>
      <c r="B201" t="s">
        <v>140</v>
      </c>
      <c r="C201" t="s">
        <v>1314</v>
      </c>
      <c r="D201" t="s">
        <v>5359</v>
      </c>
      <c r="E201" t="s">
        <v>5359</v>
      </c>
      <c r="F201" t="s">
        <v>5359</v>
      </c>
      <c r="G201" t="s">
        <v>7072</v>
      </c>
      <c r="H201" t="s">
        <v>2722</v>
      </c>
      <c r="I201" t="str">
        <f t="shared" si="3"/>
        <v>FALSE</v>
      </c>
      <c r="K201" t="s">
        <v>5359</v>
      </c>
      <c r="L201" t="s">
        <v>5359</v>
      </c>
    </row>
    <row r="202" spans="1:12">
      <c r="A202">
        <v>145</v>
      </c>
      <c r="B202" t="s">
        <v>140</v>
      </c>
      <c r="C202" t="s">
        <v>1352</v>
      </c>
      <c r="D202" t="s">
        <v>5359</v>
      </c>
      <c r="E202" t="s">
        <v>5359</v>
      </c>
      <c r="F202" t="s">
        <v>5359</v>
      </c>
      <c r="G202" t="s">
        <v>7073</v>
      </c>
      <c r="H202" t="s">
        <v>2722</v>
      </c>
      <c r="I202" t="str">
        <f t="shared" si="3"/>
        <v>FALSE</v>
      </c>
      <c r="K202" t="s">
        <v>5359</v>
      </c>
      <c r="L202" t="s">
        <v>5359</v>
      </c>
    </row>
    <row r="203" spans="1:12">
      <c r="A203">
        <v>146</v>
      </c>
      <c r="B203" t="s">
        <v>140</v>
      </c>
      <c r="C203" t="s">
        <v>1276</v>
      </c>
      <c r="D203" t="s">
        <v>5359</v>
      </c>
      <c r="E203" t="s">
        <v>5359</v>
      </c>
      <c r="F203" t="s">
        <v>5359</v>
      </c>
      <c r="G203" t="s">
        <v>7074</v>
      </c>
      <c r="H203" t="s">
        <v>2722</v>
      </c>
      <c r="I203" t="str">
        <f t="shared" si="3"/>
        <v>FALSE</v>
      </c>
      <c r="K203" t="s">
        <v>5359</v>
      </c>
      <c r="L203" t="s">
        <v>5359</v>
      </c>
    </row>
    <row r="204" spans="1:12">
      <c r="A204">
        <v>147</v>
      </c>
      <c r="B204" t="s">
        <v>140</v>
      </c>
      <c r="C204" t="s">
        <v>1290</v>
      </c>
      <c r="D204" t="s">
        <v>5359</v>
      </c>
      <c r="E204" t="s">
        <v>5359</v>
      </c>
      <c r="F204" t="s">
        <v>5359</v>
      </c>
      <c r="G204" t="s">
        <v>7075</v>
      </c>
      <c r="H204" t="s">
        <v>2722</v>
      </c>
      <c r="I204" t="str">
        <f t="shared" si="3"/>
        <v>FALSE</v>
      </c>
      <c r="K204" t="s">
        <v>5359</v>
      </c>
      <c r="L204" t="s">
        <v>5359</v>
      </c>
    </row>
    <row r="205" spans="1:12">
      <c r="A205">
        <v>166</v>
      </c>
      <c r="B205" t="s">
        <v>140</v>
      </c>
      <c r="C205" t="s">
        <v>169</v>
      </c>
      <c r="D205" t="s">
        <v>5359</v>
      </c>
      <c r="E205" t="s">
        <v>5359</v>
      </c>
      <c r="F205" t="s">
        <v>5359</v>
      </c>
      <c r="G205" t="s">
        <v>171</v>
      </c>
      <c r="H205" t="s">
        <v>2722</v>
      </c>
      <c r="I205" t="str">
        <f t="shared" si="3"/>
        <v>FALSE</v>
      </c>
      <c r="K205" t="s">
        <v>5359</v>
      </c>
      <c r="L205" t="s">
        <v>5359</v>
      </c>
    </row>
    <row r="206" spans="1:12">
      <c r="A206">
        <v>168</v>
      </c>
      <c r="B206" t="s">
        <v>140</v>
      </c>
      <c r="C206" t="s">
        <v>193</v>
      </c>
      <c r="D206" t="s">
        <v>5359</v>
      </c>
      <c r="E206" t="s">
        <v>5359</v>
      </c>
      <c r="F206" t="s">
        <v>5359</v>
      </c>
      <c r="G206" t="s">
        <v>195</v>
      </c>
      <c r="H206" t="s">
        <v>2722</v>
      </c>
      <c r="I206" t="str">
        <f t="shared" si="3"/>
        <v>FALSE</v>
      </c>
      <c r="K206" t="s">
        <v>5359</v>
      </c>
      <c r="L206" t="s">
        <v>5359</v>
      </c>
    </row>
    <row r="207" spans="1:12">
      <c r="A207">
        <v>169</v>
      </c>
      <c r="B207" t="s">
        <v>140</v>
      </c>
      <c r="C207" t="s">
        <v>182</v>
      </c>
      <c r="D207" t="s">
        <v>5359</v>
      </c>
      <c r="E207" t="s">
        <v>5359</v>
      </c>
      <c r="F207" t="s">
        <v>5359</v>
      </c>
      <c r="G207" t="s">
        <v>184</v>
      </c>
      <c r="H207" t="s">
        <v>2722</v>
      </c>
      <c r="I207" t="str">
        <f t="shared" si="3"/>
        <v>FALSE</v>
      </c>
      <c r="K207" t="s">
        <v>5359</v>
      </c>
      <c r="L207" t="s">
        <v>5359</v>
      </c>
    </row>
    <row r="208" spans="1:12">
      <c r="A208">
        <v>170</v>
      </c>
      <c r="B208" t="s">
        <v>140</v>
      </c>
      <c r="C208" t="s">
        <v>373</v>
      </c>
      <c r="D208" t="s">
        <v>5359</v>
      </c>
      <c r="E208" t="s">
        <v>5359</v>
      </c>
      <c r="F208" t="s">
        <v>5359</v>
      </c>
      <c r="G208" t="s">
        <v>375</v>
      </c>
      <c r="H208" t="s">
        <v>2722</v>
      </c>
      <c r="I208" t="str">
        <f t="shared" si="3"/>
        <v>FALSE</v>
      </c>
      <c r="K208" t="s">
        <v>5359</v>
      </c>
      <c r="L208" t="s">
        <v>5359</v>
      </c>
    </row>
    <row r="209" spans="1:12">
      <c r="A209">
        <v>171</v>
      </c>
      <c r="B209" t="s">
        <v>140</v>
      </c>
      <c r="C209" t="s">
        <v>7076</v>
      </c>
      <c r="D209" t="s">
        <v>5359</v>
      </c>
      <c r="E209" t="s">
        <v>5359</v>
      </c>
      <c r="F209" t="s">
        <v>5359</v>
      </c>
      <c r="G209" t="s">
        <v>7077</v>
      </c>
      <c r="H209" t="s">
        <v>2722</v>
      </c>
      <c r="I209" t="str">
        <f t="shared" si="3"/>
        <v>FALSE</v>
      </c>
      <c r="K209" t="s">
        <v>5359</v>
      </c>
      <c r="L209" t="s">
        <v>5359</v>
      </c>
    </row>
    <row r="210" spans="1:12">
      <c r="A210">
        <v>172</v>
      </c>
      <c r="B210" t="s">
        <v>140</v>
      </c>
      <c r="C210" t="s">
        <v>379</v>
      </c>
      <c r="D210" t="s">
        <v>5359</v>
      </c>
      <c r="E210" t="s">
        <v>5359</v>
      </c>
      <c r="F210" t="s">
        <v>5359</v>
      </c>
      <c r="G210" t="s">
        <v>381</v>
      </c>
      <c r="H210" t="s">
        <v>2722</v>
      </c>
      <c r="I210" t="str">
        <f t="shared" si="3"/>
        <v>FALSE</v>
      </c>
      <c r="K210" t="s">
        <v>5359</v>
      </c>
      <c r="L210" t="s">
        <v>5359</v>
      </c>
    </row>
    <row r="211" spans="1:12">
      <c r="A211">
        <v>173</v>
      </c>
      <c r="B211" t="s">
        <v>140</v>
      </c>
      <c r="C211" t="s">
        <v>357</v>
      </c>
      <c r="D211" t="s">
        <v>5359</v>
      </c>
      <c r="E211" t="s">
        <v>5359</v>
      </c>
      <c r="F211" t="s">
        <v>5359</v>
      </c>
      <c r="G211" t="s">
        <v>359</v>
      </c>
      <c r="H211" t="s">
        <v>2722</v>
      </c>
      <c r="I211" t="str">
        <f t="shared" si="3"/>
        <v>FALSE</v>
      </c>
      <c r="K211" t="s">
        <v>5359</v>
      </c>
      <c r="L211" t="s">
        <v>5359</v>
      </c>
    </row>
    <row r="212" spans="1:12">
      <c r="A212">
        <v>174</v>
      </c>
      <c r="B212" t="s">
        <v>140</v>
      </c>
      <c r="C212" t="s">
        <v>361</v>
      </c>
      <c r="D212" t="s">
        <v>5359</v>
      </c>
      <c r="E212" t="s">
        <v>5359</v>
      </c>
      <c r="F212" t="s">
        <v>5359</v>
      </c>
      <c r="G212" t="s">
        <v>363</v>
      </c>
      <c r="H212" t="s">
        <v>2722</v>
      </c>
      <c r="I212" t="str">
        <f t="shared" si="3"/>
        <v>FALSE</v>
      </c>
      <c r="K212" t="s">
        <v>5359</v>
      </c>
      <c r="L212" t="s">
        <v>5359</v>
      </c>
    </row>
    <row r="213" spans="1:12">
      <c r="A213">
        <v>175</v>
      </c>
      <c r="B213" t="s">
        <v>140</v>
      </c>
      <c r="C213" t="s">
        <v>365</v>
      </c>
      <c r="D213" t="s">
        <v>5359</v>
      </c>
      <c r="E213" t="s">
        <v>5359</v>
      </c>
      <c r="F213" t="s">
        <v>5359</v>
      </c>
      <c r="G213" t="s">
        <v>367</v>
      </c>
      <c r="H213" t="s">
        <v>2722</v>
      </c>
      <c r="I213" t="str">
        <f t="shared" si="3"/>
        <v>FALSE</v>
      </c>
      <c r="K213" t="s">
        <v>5359</v>
      </c>
      <c r="L213" t="s">
        <v>5359</v>
      </c>
    </row>
    <row r="214" spans="1:12">
      <c r="A214">
        <v>176</v>
      </c>
      <c r="B214" t="s">
        <v>140</v>
      </c>
      <c r="C214" t="s">
        <v>369</v>
      </c>
      <c r="D214" t="s">
        <v>5359</v>
      </c>
      <c r="E214" t="s">
        <v>5359</v>
      </c>
      <c r="F214" t="s">
        <v>5359</v>
      </c>
      <c r="G214" t="s">
        <v>371</v>
      </c>
      <c r="H214" t="s">
        <v>2722</v>
      </c>
      <c r="I214" t="str">
        <f t="shared" si="3"/>
        <v>FALSE</v>
      </c>
      <c r="K214" t="s">
        <v>5359</v>
      </c>
      <c r="L214" t="s">
        <v>5359</v>
      </c>
    </row>
    <row r="215" spans="1:12">
      <c r="A215">
        <v>177</v>
      </c>
      <c r="B215" t="s">
        <v>140</v>
      </c>
      <c r="C215" t="s">
        <v>138</v>
      </c>
      <c r="D215" t="s">
        <v>5359</v>
      </c>
      <c r="E215" t="s">
        <v>5359</v>
      </c>
      <c r="F215" t="s">
        <v>5359</v>
      </c>
      <c r="G215" t="s">
        <v>141</v>
      </c>
      <c r="H215" t="s">
        <v>2722</v>
      </c>
      <c r="I215" t="str">
        <f t="shared" si="3"/>
        <v>FALSE</v>
      </c>
      <c r="K215" t="s">
        <v>5359</v>
      </c>
      <c r="L215" t="s">
        <v>5359</v>
      </c>
    </row>
    <row r="216" spans="1:12">
      <c r="A216">
        <v>178</v>
      </c>
      <c r="B216" t="s">
        <v>140</v>
      </c>
      <c r="C216" t="s">
        <v>177</v>
      </c>
      <c r="D216" t="s">
        <v>5359</v>
      </c>
      <c r="E216" t="s">
        <v>5359</v>
      </c>
      <c r="F216" t="s">
        <v>5359</v>
      </c>
      <c r="G216" t="s">
        <v>179</v>
      </c>
      <c r="H216" t="s">
        <v>2722</v>
      </c>
      <c r="I216" t="str">
        <f t="shared" si="3"/>
        <v>FALSE</v>
      </c>
      <c r="K216" t="s">
        <v>5359</v>
      </c>
      <c r="L216" t="s">
        <v>5359</v>
      </c>
    </row>
    <row r="217" spans="1:12">
      <c r="A217">
        <v>200</v>
      </c>
      <c r="B217" t="s">
        <v>140</v>
      </c>
      <c r="C217" t="s">
        <v>661</v>
      </c>
      <c r="D217" t="s">
        <v>5359</v>
      </c>
      <c r="E217" t="s">
        <v>5359</v>
      </c>
      <c r="F217" t="s">
        <v>5359</v>
      </c>
      <c r="G217" t="s">
        <v>663</v>
      </c>
      <c r="H217" t="s">
        <v>2722</v>
      </c>
      <c r="I217" t="str">
        <f t="shared" si="3"/>
        <v>FALSE</v>
      </c>
      <c r="K217" t="s">
        <v>5359</v>
      </c>
      <c r="L217" t="s">
        <v>5359</v>
      </c>
    </row>
    <row r="218" spans="1:12">
      <c r="A218">
        <v>202</v>
      </c>
      <c r="B218" t="s">
        <v>140</v>
      </c>
      <c r="C218" t="s">
        <v>688</v>
      </c>
      <c r="D218" t="s">
        <v>5359</v>
      </c>
      <c r="E218" t="s">
        <v>5359</v>
      </c>
      <c r="F218" t="s">
        <v>5359</v>
      </c>
      <c r="G218" t="s">
        <v>690</v>
      </c>
      <c r="H218" t="s">
        <v>2722</v>
      </c>
      <c r="I218" t="str">
        <f t="shared" si="3"/>
        <v>FALSE</v>
      </c>
      <c r="K218" t="s">
        <v>5359</v>
      </c>
      <c r="L218" t="s">
        <v>5359</v>
      </c>
    </row>
    <row r="219" spans="1:12">
      <c r="A219">
        <v>204</v>
      </c>
      <c r="B219" t="s">
        <v>140</v>
      </c>
      <c r="C219" t="s">
        <v>503</v>
      </c>
      <c r="D219" t="s">
        <v>5359</v>
      </c>
      <c r="E219" t="s">
        <v>5359</v>
      </c>
      <c r="F219" t="s">
        <v>5359</v>
      </c>
      <c r="G219" t="s">
        <v>505</v>
      </c>
      <c r="H219" t="s">
        <v>2722</v>
      </c>
      <c r="I219" t="str">
        <f t="shared" si="3"/>
        <v>FALSE</v>
      </c>
      <c r="K219" t="s">
        <v>5359</v>
      </c>
      <c r="L219" t="s">
        <v>5359</v>
      </c>
    </row>
    <row r="220" spans="1:12">
      <c r="A220">
        <v>206</v>
      </c>
      <c r="B220" t="s">
        <v>140</v>
      </c>
      <c r="C220" t="s">
        <v>817</v>
      </c>
      <c r="D220" t="s">
        <v>5359</v>
      </c>
      <c r="E220" t="s">
        <v>5359</v>
      </c>
      <c r="F220" t="s">
        <v>5359</v>
      </c>
      <c r="G220" t="s">
        <v>819</v>
      </c>
      <c r="H220" t="s">
        <v>2722</v>
      </c>
      <c r="I220" t="str">
        <f t="shared" si="3"/>
        <v>FALSE</v>
      </c>
      <c r="K220" t="s">
        <v>5359</v>
      </c>
      <c r="L220" t="s">
        <v>5359</v>
      </c>
    </row>
    <row r="221" spans="1:12">
      <c r="A221">
        <v>208</v>
      </c>
      <c r="B221" t="s">
        <v>140</v>
      </c>
      <c r="C221" t="s">
        <v>7078</v>
      </c>
      <c r="D221" t="s">
        <v>5359</v>
      </c>
      <c r="E221" t="s">
        <v>5359</v>
      </c>
      <c r="F221" t="s">
        <v>5359</v>
      </c>
      <c r="G221" t="s">
        <v>7079</v>
      </c>
      <c r="H221" t="s">
        <v>2722</v>
      </c>
      <c r="I221" t="str">
        <f t="shared" si="3"/>
        <v>FALSE</v>
      </c>
      <c r="K221" t="s">
        <v>5359</v>
      </c>
      <c r="L221" t="s">
        <v>5359</v>
      </c>
    </row>
    <row r="222" spans="1:12">
      <c r="A222">
        <v>210</v>
      </c>
      <c r="B222" t="s">
        <v>140</v>
      </c>
      <c r="C222" t="s">
        <v>824</v>
      </c>
      <c r="D222" t="s">
        <v>5359</v>
      </c>
      <c r="E222" t="s">
        <v>5359</v>
      </c>
      <c r="F222" t="s">
        <v>5359</v>
      </c>
      <c r="G222" t="s">
        <v>826</v>
      </c>
      <c r="H222" t="s">
        <v>2722</v>
      </c>
      <c r="I222" t="str">
        <f t="shared" si="3"/>
        <v>FALSE</v>
      </c>
      <c r="K222" t="s">
        <v>5359</v>
      </c>
      <c r="L222" t="s">
        <v>5359</v>
      </c>
    </row>
    <row r="223" spans="1:12">
      <c r="A223">
        <v>212</v>
      </c>
      <c r="B223" t="s">
        <v>140</v>
      </c>
      <c r="C223" t="s">
        <v>675</v>
      </c>
      <c r="D223" t="s">
        <v>5359</v>
      </c>
      <c r="E223" t="s">
        <v>5359</v>
      </c>
      <c r="F223" t="s">
        <v>5359</v>
      </c>
      <c r="G223" t="s">
        <v>677</v>
      </c>
      <c r="H223" t="s">
        <v>2722</v>
      </c>
      <c r="I223" t="str">
        <f t="shared" si="3"/>
        <v>FALSE</v>
      </c>
      <c r="K223" t="s">
        <v>5359</v>
      </c>
      <c r="L223" t="s">
        <v>5359</v>
      </c>
    </row>
    <row r="224" spans="1:12">
      <c r="A224">
        <v>214</v>
      </c>
      <c r="B224" t="s">
        <v>140</v>
      </c>
      <c r="C224" t="s">
        <v>679</v>
      </c>
      <c r="D224" t="s">
        <v>5359</v>
      </c>
      <c r="E224" t="s">
        <v>5359</v>
      </c>
      <c r="F224" t="s">
        <v>5359</v>
      </c>
      <c r="G224" t="s">
        <v>681</v>
      </c>
      <c r="H224" t="s">
        <v>2722</v>
      </c>
      <c r="I224" t="str">
        <f t="shared" si="3"/>
        <v>FALSE</v>
      </c>
      <c r="K224" t="s">
        <v>5359</v>
      </c>
      <c r="L224" t="s">
        <v>5359</v>
      </c>
    </row>
    <row r="225" spans="1:12">
      <c r="A225">
        <v>216</v>
      </c>
      <c r="B225" t="s">
        <v>140</v>
      </c>
      <c r="C225" t="s">
        <v>808</v>
      </c>
      <c r="D225" t="s">
        <v>5359</v>
      </c>
      <c r="E225" t="s">
        <v>5359</v>
      </c>
      <c r="F225" t="s">
        <v>5359</v>
      </c>
      <c r="G225" t="s">
        <v>810</v>
      </c>
      <c r="H225" t="s">
        <v>2722</v>
      </c>
      <c r="I225" t="str">
        <f t="shared" si="3"/>
        <v>FALSE</v>
      </c>
      <c r="K225" t="s">
        <v>5359</v>
      </c>
      <c r="L225" t="s">
        <v>5359</v>
      </c>
    </row>
    <row r="226" spans="1:12">
      <c r="A226">
        <v>218</v>
      </c>
      <c r="B226" t="s">
        <v>140</v>
      </c>
      <c r="C226" t="s">
        <v>812</v>
      </c>
      <c r="D226" t="s">
        <v>5359</v>
      </c>
      <c r="E226" t="s">
        <v>5359</v>
      </c>
      <c r="F226" t="s">
        <v>5359</v>
      </c>
      <c r="G226" t="s">
        <v>814</v>
      </c>
      <c r="H226" t="s">
        <v>2722</v>
      </c>
      <c r="I226" t="str">
        <f t="shared" si="3"/>
        <v>FALSE</v>
      </c>
      <c r="K226" t="s">
        <v>5359</v>
      </c>
      <c r="L226" t="s">
        <v>5359</v>
      </c>
    </row>
    <row r="227" spans="1:12">
      <c r="A227">
        <v>220</v>
      </c>
      <c r="B227" t="s">
        <v>140</v>
      </c>
      <c r="C227" t="s">
        <v>631</v>
      </c>
      <c r="D227" t="s">
        <v>5359</v>
      </c>
      <c r="E227" t="s">
        <v>5359</v>
      </c>
      <c r="F227" t="s">
        <v>5359</v>
      </c>
      <c r="G227" t="s">
        <v>633</v>
      </c>
      <c r="H227" t="s">
        <v>2722</v>
      </c>
      <c r="I227" t="str">
        <f t="shared" si="3"/>
        <v>FALSE</v>
      </c>
      <c r="K227" t="s">
        <v>5359</v>
      </c>
      <c r="L227" t="s">
        <v>5359</v>
      </c>
    </row>
    <row r="228" spans="1:12">
      <c r="A228">
        <v>222</v>
      </c>
      <c r="B228" t="s">
        <v>140</v>
      </c>
      <c r="C228" t="s">
        <v>670</v>
      </c>
      <c r="D228" t="s">
        <v>5359</v>
      </c>
      <c r="E228" t="s">
        <v>5359</v>
      </c>
      <c r="F228" t="s">
        <v>5359</v>
      </c>
      <c r="G228" t="s">
        <v>672</v>
      </c>
      <c r="H228" t="s">
        <v>2722</v>
      </c>
      <c r="I228" t="str">
        <f t="shared" si="3"/>
        <v>FALSE</v>
      </c>
      <c r="K228" t="s">
        <v>5359</v>
      </c>
      <c r="L228" t="s">
        <v>5359</v>
      </c>
    </row>
    <row r="229" spans="1:12">
      <c r="A229">
        <v>229</v>
      </c>
      <c r="B229" t="s">
        <v>140</v>
      </c>
      <c r="C229" t="s">
        <v>1578</v>
      </c>
      <c r="D229" t="s">
        <v>5359</v>
      </c>
      <c r="E229" t="s">
        <v>5359</v>
      </c>
      <c r="F229" t="s">
        <v>5359</v>
      </c>
      <c r="G229" t="s">
        <v>7080</v>
      </c>
      <c r="H229" t="s">
        <v>2722</v>
      </c>
      <c r="I229" t="str">
        <f t="shared" si="3"/>
        <v>FALSE</v>
      </c>
      <c r="K229" t="s">
        <v>5359</v>
      </c>
      <c r="L229" t="s">
        <v>5359</v>
      </c>
    </row>
    <row r="230" spans="1:12">
      <c r="A230">
        <v>230</v>
      </c>
      <c r="B230" t="s">
        <v>140</v>
      </c>
      <c r="C230" t="s">
        <v>1586</v>
      </c>
      <c r="D230" t="s">
        <v>5359</v>
      </c>
      <c r="E230" t="s">
        <v>5359</v>
      </c>
      <c r="F230" t="s">
        <v>5359</v>
      </c>
      <c r="G230" t="s">
        <v>7081</v>
      </c>
      <c r="H230" t="s">
        <v>2722</v>
      </c>
      <c r="I230" t="str">
        <f t="shared" si="3"/>
        <v>FALSE</v>
      </c>
      <c r="K230" t="s">
        <v>5359</v>
      </c>
      <c r="L230" t="s">
        <v>5359</v>
      </c>
    </row>
    <row r="231" spans="1:12">
      <c r="A231">
        <v>241</v>
      </c>
      <c r="B231" t="s">
        <v>140</v>
      </c>
      <c r="C231" t="s">
        <v>134</v>
      </c>
      <c r="D231" t="s">
        <v>5359</v>
      </c>
      <c r="E231" t="s">
        <v>5359</v>
      </c>
      <c r="F231" t="s">
        <v>5359</v>
      </c>
      <c r="G231" t="s">
        <v>7082</v>
      </c>
      <c r="H231" t="s">
        <v>2722</v>
      </c>
      <c r="I231" t="str">
        <f t="shared" si="3"/>
        <v>FALSE</v>
      </c>
      <c r="K231" t="s">
        <v>5359</v>
      </c>
      <c r="L231" t="s">
        <v>5359</v>
      </c>
    </row>
    <row r="232" spans="1:12">
      <c r="A232">
        <v>242</v>
      </c>
      <c r="B232" t="s">
        <v>140</v>
      </c>
      <c r="C232" t="s">
        <v>1366</v>
      </c>
      <c r="D232" t="s">
        <v>5359</v>
      </c>
      <c r="E232" t="s">
        <v>5359</v>
      </c>
      <c r="F232" t="s">
        <v>5359</v>
      </c>
      <c r="G232" t="s">
        <v>7083</v>
      </c>
      <c r="H232" t="s">
        <v>2722</v>
      </c>
      <c r="I232" t="str">
        <f t="shared" si="3"/>
        <v>FALSE</v>
      </c>
      <c r="K232" t="s">
        <v>5359</v>
      </c>
      <c r="L232" t="s">
        <v>5359</v>
      </c>
    </row>
    <row r="233" spans="1:12">
      <c r="A233">
        <v>243</v>
      </c>
      <c r="B233" t="s">
        <v>140</v>
      </c>
      <c r="C233" t="s">
        <v>390</v>
      </c>
      <c r="D233" t="s">
        <v>5359</v>
      </c>
      <c r="E233" t="s">
        <v>5359</v>
      </c>
      <c r="F233" t="s">
        <v>5359</v>
      </c>
      <c r="G233" t="s">
        <v>392</v>
      </c>
      <c r="H233" t="s">
        <v>2722</v>
      </c>
      <c r="I233" t="str">
        <f t="shared" si="3"/>
        <v>FALSE</v>
      </c>
      <c r="K233" t="s">
        <v>5359</v>
      </c>
      <c r="L233" t="s">
        <v>5359</v>
      </c>
    </row>
    <row r="234" spans="1:12">
      <c r="A234">
        <v>244</v>
      </c>
      <c r="B234" t="s">
        <v>140</v>
      </c>
      <c r="C234" t="s">
        <v>835</v>
      </c>
      <c r="D234" t="s">
        <v>5359</v>
      </c>
      <c r="E234" t="s">
        <v>5359</v>
      </c>
      <c r="F234" t="s">
        <v>5359</v>
      </c>
      <c r="G234" t="s">
        <v>837</v>
      </c>
      <c r="H234" t="s">
        <v>2722</v>
      </c>
      <c r="I234" t="str">
        <f t="shared" si="3"/>
        <v>FALSE</v>
      </c>
      <c r="K234" t="s">
        <v>5359</v>
      </c>
      <c r="L234" t="s">
        <v>5359</v>
      </c>
    </row>
    <row r="235" spans="1:12">
      <c r="A235">
        <v>1</v>
      </c>
      <c r="B235" t="s">
        <v>7084</v>
      </c>
      <c r="C235" t="s">
        <v>588</v>
      </c>
      <c r="D235" t="s">
        <v>5359</v>
      </c>
      <c r="E235" t="s">
        <v>5359</v>
      </c>
      <c r="F235" t="s">
        <v>5359</v>
      </c>
      <c r="G235" t="s">
        <v>7085</v>
      </c>
      <c r="H235" t="s">
        <v>2722</v>
      </c>
      <c r="I235" t="str">
        <f t="shared" si="3"/>
        <v>FALSE</v>
      </c>
      <c r="K235" t="s">
        <v>5359</v>
      </c>
      <c r="L235" t="s">
        <v>5359</v>
      </c>
    </row>
    <row r="236" spans="1:12">
      <c r="A236">
        <v>2</v>
      </c>
      <c r="B236" t="s">
        <v>7084</v>
      </c>
      <c r="C236" t="s">
        <v>7086</v>
      </c>
      <c r="D236" t="s">
        <v>5359</v>
      </c>
      <c r="E236" t="s">
        <v>5359</v>
      </c>
      <c r="F236" t="s">
        <v>5359</v>
      </c>
      <c r="G236" t="s">
        <v>555</v>
      </c>
      <c r="H236" t="s">
        <v>2722</v>
      </c>
      <c r="I236" t="str">
        <f t="shared" si="3"/>
        <v>FALSE</v>
      </c>
      <c r="K236" t="s">
        <v>5359</v>
      </c>
      <c r="L236" t="s">
        <v>5359</v>
      </c>
    </row>
    <row r="237" spans="1:12">
      <c r="A237">
        <v>114</v>
      </c>
      <c r="B237" t="s">
        <v>7084</v>
      </c>
      <c r="C237" t="s">
        <v>2122</v>
      </c>
      <c r="D237" t="s">
        <v>5359</v>
      </c>
      <c r="E237" t="s">
        <v>5359</v>
      </c>
      <c r="F237" t="s">
        <v>5359</v>
      </c>
      <c r="G237" t="s">
        <v>1742</v>
      </c>
      <c r="H237" t="s">
        <v>2722</v>
      </c>
      <c r="I237" t="str">
        <f t="shared" si="3"/>
        <v>FALSE</v>
      </c>
      <c r="K237" t="s">
        <v>5359</v>
      </c>
      <c r="L237" t="s">
        <v>5359</v>
      </c>
    </row>
    <row r="238" spans="1:12">
      <c r="A238">
        <v>115</v>
      </c>
      <c r="B238" t="s">
        <v>7084</v>
      </c>
      <c r="C238" t="s">
        <v>2115</v>
      </c>
      <c r="D238" t="s">
        <v>5359</v>
      </c>
      <c r="E238" t="s">
        <v>5359</v>
      </c>
      <c r="F238" t="s">
        <v>5359</v>
      </c>
      <c r="G238" t="s">
        <v>7087</v>
      </c>
      <c r="H238" t="s">
        <v>2722</v>
      </c>
      <c r="I238" t="str">
        <f t="shared" si="3"/>
        <v>FALSE</v>
      </c>
      <c r="K238" t="s">
        <v>5359</v>
      </c>
      <c r="L238" t="s">
        <v>5359</v>
      </c>
    </row>
    <row r="239" spans="1:12">
      <c r="A239">
        <v>116</v>
      </c>
      <c r="B239" t="s">
        <v>7084</v>
      </c>
      <c r="C239" t="s">
        <v>1048</v>
      </c>
      <c r="D239" t="s">
        <v>5359</v>
      </c>
      <c r="E239" t="s">
        <v>5359</v>
      </c>
      <c r="F239" t="s">
        <v>5359</v>
      </c>
      <c r="G239" t="s">
        <v>7088</v>
      </c>
      <c r="H239" t="s">
        <v>2722</v>
      </c>
      <c r="I239" t="str">
        <f t="shared" si="3"/>
        <v>FALSE</v>
      </c>
      <c r="K239" t="s">
        <v>5359</v>
      </c>
      <c r="L239" t="s">
        <v>5359</v>
      </c>
    </row>
    <row r="240" spans="1:12">
      <c r="A240">
        <v>191</v>
      </c>
      <c r="B240" t="s">
        <v>7084</v>
      </c>
      <c r="C240" t="s">
        <v>121</v>
      </c>
      <c r="D240" t="s">
        <v>5359</v>
      </c>
      <c r="E240" t="s">
        <v>5359</v>
      </c>
      <c r="F240" t="s">
        <v>5359</v>
      </c>
      <c r="G240" t="s">
        <v>122</v>
      </c>
      <c r="H240" t="s">
        <v>2722</v>
      </c>
      <c r="I240" t="str">
        <f t="shared" si="3"/>
        <v>FALSE</v>
      </c>
      <c r="K240" t="s">
        <v>5359</v>
      </c>
      <c r="L240" t="s">
        <v>5359</v>
      </c>
    </row>
    <row r="241" spans="1:12">
      <c r="A241">
        <v>192</v>
      </c>
      <c r="B241" t="s">
        <v>7084</v>
      </c>
      <c r="C241" t="s">
        <v>57</v>
      </c>
      <c r="D241" t="s">
        <v>5359</v>
      </c>
      <c r="E241" t="s">
        <v>5359</v>
      </c>
      <c r="F241" t="s">
        <v>5359</v>
      </c>
      <c r="G241" t="s">
        <v>61</v>
      </c>
      <c r="H241" t="s">
        <v>2722</v>
      </c>
      <c r="I241" t="str">
        <f t="shared" si="3"/>
        <v>FALSE</v>
      </c>
      <c r="K241" t="s">
        <v>5359</v>
      </c>
      <c r="L241" t="s">
        <v>5359</v>
      </c>
    </row>
    <row r="242" spans="1:12">
      <c r="A242">
        <v>224</v>
      </c>
      <c r="B242" t="s">
        <v>7084</v>
      </c>
      <c r="C242" t="s">
        <v>7089</v>
      </c>
      <c r="D242" t="s">
        <v>5359</v>
      </c>
      <c r="E242" t="s">
        <v>5359</v>
      </c>
      <c r="F242" t="s">
        <v>5359</v>
      </c>
      <c r="G242" t="s">
        <v>3040</v>
      </c>
      <c r="H242" t="s">
        <v>2722</v>
      </c>
      <c r="I242" t="str">
        <f t="shared" si="3"/>
        <v>FALSE</v>
      </c>
      <c r="K242" t="s">
        <v>5359</v>
      </c>
      <c r="L242" t="s">
        <v>5359</v>
      </c>
    </row>
    <row r="243" spans="1:12">
      <c r="A243">
        <v>225</v>
      </c>
      <c r="B243" t="s">
        <v>7084</v>
      </c>
      <c r="C243" t="s">
        <v>7090</v>
      </c>
      <c r="D243" t="s">
        <v>5359</v>
      </c>
      <c r="E243" t="s">
        <v>5359</v>
      </c>
      <c r="F243" t="s">
        <v>5359</v>
      </c>
      <c r="G243" t="s">
        <v>3034</v>
      </c>
      <c r="H243" t="s">
        <v>2722</v>
      </c>
      <c r="I243" t="str">
        <f t="shared" si="3"/>
        <v>FALSE</v>
      </c>
      <c r="K243" t="s">
        <v>5359</v>
      </c>
      <c r="L243" t="s">
        <v>5359</v>
      </c>
    </row>
    <row r="244" spans="1:12">
      <c r="A244">
        <v>226</v>
      </c>
      <c r="B244" t="s">
        <v>7084</v>
      </c>
      <c r="C244" t="s">
        <v>7091</v>
      </c>
      <c r="D244" t="s">
        <v>5359</v>
      </c>
      <c r="E244" t="s">
        <v>5359</v>
      </c>
      <c r="F244" t="s">
        <v>5359</v>
      </c>
      <c r="G244" t="s">
        <v>3031</v>
      </c>
      <c r="H244" t="s">
        <v>2722</v>
      </c>
      <c r="I244" t="str">
        <f t="shared" si="3"/>
        <v>FALSE</v>
      </c>
      <c r="K244" t="s">
        <v>5359</v>
      </c>
      <c r="L244" t="s">
        <v>5359</v>
      </c>
    </row>
    <row r="245" spans="1:12">
      <c r="A245">
        <v>227</v>
      </c>
      <c r="B245" t="s">
        <v>7084</v>
      </c>
      <c r="C245" t="s">
        <v>65</v>
      </c>
      <c r="D245" t="s">
        <v>5359</v>
      </c>
      <c r="E245" t="s">
        <v>5359</v>
      </c>
      <c r="F245" t="s">
        <v>5359</v>
      </c>
      <c r="G245" t="s">
        <v>67</v>
      </c>
      <c r="H245" t="s">
        <v>2722</v>
      </c>
      <c r="I245" t="str">
        <f t="shared" si="3"/>
        <v>FALSE</v>
      </c>
      <c r="K245" t="s">
        <v>5359</v>
      </c>
      <c r="L245" t="s">
        <v>5359</v>
      </c>
    </row>
    <row r="246" spans="1:12">
      <c r="A246">
        <v>228</v>
      </c>
      <c r="B246" t="s">
        <v>7084</v>
      </c>
      <c r="C246" t="s">
        <v>70</v>
      </c>
      <c r="D246" t="s">
        <v>5359</v>
      </c>
      <c r="E246" t="s">
        <v>5359</v>
      </c>
      <c r="F246" t="s">
        <v>5359</v>
      </c>
      <c r="G246" t="s">
        <v>72</v>
      </c>
      <c r="H246" t="s">
        <v>2722</v>
      </c>
      <c r="I246" t="str">
        <f t="shared" si="3"/>
        <v>FALSE</v>
      </c>
      <c r="K246" t="s">
        <v>5359</v>
      </c>
      <c r="L246" t="s">
        <v>5359</v>
      </c>
    </row>
    <row r="247" spans="1:12">
      <c r="A247">
        <v>231</v>
      </c>
      <c r="B247" t="s">
        <v>7084</v>
      </c>
      <c r="C247" t="s">
        <v>438</v>
      </c>
      <c r="D247" t="s">
        <v>5359</v>
      </c>
      <c r="E247" t="s">
        <v>5359</v>
      </c>
      <c r="F247" t="s">
        <v>5359</v>
      </c>
      <c r="G247" t="s">
        <v>440</v>
      </c>
      <c r="H247" t="s">
        <v>2722</v>
      </c>
      <c r="I247" t="str">
        <f t="shared" si="3"/>
        <v>FALSE</v>
      </c>
      <c r="K247" t="s">
        <v>5359</v>
      </c>
      <c r="L247" t="s">
        <v>5359</v>
      </c>
    </row>
    <row r="248" spans="1:12">
      <c r="A248">
        <v>233</v>
      </c>
      <c r="B248" t="s">
        <v>7084</v>
      </c>
      <c r="C248" t="s">
        <v>2451</v>
      </c>
      <c r="D248" t="s">
        <v>5359</v>
      </c>
      <c r="E248" t="s">
        <v>5359</v>
      </c>
      <c r="F248" t="s">
        <v>5359</v>
      </c>
      <c r="G248" t="s">
        <v>7092</v>
      </c>
      <c r="H248" t="s">
        <v>2722</v>
      </c>
      <c r="I248" t="str">
        <f t="shared" si="3"/>
        <v>FALSE</v>
      </c>
      <c r="K248" t="s">
        <v>5359</v>
      </c>
      <c r="L248" t="s">
        <v>5359</v>
      </c>
    </row>
    <row r="249" spans="1:12">
      <c r="A249">
        <v>234</v>
      </c>
      <c r="B249" t="s">
        <v>7084</v>
      </c>
      <c r="C249" t="s">
        <v>2448</v>
      </c>
      <c r="D249" t="s">
        <v>5359</v>
      </c>
      <c r="E249" t="s">
        <v>5359</v>
      </c>
      <c r="F249" t="s">
        <v>5359</v>
      </c>
      <c r="G249" t="s">
        <v>7093</v>
      </c>
      <c r="H249" t="s">
        <v>2722</v>
      </c>
      <c r="I249" t="str">
        <f t="shared" si="3"/>
        <v>FALSE</v>
      </c>
      <c r="K249" t="s">
        <v>5359</v>
      </c>
      <c r="L249" t="s">
        <v>5359</v>
      </c>
    </row>
  </sheetData>
  <autoFilter ref="A1:L249">
    <sortState ref="A2:L249">
      <sortCondition ref="F2:F249"/>
      <sortCondition ref="J2:J249"/>
      <sortCondition ref="B2:B24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zoomScaleNormal="100" workbookViewId="0">
      <pane ySplit="1" topLeftCell="A34" activePane="bottomLeft" state="frozen"/>
      <selection pane="bottomLeft" activeCell="C1" sqref="C1"/>
    </sheetView>
  </sheetViews>
  <sheetFormatPr defaultRowHeight="15"/>
  <cols>
    <col min="1" max="1" width="14.5703125" bestFit="1" customWidth="1"/>
    <col min="2" max="2" width="22.5703125" bestFit="1" customWidth="1"/>
    <col min="3" max="3" width="63.140625" bestFit="1" customWidth="1"/>
    <col min="4" max="4" width="53.5703125" bestFit="1" customWidth="1"/>
  </cols>
  <sheetData>
    <row r="1" spans="1:7" ht="60">
      <c r="A1" s="116" t="s">
        <v>7430</v>
      </c>
      <c r="B1" s="116" t="s">
        <v>7431</v>
      </c>
      <c r="C1" s="116" t="s">
        <v>5339</v>
      </c>
      <c r="D1" s="713" t="s">
        <v>7429</v>
      </c>
    </row>
    <row r="2" spans="1:7">
      <c r="A2">
        <v>1</v>
      </c>
      <c r="B2" s="224" t="s">
        <v>588</v>
      </c>
      <c r="C2" s="224" t="s">
        <v>590</v>
      </c>
      <c r="D2" s="224" t="e">
        <f ca="1">_xlfn.XLOOKUP(B2,map_headernames!O:O,map_headernames!Q:Q)</f>
        <v>#NAME?</v>
      </c>
    </row>
    <row r="3" spans="1:7">
      <c r="A3">
        <v>2</v>
      </c>
      <c r="B3" s="224" t="s">
        <v>7432</v>
      </c>
      <c r="C3" s="224" t="s">
        <v>7433</v>
      </c>
      <c r="D3" s="224" t="e">
        <f ca="1">_xlfn.XLOOKUP(B3,map_headernames!O:O,map_headernames!Q:Q)</f>
        <v>#NAME?</v>
      </c>
    </row>
    <row r="4" spans="1:7">
      <c r="A4">
        <v>3</v>
      </c>
      <c r="B4" t="s">
        <v>553</v>
      </c>
      <c r="C4" t="s">
        <v>555</v>
      </c>
      <c r="D4" t="e">
        <f ca="1">_xlfn.XLOOKUP(B4,map_headernames!O:O,map_headernames!Q:Q)</f>
        <v>#NAME?</v>
      </c>
    </row>
    <row r="5" spans="1:7">
      <c r="A5">
        <v>4</v>
      </c>
      <c r="B5" t="s">
        <v>2124</v>
      </c>
      <c r="C5" t="s">
        <v>2126</v>
      </c>
      <c r="D5" t="e">
        <f ca="1">_xlfn.XLOOKUP(B5,map_headernames!O:O,map_headernames!Q:Q)</f>
        <v>#NAME?</v>
      </c>
    </row>
    <row r="6" spans="1:7">
      <c r="A6">
        <v>5</v>
      </c>
      <c r="B6" t="s">
        <v>2117</v>
      </c>
      <c r="C6" t="s">
        <v>2119</v>
      </c>
      <c r="D6" t="e">
        <f ca="1">_xlfn.XLOOKUP(B6,map_headernames!O:O,map_headernames!Q:Q)</f>
        <v>#NAME?</v>
      </c>
    </row>
    <row r="7" spans="1:7">
      <c r="A7">
        <v>6</v>
      </c>
      <c r="B7" t="s">
        <v>439</v>
      </c>
      <c r="C7" t="s">
        <v>441</v>
      </c>
      <c r="D7" t="e">
        <f ca="1">_xlfn.XLOOKUP(B7,map_headernames!O:O,map_headernames!Q:Q)</f>
        <v>#NAME?</v>
      </c>
      <c r="G7" t="s">
        <v>7434</v>
      </c>
    </row>
    <row r="8" spans="1:7">
      <c r="A8">
        <v>7</v>
      </c>
      <c r="B8" t="s">
        <v>1048</v>
      </c>
      <c r="C8" t="s">
        <v>1054</v>
      </c>
      <c r="D8" t="e">
        <f ca="1">_xlfn.XLOOKUP(B8,map_headernames!O:O,map_headernames!Q:Q)</f>
        <v>#NAME?</v>
      </c>
    </row>
    <row r="9" spans="1:7">
      <c r="A9">
        <v>8</v>
      </c>
      <c r="B9" t="s">
        <v>2144</v>
      </c>
      <c r="C9" t="s">
        <v>2147</v>
      </c>
      <c r="D9" t="e">
        <f ca="1">_xlfn.XLOOKUP(B9,map_headernames!O:O,map_headernames!Q:Q)</f>
        <v>#NAME?</v>
      </c>
    </row>
    <row r="10" spans="1:7">
      <c r="A10">
        <v>9</v>
      </c>
      <c r="B10" t="s">
        <v>598</v>
      </c>
      <c r="C10" t="s">
        <v>600</v>
      </c>
      <c r="D10" t="e">
        <f ca="1">_xlfn.XLOOKUP(B10,map_headernames!O:O,map_headernames!Q:Q)</f>
        <v>#NAME?</v>
      </c>
    </row>
    <row r="11" spans="1:7">
      <c r="A11">
        <v>10</v>
      </c>
      <c r="B11" t="s">
        <v>42</v>
      </c>
      <c r="C11" t="s">
        <v>47</v>
      </c>
      <c r="D11" t="e">
        <f ca="1">_xlfn.XLOOKUP(B11,map_headernames!O:O,map_headernames!Q:Q)</f>
        <v>#NAME?</v>
      </c>
    </row>
    <row r="12" spans="1:7">
      <c r="A12">
        <v>11</v>
      </c>
      <c r="B12" t="s">
        <v>1057</v>
      </c>
      <c r="C12" t="s">
        <v>1061</v>
      </c>
      <c r="D12" t="e">
        <f ca="1">_xlfn.XLOOKUP(B12,map_headernames!O:O,map_headernames!Q:Q)</f>
        <v>#NAME?</v>
      </c>
    </row>
    <row r="13" spans="1:7">
      <c r="A13">
        <v>12</v>
      </c>
      <c r="B13" t="s">
        <v>399</v>
      </c>
      <c r="C13" t="s">
        <v>402</v>
      </c>
      <c r="D13" t="e">
        <f ca="1">_xlfn.XLOOKUP(B13,map_headernames!O:O,map_headernames!Q:Q)</f>
        <v>#NAME?</v>
      </c>
    </row>
    <row r="14" spans="1:7">
      <c r="A14">
        <v>13</v>
      </c>
      <c r="B14" t="s">
        <v>984</v>
      </c>
      <c r="C14" t="s">
        <v>987</v>
      </c>
      <c r="D14" t="e">
        <f ca="1">_xlfn.XLOOKUP(B14,map_headernames!O:O,map_headernames!Q:Q)</f>
        <v>#NAME?</v>
      </c>
    </row>
    <row r="15" spans="1:7">
      <c r="A15">
        <v>14</v>
      </c>
      <c r="B15" t="s">
        <v>5601</v>
      </c>
      <c r="C15" t="s">
        <v>7435</v>
      </c>
      <c r="D15" t="e">
        <f ca="1">_xlfn.XLOOKUP(B15,map_headernames!O:O,map_headernames!Q:Q)</f>
        <v>#NAME?</v>
      </c>
    </row>
    <row r="16" spans="1:7">
      <c r="A16">
        <v>15</v>
      </c>
      <c r="B16" t="s">
        <v>1594</v>
      </c>
      <c r="C16" t="s">
        <v>7436</v>
      </c>
      <c r="D16" t="e">
        <f ca="1">_xlfn.XLOOKUP(B16,map_headernames!O:O,map_headernames!Q:Q)</f>
        <v>#NAME?</v>
      </c>
    </row>
    <row r="17" spans="1:4">
      <c r="A17">
        <v>16</v>
      </c>
      <c r="B17" t="s">
        <v>1599</v>
      </c>
      <c r="C17" t="s">
        <v>1093</v>
      </c>
      <c r="D17" t="e">
        <f ca="1">_xlfn.XLOOKUP(B17,map_headernames!O:O,map_headernames!Q:Q)</f>
        <v>#NAME?</v>
      </c>
    </row>
    <row r="18" spans="1:4">
      <c r="A18">
        <v>17</v>
      </c>
      <c r="B18" t="s">
        <v>581</v>
      </c>
      <c r="C18" t="s">
        <v>584</v>
      </c>
      <c r="D18" t="e">
        <f ca="1">_xlfn.XLOOKUP(B18,map_headernames!O:O,map_headernames!Q:Q)</f>
        <v>#NAME?</v>
      </c>
    </row>
    <row r="19" spans="1:4">
      <c r="A19">
        <v>18</v>
      </c>
      <c r="B19" t="s">
        <v>1641</v>
      </c>
      <c r="C19" t="s">
        <v>1643</v>
      </c>
      <c r="D19" t="e">
        <f ca="1">_xlfn.XLOOKUP(B19,map_headernames!O:O,map_headernames!Q:Q)</f>
        <v>#NAME?</v>
      </c>
    </row>
    <row r="20" spans="1:4">
      <c r="A20">
        <v>19</v>
      </c>
      <c r="B20" t="s">
        <v>567</v>
      </c>
      <c r="C20" t="s">
        <v>569</v>
      </c>
      <c r="D20" t="e">
        <f ca="1">_xlfn.XLOOKUP(B20,map_headernames!O:O,map_headernames!Q:Q)</f>
        <v>#NAME?</v>
      </c>
    </row>
    <row r="21" spans="1:4">
      <c r="A21">
        <v>20</v>
      </c>
      <c r="B21" t="s">
        <v>1603</v>
      </c>
      <c r="C21" t="s">
        <v>1605</v>
      </c>
      <c r="D21" t="e">
        <f ca="1">_xlfn.XLOOKUP(B21,map_headernames!O:O,map_headernames!Q:Q)</f>
        <v>#NAME?</v>
      </c>
    </row>
    <row r="22" spans="1:4">
      <c r="A22">
        <v>21</v>
      </c>
      <c r="B22" t="s">
        <v>978</v>
      </c>
      <c r="C22" t="s">
        <v>981</v>
      </c>
      <c r="D22" t="e">
        <f ca="1">_xlfn.XLOOKUP(B22,map_headernames!O:O,map_headernames!Q:Q)</f>
        <v>#NAME?</v>
      </c>
    </row>
    <row r="23" spans="1:4">
      <c r="A23">
        <v>22</v>
      </c>
      <c r="B23" t="s">
        <v>1655</v>
      </c>
      <c r="C23" t="s">
        <v>1657</v>
      </c>
      <c r="D23" t="e">
        <f ca="1">_xlfn.XLOOKUP(B23,map_headernames!O:O,map_headernames!Q:Q)</f>
        <v>#NAME?</v>
      </c>
    </row>
    <row r="24" spans="1:4">
      <c r="A24">
        <v>23</v>
      </c>
      <c r="B24" t="s">
        <v>4693</v>
      </c>
      <c r="C24" t="s">
        <v>2456</v>
      </c>
      <c r="D24" t="e">
        <f ca="1">_xlfn.XLOOKUP(B24,map_headernames!O:O,map_headernames!Q:Q)</f>
        <v>#NAME?</v>
      </c>
    </row>
    <row r="25" spans="1:4">
      <c r="A25">
        <v>24</v>
      </c>
      <c r="B25" t="s">
        <v>5438</v>
      </c>
      <c r="C25" t="s">
        <v>7437</v>
      </c>
      <c r="D25" t="e">
        <f ca="1">_xlfn.XLOOKUP(B25,map_headernames!O:O,map_headernames!Q:Q)</f>
        <v>#NAME?</v>
      </c>
    </row>
    <row r="26" spans="1:4">
      <c r="A26">
        <v>25</v>
      </c>
      <c r="B26" t="s">
        <v>561</v>
      </c>
      <c r="C26" t="s">
        <v>565</v>
      </c>
      <c r="D26" t="e">
        <f ca="1">_xlfn.XLOOKUP(B26,map_headernames!O:O,map_headernames!Q:Q)</f>
        <v>#NAME?</v>
      </c>
    </row>
    <row r="27" spans="1:4">
      <c r="A27">
        <v>26</v>
      </c>
      <c r="B27" t="s">
        <v>1626</v>
      </c>
      <c r="C27" t="s">
        <v>1628</v>
      </c>
      <c r="D27" t="e">
        <f ca="1">_xlfn.XLOOKUP(B27,map_headernames!O:O,map_headernames!Q:Q)</f>
        <v>#NAME?</v>
      </c>
    </row>
    <row r="28" spans="1:4">
      <c r="A28">
        <v>27</v>
      </c>
      <c r="B28" t="s">
        <v>574</v>
      </c>
      <c r="C28" t="s">
        <v>577</v>
      </c>
      <c r="D28" t="e">
        <f ca="1">_xlfn.XLOOKUP(B28,map_headernames!O:O,map_headernames!Q:Q)</f>
        <v>#NAME?</v>
      </c>
    </row>
    <row r="29" spans="1:4">
      <c r="A29">
        <v>28</v>
      </c>
      <c r="B29" t="s">
        <v>1611</v>
      </c>
      <c r="C29" t="s">
        <v>1613</v>
      </c>
      <c r="D29" t="e">
        <f ca="1">_xlfn.XLOOKUP(B29,map_headernames!O:O,map_headernames!Q:Q)</f>
        <v>#NAME?</v>
      </c>
    </row>
    <row r="30" spans="1:4">
      <c r="A30">
        <v>29</v>
      </c>
      <c r="B30" t="s">
        <v>1040</v>
      </c>
      <c r="C30" t="s">
        <v>1042</v>
      </c>
      <c r="D30" t="e">
        <f ca="1">_xlfn.XLOOKUP(B30,map_headernames!O:O,map_headernames!Q:Q)</f>
        <v>#NAME?</v>
      </c>
    </row>
    <row r="31" spans="1:4">
      <c r="A31">
        <v>30</v>
      </c>
      <c r="B31" t="s">
        <v>1648</v>
      </c>
      <c r="C31" t="s">
        <v>1650</v>
      </c>
      <c r="D31" t="e">
        <f ca="1">_xlfn.XLOOKUP(B31,map_headernames!O:O,map_headernames!Q:Q)</f>
        <v>#NAME?</v>
      </c>
    </row>
    <row r="32" spans="1:4">
      <c r="A32">
        <v>31</v>
      </c>
      <c r="B32" t="s">
        <v>592</v>
      </c>
      <c r="C32" t="s">
        <v>594</v>
      </c>
      <c r="D32" t="e">
        <f ca="1">_xlfn.XLOOKUP(B32,map_headernames!O:O,map_headernames!Q:Q)</f>
        <v>#NAME?</v>
      </c>
    </row>
    <row r="33" spans="1:4">
      <c r="A33">
        <v>32</v>
      </c>
      <c r="B33" t="s">
        <v>1633</v>
      </c>
      <c r="C33" t="s">
        <v>1635</v>
      </c>
      <c r="D33" t="e">
        <f ca="1">_xlfn.XLOOKUP(B33,map_headernames!O:O,map_headernames!Q:Q)</f>
        <v>#NAME?</v>
      </c>
    </row>
    <row r="34" spans="1:4">
      <c r="A34">
        <v>33</v>
      </c>
      <c r="B34" t="s">
        <v>1618</v>
      </c>
      <c r="C34" t="s">
        <v>1620</v>
      </c>
      <c r="D34" t="e">
        <f ca="1">_xlfn.XLOOKUP(B34,map_headernames!O:O,map_headernames!Q:Q)</f>
        <v>#NAME?</v>
      </c>
    </row>
    <row r="35" spans="1:4">
      <c r="A35">
        <v>34</v>
      </c>
      <c r="B35" t="s">
        <v>1696</v>
      </c>
      <c r="C35" t="s">
        <v>1699</v>
      </c>
      <c r="D35" t="e">
        <f ca="1">_xlfn.XLOOKUP(B35,map_headernames!O:O,map_headernames!Q:Q)</f>
        <v>#NAME?</v>
      </c>
    </row>
    <row r="36" spans="1:4">
      <c r="A36">
        <v>35</v>
      </c>
      <c r="B36" t="s">
        <v>1690</v>
      </c>
      <c r="C36" t="s">
        <v>1424</v>
      </c>
      <c r="D36" t="e">
        <f ca="1">_xlfn.XLOOKUP(B36,map_headernames!O:O,map_headernames!Q:Q)</f>
        <v>#NAME?</v>
      </c>
    </row>
    <row r="37" spans="1:4">
      <c r="A37">
        <v>36</v>
      </c>
      <c r="B37" t="s">
        <v>1667</v>
      </c>
      <c r="C37" t="s">
        <v>1669</v>
      </c>
      <c r="D37" t="e">
        <f ca="1">_xlfn.XLOOKUP(B37,map_headernames!O:O,map_headernames!Q:Q)</f>
        <v>#NAME?</v>
      </c>
    </row>
    <row r="38" spans="1:4">
      <c r="A38">
        <v>37</v>
      </c>
      <c r="B38" t="s">
        <v>1718</v>
      </c>
      <c r="C38" t="s">
        <v>1324</v>
      </c>
      <c r="D38" t="e">
        <f ca="1">_xlfn.XLOOKUP(B38,map_headernames!O:O,map_headernames!Q:Q)</f>
        <v>#NAME?</v>
      </c>
    </row>
    <row r="39" spans="1:4">
      <c r="A39">
        <v>38</v>
      </c>
      <c r="B39" t="s">
        <v>1722</v>
      </c>
      <c r="C39" t="s">
        <v>7438</v>
      </c>
      <c r="D39" t="e">
        <f ca="1">_xlfn.XLOOKUP(B39,map_headernames!O:O,map_headernames!Q:Q)</f>
        <v>#NAME?</v>
      </c>
    </row>
    <row r="40" spans="1:4">
      <c r="A40">
        <v>39</v>
      </c>
      <c r="B40" t="s">
        <v>76</v>
      </c>
      <c r="C40" t="s">
        <v>78</v>
      </c>
      <c r="D40" t="e">
        <f ca="1">_xlfn.XLOOKUP(B40,map_headernames!O:O,map_headernames!Q:Q)</f>
        <v>#NAME?</v>
      </c>
    </row>
    <row r="41" spans="1:4">
      <c r="A41">
        <v>40</v>
      </c>
      <c r="B41" t="s">
        <v>1673</v>
      </c>
      <c r="C41" t="s">
        <v>1396</v>
      </c>
      <c r="D41" t="e">
        <f ca="1">_xlfn.XLOOKUP(B41,map_headernames!O:O,map_headernames!Q:Q)</f>
        <v>#NAME?</v>
      </c>
    </row>
    <row r="42" spans="1:4">
      <c r="A42">
        <v>41</v>
      </c>
      <c r="B42" t="s">
        <v>1684</v>
      </c>
      <c r="C42" t="s">
        <v>7439</v>
      </c>
      <c r="D42" t="e">
        <f ca="1">_xlfn.XLOOKUP(B42,map_headernames!O:O,map_headernames!Q:Q)</f>
        <v>#NAME?</v>
      </c>
    </row>
    <row r="43" spans="1:4">
      <c r="A43">
        <v>42</v>
      </c>
      <c r="B43" t="s">
        <v>1711</v>
      </c>
      <c r="C43" t="s">
        <v>7440</v>
      </c>
      <c r="D43" t="e">
        <f ca="1">_xlfn.XLOOKUP(B43,map_headernames!O:O,map_headernames!Q:Q)</f>
        <v>#NAME?</v>
      </c>
    </row>
    <row r="44" spans="1:4">
      <c r="A44">
        <v>43</v>
      </c>
      <c r="B44" t="s">
        <v>1728</v>
      </c>
      <c r="C44" t="s">
        <v>1730</v>
      </c>
      <c r="D44" t="e">
        <f ca="1">_xlfn.XLOOKUP(B44,map_headernames!O:O,map_headernames!Q:Q)</f>
        <v>#NAME?</v>
      </c>
    </row>
    <row r="45" spans="1:4">
      <c r="A45">
        <v>44</v>
      </c>
      <c r="B45" t="s">
        <v>1734</v>
      </c>
      <c r="C45" t="s">
        <v>7441</v>
      </c>
      <c r="D45" t="e">
        <f ca="1">_xlfn.XLOOKUP(B45,map_headernames!O:O,map_headernames!Q:Q)</f>
        <v>#NAME?</v>
      </c>
    </row>
    <row r="46" spans="1:4">
      <c r="A46">
        <v>45</v>
      </c>
      <c r="B46" t="s">
        <v>1678</v>
      </c>
      <c r="C46" t="s">
        <v>7442</v>
      </c>
      <c r="D46" t="e">
        <f ca="1">_xlfn.XLOOKUP(B46,map_headernames!O:O,map_headernames!Q:Q)</f>
        <v>#NAME?</v>
      </c>
    </row>
    <row r="47" spans="1:4">
      <c r="A47">
        <v>46</v>
      </c>
      <c r="B47" t="s">
        <v>5453</v>
      </c>
      <c r="C47" t="s">
        <v>5454</v>
      </c>
      <c r="D47" t="e">
        <f ca="1">_xlfn.XLOOKUP(B47,map_headernames!O:O,map_headernames!Q:Q)</f>
        <v>#NAME?</v>
      </c>
    </row>
    <row r="48" spans="1:4">
      <c r="A48">
        <v>47</v>
      </c>
      <c r="B48" t="s">
        <v>5439</v>
      </c>
      <c r="C48" t="s">
        <v>5440</v>
      </c>
      <c r="D48" t="e">
        <f ca="1">_xlfn.XLOOKUP(B48,map_headernames!O:O,map_headernames!Q:Q)</f>
        <v>#NAME?</v>
      </c>
    </row>
    <row r="49" spans="1:4">
      <c r="A49">
        <v>48</v>
      </c>
      <c r="B49" t="s">
        <v>316</v>
      </c>
      <c r="C49" t="s">
        <v>317</v>
      </c>
      <c r="D49" t="e">
        <f ca="1">_xlfn.XLOOKUP(B49,map_headernames!O:O,map_headernames!Q:Q)</f>
        <v>#NAME?</v>
      </c>
    </row>
    <row r="50" spans="1:4">
      <c r="A50">
        <v>49</v>
      </c>
      <c r="B50" t="s">
        <v>319</v>
      </c>
      <c r="C50" t="s">
        <v>321</v>
      </c>
      <c r="D50" t="e">
        <f ca="1">_xlfn.XLOOKUP(B50,map_headernames!O:O,map_headernames!Q:Q)</f>
        <v>#NAME?</v>
      </c>
    </row>
    <row r="51" spans="1:4">
      <c r="A51">
        <v>50</v>
      </c>
      <c r="B51" t="s">
        <v>297</v>
      </c>
      <c r="C51" t="s">
        <v>298</v>
      </c>
      <c r="D51" t="e">
        <f ca="1">_xlfn.XLOOKUP(B51,map_headernames!O:O,map_headernames!Q:Q)</f>
        <v>#NAME?</v>
      </c>
    </row>
    <row r="52" spans="1:4">
      <c r="A52">
        <v>51</v>
      </c>
      <c r="B52" s="707" t="s">
        <v>469</v>
      </c>
      <c r="C52" s="707" t="s">
        <v>471</v>
      </c>
      <c r="D52" s="707" t="e">
        <f ca="1">_xlfn.XLOOKUP(B52,map_headernames!O:O,map_headernames!Q:Q)</f>
        <v>#NAME?</v>
      </c>
    </row>
    <row r="53" spans="1:4">
      <c r="A53">
        <v>52</v>
      </c>
      <c r="B53" t="s">
        <v>288</v>
      </c>
      <c r="C53" t="s">
        <v>289</v>
      </c>
      <c r="D53" t="e">
        <f ca="1">_xlfn.XLOOKUP(B53,map_headernames!O:O,map_headernames!Q:Q)</f>
        <v>#NAME?</v>
      </c>
    </row>
    <row r="54" spans="1:4">
      <c r="A54">
        <v>53</v>
      </c>
      <c r="B54" s="707" t="s">
        <v>291</v>
      </c>
      <c r="C54" s="707" t="s">
        <v>294</v>
      </c>
      <c r="D54" s="707" t="e">
        <f ca="1">_xlfn.XLOOKUP(B54,map_headernames!O:O,map_headernames!Q:Q)</f>
        <v>#NAME?</v>
      </c>
    </row>
    <row r="55" spans="1:4">
      <c r="A55">
        <v>54</v>
      </c>
      <c r="B55" t="s">
        <v>523</v>
      </c>
      <c r="C55" t="s">
        <v>524</v>
      </c>
      <c r="D55" t="e">
        <f ca="1">_xlfn.XLOOKUP(B55,map_headernames!O:O,map_headernames!Q:Q)</f>
        <v>#NAME?</v>
      </c>
    </row>
    <row r="56" spans="1:4">
      <c r="A56">
        <v>55</v>
      </c>
      <c r="B56" t="s">
        <v>527</v>
      </c>
      <c r="C56" t="s">
        <v>528</v>
      </c>
      <c r="D56" t="e">
        <f ca="1">_xlfn.XLOOKUP(B56,map_headernames!O:O,map_headernames!Q:Q)</f>
        <v>#NAME?</v>
      </c>
    </row>
    <row r="57" spans="1:4">
      <c r="A57">
        <v>56</v>
      </c>
      <c r="B57" t="s">
        <v>531</v>
      </c>
      <c r="C57" t="s">
        <v>532</v>
      </c>
      <c r="D57" t="e">
        <f ca="1">_xlfn.XLOOKUP(B57,map_headernames!O:O,map_headernames!Q:Q)</f>
        <v>#NAME?</v>
      </c>
    </row>
    <row r="58" spans="1:4">
      <c r="A58">
        <v>57</v>
      </c>
      <c r="B58" s="707" t="s">
        <v>534</v>
      </c>
      <c r="C58" s="707" t="s">
        <v>537</v>
      </c>
      <c r="D58" s="707" t="e">
        <f ca="1">_xlfn.XLOOKUP(B58,map_headernames!O:O,map_headernames!Q:Q)</f>
        <v>#NAME?</v>
      </c>
    </row>
    <row r="59" spans="1:4">
      <c r="A59">
        <v>58</v>
      </c>
      <c r="B59" t="s">
        <v>308</v>
      </c>
      <c r="C59" t="s">
        <v>309</v>
      </c>
      <c r="D59" t="e">
        <f ca="1">_xlfn.XLOOKUP(B59,map_headernames!O:O,map_headernames!Q:Q)</f>
        <v>#NAME?</v>
      </c>
    </row>
    <row r="60" spans="1:4">
      <c r="A60">
        <v>59</v>
      </c>
      <c r="B60" s="707" t="s">
        <v>311</v>
      </c>
      <c r="C60" s="707" t="s">
        <v>313</v>
      </c>
      <c r="D60" s="707" t="e">
        <f ca="1">_xlfn.XLOOKUP(B60,map_headernames!O:O,map_headernames!Q:Q)</f>
        <v>#NAME?</v>
      </c>
    </row>
    <row r="61" spans="1:4">
      <c r="A61">
        <v>60</v>
      </c>
      <c r="B61" t="s">
        <v>333</v>
      </c>
      <c r="C61" t="s">
        <v>334</v>
      </c>
      <c r="D61" t="e">
        <f ca="1">_xlfn.XLOOKUP(B61,map_headernames!O:O,map_headernames!Q:Q)</f>
        <v>#NAME?</v>
      </c>
    </row>
    <row r="62" spans="1:4">
      <c r="A62">
        <v>61</v>
      </c>
      <c r="B62" s="707" t="s">
        <v>336</v>
      </c>
      <c r="C62" s="707" t="s">
        <v>338</v>
      </c>
      <c r="D62" s="707" t="e">
        <f ca="1">_xlfn.XLOOKUP(B62,map_headernames!O:O,map_headernames!Q:Q)</f>
        <v>#NAME?</v>
      </c>
    </row>
    <row r="63" spans="1:4">
      <c r="A63">
        <v>62</v>
      </c>
      <c r="B63" t="s">
        <v>341</v>
      </c>
      <c r="C63" t="s">
        <v>342</v>
      </c>
      <c r="D63" t="e">
        <f ca="1">_xlfn.XLOOKUP(B63,map_headernames!O:O,map_headernames!Q:Q)</f>
        <v>#NAME?</v>
      </c>
    </row>
    <row r="64" spans="1:4">
      <c r="A64">
        <v>63</v>
      </c>
      <c r="B64" s="707" t="s">
        <v>344</v>
      </c>
      <c r="C64" s="707" t="s">
        <v>346</v>
      </c>
      <c r="D64" s="707" t="e">
        <f ca="1">_xlfn.XLOOKUP(B64,map_headernames!O:O,map_headernames!Q:Q)</f>
        <v>#NAME?</v>
      </c>
    </row>
    <row r="65" spans="1:4">
      <c r="A65">
        <v>64</v>
      </c>
      <c r="B65" t="s">
        <v>349</v>
      </c>
      <c r="C65" t="s">
        <v>350</v>
      </c>
      <c r="D65" t="e">
        <f ca="1">_xlfn.XLOOKUP(B65,map_headernames!O:O,map_headernames!Q:Q)</f>
        <v>#NAME?</v>
      </c>
    </row>
    <row r="66" spans="1:4">
      <c r="A66">
        <v>65</v>
      </c>
      <c r="B66" s="707" t="s">
        <v>352</v>
      </c>
      <c r="C66" s="707" t="s">
        <v>355</v>
      </c>
      <c r="D66" s="707" t="e">
        <f ca="1">_xlfn.XLOOKUP(B66,map_headernames!O:O,map_headernames!Q:Q)</f>
        <v>#NAME?</v>
      </c>
    </row>
    <row r="67" spans="1:4">
      <c r="A67">
        <v>66</v>
      </c>
      <c r="B67" t="s">
        <v>540</v>
      </c>
      <c r="C67" t="s">
        <v>541</v>
      </c>
      <c r="D67" t="e">
        <f ca="1">_xlfn.XLOOKUP(B67,map_headernames!O:O,map_headernames!Q:Q)</f>
        <v>#NAME?</v>
      </c>
    </row>
    <row r="68" spans="1:4">
      <c r="A68">
        <v>67</v>
      </c>
      <c r="B68" s="707" t="s">
        <v>543</v>
      </c>
      <c r="C68" s="707" t="s">
        <v>546</v>
      </c>
      <c r="D68" s="707" t="e">
        <f ca="1">_xlfn.XLOOKUP(B68,map_headernames!O:O,map_headernames!Q:Q)</f>
        <v>#NAME?</v>
      </c>
    </row>
    <row r="69" spans="1:4">
      <c r="A69">
        <v>68</v>
      </c>
      <c r="B69" t="s">
        <v>324</v>
      </c>
      <c r="C69" t="s">
        <v>325</v>
      </c>
      <c r="D69" t="e">
        <f ca="1">_xlfn.XLOOKUP(B69,map_headernames!O:O,map_headernames!Q:Q)</f>
        <v>#NAME?</v>
      </c>
    </row>
    <row r="70" spans="1:4">
      <c r="A70">
        <v>69</v>
      </c>
      <c r="B70" s="707" t="s">
        <v>327</v>
      </c>
      <c r="C70" s="707" t="s">
        <v>330</v>
      </c>
      <c r="D70" s="707" t="e">
        <f ca="1">_xlfn.XLOOKUP(B70,map_headernames!O:O,map_headernames!Q:Q)</f>
        <v>#NAME?</v>
      </c>
    </row>
    <row r="71" spans="1:4">
      <c r="A71">
        <v>70</v>
      </c>
      <c r="B71" t="s">
        <v>5565</v>
      </c>
      <c r="C71" t="s">
        <v>5568</v>
      </c>
      <c r="D71" t="e">
        <f ca="1">_xlfn.XLOOKUP(B71,map_headernames!O:O,map_headernames!Q:Q)</f>
        <v>#NAME?</v>
      </c>
    </row>
    <row r="72" spans="1:4">
      <c r="A72">
        <v>71</v>
      </c>
      <c r="B72" t="s">
        <v>5573</v>
      </c>
      <c r="C72" t="s">
        <v>5576</v>
      </c>
      <c r="D72" t="e">
        <f ca="1">_xlfn.XLOOKUP(B72,map_headernames!O:O,map_headernames!Q:Q)</f>
        <v>#NAME?</v>
      </c>
    </row>
    <row r="73" spans="1:4">
      <c r="A73">
        <v>72</v>
      </c>
      <c r="B73" t="s">
        <v>5441</v>
      </c>
      <c r="C73" t="s">
        <v>5442</v>
      </c>
      <c r="D73" t="e">
        <f ca="1">_xlfn.XLOOKUP(B73,map_headernames!O:O,map_headernames!Q:Q)</f>
        <v>#NAME?</v>
      </c>
    </row>
    <row r="74" spans="1:4">
      <c r="A74">
        <v>73</v>
      </c>
      <c r="B74" t="s">
        <v>5443</v>
      </c>
      <c r="C74" t="s">
        <v>5444</v>
      </c>
      <c r="D74" t="e">
        <f ca="1">_xlfn.XLOOKUP(B74,map_headernames!O:O,map_headernames!Q:Q)</f>
        <v>#NAME?</v>
      </c>
    </row>
    <row r="75" spans="1:4">
      <c r="A75">
        <v>74</v>
      </c>
      <c r="B75" t="s">
        <v>1074</v>
      </c>
      <c r="C75" t="s">
        <v>1082</v>
      </c>
      <c r="D75" t="e">
        <f ca="1">_xlfn.XLOOKUP(B75,map_headernames!O:O,map_headernames!Q:Q)</f>
        <v>#NAME?</v>
      </c>
    </row>
    <row r="76" spans="1:4">
      <c r="A76">
        <v>75</v>
      </c>
      <c r="B76" t="s">
        <v>1089</v>
      </c>
      <c r="C76" t="s">
        <v>1091</v>
      </c>
      <c r="D76" t="e">
        <f ca="1">_xlfn.XLOOKUP(B76,map_headernames!O:O,map_headernames!Q:Q)</f>
        <v>#NAME?</v>
      </c>
    </row>
    <row r="77" spans="1:4">
      <c r="A77">
        <v>76</v>
      </c>
      <c r="B77" t="s">
        <v>1174</v>
      </c>
      <c r="C77" t="s">
        <v>1176</v>
      </c>
      <c r="D77" t="e">
        <f ca="1">_xlfn.XLOOKUP(B77,map_headernames!O:O,map_headernames!Q:Q)</f>
        <v>#NAME?</v>
      </c>
    </row>
    <row r="78" spans="1:4">
      <c r="A78">
        <v>77</v>
      </c>
      <c r="B78" t="s">
        <v>1110</v>
      </c>
      <c r="C78" t="s">
        <v>1112</v>
      </c>
      <c r="D78" t="e">
        <f ca="1">_xlfn.XLOOKUP(B78,map_headernames!O:O,map_headernames!Q:Q)</f>
        <v>#NAME?</v>
      </c>
    </row>
    <row r="79" spans="1:4">
      <c r="A79">
        <v>78</v>
      </c>
      <c r="B79" t="s">
        <v>1202</v>
      </c>
      <c r="C79" t="s">
        <v>6986</v>
      </c>
      <c r="D79" t="e">
        <f ca="1">_xlfn.XLOOKUP(B79,map_headernames!O:O,map_headernames!Q:Q)</f>
        <v>#NAME?</v>
      </c>
    </row>
    <row r="80" spans="1:4">
      <c r="A80">
        <v>79</v>
      </c>
      <c r="B80" t="s">
        <v>5621</v>
      </c>
      <c r="C80" t="s">
        <v>7443</v>
      </c>
      <c r="D80" t="e">
        <f ca="1">_xlfn.XLOOKUP(B80,map_headernames!O:O,map_headernames!Q:Q)</f>
        <v>#NAME?</v>
      </c>
    </row>
    <row r="81" spans="1:4">
      <c r="A81">
        <v>80</v>
      </c>
      <c r="B81" t="s">
        <v>1154</v>
      </c>
      <c r="C81" t="s">
        <v>1156</v>
      </c>
      <c r="D81" t="e">
        <f ca="1">_xlfn.XLOOKUP(B81,map_headernames!O:O,map_headernames!Q:Q)</f>
        <v>#NAME?</v>
      </c>
    </row>
    <row r="82" spans="1:4">
      <c r="A82">
        <v>81</v>
      </c>
      <c r="B82" t="s">
        <v>1125</v>
      </c>
      <c r="C82" t="s">
        <v>1127</v>
      </c>
      <c r="D82" t="e">
        <f ca="1">_xlfn.XLOOKUP(B82,map_headernames!O:O,map_headernames!Q:Q)</f>
        <v>#NAME?</v>
      </c>
    </row>
    <row r="83" spans="1:4">
      <c r="A83">
        <v>82</v>
      </c>
      <c r="B83" t="s">
        <v>1190</v>
      </c>
      <c r="C83" t="s">
        <v>1192</v>
      </c>
      <c r="D83" t="e">
        <f ca="1">_xlfn.XLOOKUP(B83,map_headernames!O:O,map_headernames!Q:Q)</f>
        <v>#NAME?</v>
      </c>
    </row>
    <row r="84" spans="1:4">
      <c r="A84">
        <v>83</v>
      </c>
      <c r="B84" t="s">
        <v>1167</v>
      </c>
      <c r="C84" t="s">
        <v>1169</v>
      </c>
      <c r="D84" t="e">
        <f ca="1">_xlfn.XLOOKUP(B84,map_headernames!O:O,map_headernames!Q:Q)</f>
        <v>#NAME?</v>
      </c>
    </row>
    <row r="85" spans="1:4">
      <c r="A85">
        <v>84</v>
      </c>
      <c r="B85" t="s">
        <v>1135</v>
      </c>
      <c r="C85" t="s">
        <v>1138</v>
      </c>
      <c r="D85" t="e">
        <f ca="1">_xlfn.XLOOKUP(B85,map_headernames!O:O,map_headernames!Q:Q)</f>
        <v>#NAME?</v>
      </c>
    </row>
    <row r="86" spans="1:4">
      <c r="A86">
        <v>85</v>
      </c>
      <c r="B86" t="s">
        <v>1292</v>
      </c>
      <c r="C86" t="s">
        <v>1295</v>
      </c>
      <c r="D86" t="e">
        <f ca="1">_xlfn.XLOOKUP(B86,map_headernames!O:O,map_headernames!Q:Q)</f>
        <v>#NAME?</v>
      </c>
    </row>
    <row r="87" spans="1:4">
      <c r="A87">
        <v>86</v>
      </c>
      <c r="B87" t="s">
        <v>1278</v>
      </c>
      <c r="C87" t="s">
        <v>1281</v>
      </c>
      <c r="D87" t="e">
        <f ca="1">_xlfn.XLOOKUP(B87,map_headernames!O:O,map_headernames!Q:Q)</f>
        <v>#NAME?</v>
      </c>
    </row>
    <row r="88" spans="1:4">
      <c r="A88">
        <v>87</v>
      </c>
      <c r="B88" t="s">
        <v>1227</v>
      </c>
      <c r="C88" t="s">
        <v>7444</v>
      </c>
      <c r="D88" t="e">
        <f ca="1">_xlfn.XLOOKUP(B88,map_headernames!O:O,map_headernames!Q:Q)</f>
        <v>#NAME?</v>
      </c>
    </row>
    <row r="89" spans="1:4">
      <c r="A89">
        <v>88</v>
      </c>
      <c r="B89" t="s">
        <v>1328</v>
      </c>
      <c r="C89" t="s">
        <v>1329</v>
      </c>
      <c r="D89" t="e">
        <f ca="1">_xlfn.XLOOKUP(B89,map_headernames!O:O,map_headernames!Q:Q)</f>
        <v>#NAME?</v>
      </c>
    </row>
    <row r="90" spans="1:4">
      <c r="A90">
        <v>89</v>
      </c>
      <c r="B90" t="s">
        <v>1340</v>
      </c>
      <c r="C90" t="s">
        <v>1343</v>
      </c>
      <c r="D90" t="e">
        <f ca="1">_xlfn.XLOOKUP(B90,map_headernames!O:O,map_headernames!Q:Q)</f>
        <v>#NAME?</v>
      </c>
    </row>
    <row r="91" spans="1:4">
      <c r="A91">
        <v>90</v>
      </c>
      <c r="B91" t="s">
        <v>1238</v>
      </c>
      <c r="C91" t="s">
        <v>1240</v>
      </c>
      <c r="D91" t="e">
        <f ca="1">_xlfn.XLOOKUP(B91,map_headernames!O:O,map_headernames!Q:Q)</f>
        <v>#NAME?</v>
      </c>
    </row>
    <row r="92" spans="1:4">
      <c r="A92">
        <v>91</v>
      </c>
      <c r="B92" t="s">
        <v>1264</v>
      </c>
      <c r="C92" t="s">
        <v>1267</v>
      </c>
      <c r="D92" t="e">
        <f ca="1">_xlfn.XLOOKUP(B92,map_headernames!O:O,map_headernames!Q:Q)</f>
        <v>#NAME?</v>
      </c>
    </row>
    <row r="93" spans="1:4">
      <c r="A93">
        <v>92</v>
      </c>
      <c r="B93" t="s">
        <v>1316</v>
      </c>
      <c r="C93" t="s">
        <v>1319</v>
      </c>
      <c r="D93" t="e">
        <f ca="1">_xlfn.XLOOKUP(B93,map_headernames!O:O,map_headernames!Q:Q)</f>
        <v>#NAME?</v>
      </c>
    </row>
    <row r="94" spans="1:4">
      <c r="A94">
        <v>93</v>
      </c>
      <c r="B94" t="s">
        <v>1354</v>
      </c>
      <c r="C94" t="s">
        <v>1357</v>
      </c>
      <c r="D94" t="e">
        <f ca="1">_xlfn.XLOOKUP(B94,map_headernames!O:O,map_headernames!Q:Q)</f>
        <v>#NAME?</v>
      </c>
    </row>
    <row r="95" spans="1:4">
      <c r="A95">
        <v>94</v>
      </c>
      <c r="B95" t="s">
        <v>1368</v>
      </c>
      <c r="C95" t="s">
        <v>1371</v>
      </c>
      <c r="D95" t="e">
        <f ca="1">_xlfn.XLOOKUP(B95,map_headernames!O:O,map_headernames!Q:Q)</f>
        <v>#NAME?</v>
      </c>
    </row>
    <row r="96" spans="1:4">
      <c r="A96">
        <v>95</v>
      </c>
      <c r="B96" t="s">
        <v>1250</v>
      </c>
      <c r="C96" t="s">
        <v>1253</v>
      </c>
      <c r="D96" t="e">
        <f ca="1">_xlfn.XLOOKUP(B96,map_headernames!O:O,map_headernames!Q:Q)</f>
        <v>#NAME?</v>
      </c>
    </row>
    <row r="97" spans="1:4">
      <c r="A97">
        <v>96</v>
      </c>
      <c r="B97" t="s">
        <v>5548</v>
      </c>
      <c r="C97" t="s">
        <v>7445</v>
      </c>
      <c r="D97" t="e">
        <f ca="1">_xlfn.XLOOKUP(B97,map_headernames!O:O,map_headernames!Q:Q)</f>
        <v>#NAME?</v>
      </c>
    </row>
    <row r="98" spans="1:4">
      <c r="A98">
        <v>97</v>
      </c>
      <c r="B98" t="s">
        <v>5445</v>
      </c>
      <c r="C98" t="s">
        <v>7446</v>
      </c>
      <c r="D98" t="e">
        <f ca="1">_xlfn.XLOOKUP(B98,map_headernames!O:O,map_headernames!Q:Q)</f>
        <v>#NAME?</v>
      </c>
    </row>
    <row r="99" spans="1:4">
      <c r="A99">
        <v>98</v>
      </c>
      <c r="B99" t="s">
        <v>1427</v>
      </c>
      <c r="C99" t="s">
        <v>1430</v>
      </c>
      <c r="D99" t="e">
        <f ca="1">_xlfn.XLOOKUP(B99,map_headernames!O:O,map_headernames!Q:Q)</f>
        <v>#NAME?</v>
      </c>
    </row>
    <row r="100" spans="1:4">
      <c r="A100">
        <v>99</v>
      </c>
      <c r="B100" t="s">
        <v>1531</v>
      </c>
      <c r="C100" t="s">
        <v>1534</v>
      </c>
      <c r="D100" t="e">
        <f ca="1">_xlfn.XLOOKUP(B100,map_headernames!O:O,map_headernames!Q:Q)</f>
        <v>#NAME?</v>
      </c>
    </row>
    <row r="101" spans="1:4">
      <c r="A101">
        <v>100</v>
      </c>
      <c r="B101" t="s">
        <v>1418</v>
      </c>
      <c r="C101" t="s">
        <v>1421</v>
      </c>
      <c r="D101" t="e">
        <f ca="1">_xlfn.XLOOKUP(B101,map_headernames!O:O,map_headernames!Q:Q)</f>
        <v>#NAME?</v>
      </c>
    </row>
    <row r="102" spans="1:4">
      <c r="A102">
        <v>101</v>
      </c>
      <c r="B102" t="s">
        <v>1524</v>
      </c>
      <c r="C102" t="s">
        <v>1526</v>
      </c>
      <c r="D102" t="e">
        <f ca="1">_xlfn.XLOOKUP(B102,map_headernames!O:O,map_headernames!Q:Q)</f>
        <v>#NAME?</v>
      </c>
    </row>
    <row r="103" spans="1:4">
      <c r="A103">
        <v>102</v>
      </c>
      <c r="B103" t="s">
        <v>1383</v>
      </c>
      <c r="C103" t="s">
        <v>5266</v>
      </c>
      <c r="D103" t="e">
        <f ca="1">_xlfn.XLOOKUP(B103,map_headernames!O:O,map_headernames!Q:Q)</f>
        <v>#NAME?</v>
      </c>
    </row>
    <row r="104" spans="1:4">
      <c r="A104">
        <v>103</v>
      </c>
      <c r="B104" t="s">
        <v>1497</v>
      </c>
      <c r="C104" t="s">
        <v>5271</v>
      </c>
      <c r="D104" t="e">
        <f ca="1">_xlfn.XLOOKUP(B104,map_headernames!O:O,map_headernames!Q:Q)</f>
        <v>#NAME?</v>
      </c>
    </row>
    <row r="105" spans="1:4">
      <c r="A105">
        <v>104</v>
      </c>
      <c r="B105" t="s">
        <v>1454</v>
      </c>
      <c r="C105" t="s">
        <v>1455</v>
      </c>
      <c r="D105" t="e">
        <f ca="1">_xlfn.XLOOKUP(B105,map_headernames!O:O,map_headernames!Q:Q)</f>
        <v>#NAME?</v>
      </c>
    </row>
    <row r="106" spans="1:4">
      <c r="A106">
        <v>105</v>
      </c>
      <c r="B106" t="s">
        <v>1550</v>
      </c>
      <c r="C106" t="s">
        <v>1551</v>
      </c>
      <c r="D106" t="e">
        <f ca="1">_xlfn.XLOOKUP(B106,map_headernames!O:O,map_headernames!Q:Q)</f>
        <v>#NAME?</v>
      </c>
    </row>
    <row r="107" spans="1:4">
      <c r="A107">
        <v>106</v>
      </c>
      <c r="B107" t="s">
        <v>1460</v>
      </c>
      <c r="C107" t="s">
        <v>1463</v>
      </c>
      <c r="D107" t="e">
        <f ca="1">_xlfn.XLOOKUP(B107,map_headernames!O:O,map_headernames!Q:Q)</f>
        <v>#NAME?</v>
      </c>
    </row>
    <row r="108" spans="1:4">
      <c r="A108">
        <v>107</v>
      </c>
      <c r="B108" t="s">
        <v>1557</v>
      </c>
      <c r="C108" t="s">
        <v>1560</v>
      </c>
      <c r="D108" t="e">
        <f ca="1">_xlfn.XLOOKUP(B108,map_headernames!O:O,map_headernames!Q:Q)</f>
        <v>#NAME?</v>
      </c>
    </row>
    <row r="109" spans="1:4">
      <c r="A109">
        <v>108</v>
      </c>
      <c r="B109" t="s">
        <v>1390</v>
      </c>
      <c r="C109" t="s">
        <v>1392</v>
      </c>
      <c r="D109" t="e">
        <f ca="1">_xlfn.XLOOKUP(B109,map_headernames!O:O,map_headernames!Q:Q)</f>
        <v>#NAME?</v>
      </c>
    </row>
    <row r="110" spans="1:4">
      <c r="A110">
        <v>109</v>
      </c>
      <c r="B110" t="s">
        <v>1502</v>
      </c>
      <c r="C110" t="s">
        <v>1503</v>
      </c>
      <c r="D110" t="e">
        <f ca="1">_xlfn.XLOOKUP(B110,map_headernames!O:O,map_headernames!Q:Q)</f>
        <v>#NAME?</v>
      </c>
    </row>
    <row r="111" spans="1:4">
      <c r="A111">
        <v>110</v>
      </c>
      <c r="B111" t="s">
        <v>1409</v>
      </c>
      <c r="C111" t="s">
        <v>1412</v>
      </c>
      <c r="D111" t="e">
        <f ca="1">_xlfn.XLOOKUP(B111,map_headernames!O:O,map_headernames!Q:Q)</f>
        <v>#NAME?</v>
      </c>
    </row>
    <row r="112" spans="1:4">
      <c r="A112">
        <v>111</v>
      </c>
      <c r="B112" t="s">
        <v>1515</v>
      </c>
      <c r="C112" t="s">
        <v>1517</v>
      </c>
      <c r="D112" t="e">
        <f ca="1">_xlfn.XLOOKUP(B112,map_headernames!O:O,map_headernames!Q:Q)</f>
        <v>#NAME?</v>
      </c>
    </row>
    <row r="113" spans="1:4">
      <c r="A113">
        <v>112</v>
      </c>
      <c r="B113" t="s">
        <v>1444</v>
      </c>
      <c r="C113" t="s">
        <v>1447</v>
      </c>
      <c r="D113" t="e">
        <f ca="1">_xlfn.XLOOKUP(B113,map_headernames!O:O,map_headernames!Q:Q)</f>
        <v>#NAME?</v>
      </c>
    </row>
    <row r="114" spans="1:4">
      <c r="A114">
        <v>113</v>
      </c>
      <c r="B114" t="s">
        <v>1543</v>
      </c>
      <c r="C114" t="s">
        <v>1545</v>
      </c>
      <c r="D114" t="e">
        <f ca="1">_xlfn.XLOOKUP(B114,map_headernames!O:O,map_headernames!Q:Q)</f>
        <v>#NAME?</v>
      </c>
    </row>
    <row r="115" spans="1:4">
      <c r="A115">
        <v>114</v>
      </c>
      <c r="B115" t="s">
        <v>1471</v>
      </c>
      <c r="C115" t="s">
        <v>1474</v>
      </c>
      <c r="D115" t="e">
        <f ca="1">_xlfn.XLOOKUP(B115,map_headernames!O:O,map_headernames!Q:Q)</f>
        <v>#NAME?</v>
      </c>
    </row>
    <row r="116" spans="1:4">
      <c r="A116">
        <v>115</v>
      </c>
      <c r="B116" t="s">
        <v>1565</v>
      </c>
      <c r="C116" t="s">
        <v>1567</v>
      </c>
      <c r="D116" t="e">
        <f ca="1">_xlfn.XLOOKUP(B116,map_headernames!O:O,map_headernames!Q:Q)</f>
        <v>#NAME?</v>
      </c>
    </row>
    <row r="117" spans="1:4">
      <c r="A117">
        <v>116</v>
      </c>
      <c r="B117" t="s">
        <v>1480</v>
      </c>
      <c r="C117" t="s">
        <v>1483</v>
      </c>
      <c r="D117" t="e">
        <f ca="1">_xlfn.XLOOKUP(B117,map_headernames!O:O,map_headernames!Q:Q)</f>
        <v>#NAME?</v>
      </c>
    </row>
    <row r="118" spans="1:4">
      <c r="A118">
        <v>117</v>
      </c>
      <c r="B118" t="s">
        <v>1572</v>
      </c>
      <c r="C118" t="s">
        <v>1574</v>
      </c>
      <c r="D118" t="e">
        <f ca="1">_xlfn.XLOOKUP(B118,map_headernames!O:O,map_headernames!Q:Q)</f>
        <v>#NAME?</v>
      </c>
    </row>
    <row r="119" spans="1:4">
      <c r="A119">
        <v>118</v>
      </c>
      <c r="B119" t="s">
        <v>1400</v>
      </c>
      <c r="C119" t="s">
        <v>1403</v>
      </c>
      <c r="D119" t="e">
        <f ca="1">_xlfn.XLOOKUP(B119,map_headernames!O:O,map_headernames!Q:Q)</f>
        <v>#NAME?</v>
      </c>
    </row>
    <row r="120" spans="1:4">
      <c r="A120">
        <v>119</v>
      </c>
      <c r="B120" t="s">
        <v>1508</v>
      </c>
      <c r="C120" t="s">
        <v>1511</v>
      </c>
      <c r="D120" t="e">
        <f ca="1">_xlfn.XLOOKUP(B120,map_headernames!O:O,map_headernames!Q:Q)</f>
        <v>#NAME?</v>
      </c>
    </row>
    <row r="121" spans="1:4">
      <c r="A121">
        <v>120</v>
      </c>
      <c r="B121" t="s">
        <v>5582</v>
      </c>
      <c r="C121" t="s">
        <v>7447</v>
      </c>
      <c r="D121" t="e">
        <f ca="1">_xlfn.XLOOKUP(B121,map_headernames!O:O,map_headernames!Q:Q)</f>
        <v>#NAME?</v>
      </c>
    </row>
    <row r="122" spans="1:4">
      <c r="A122">
        <v>121</v>
      </c>
      <c r="B122" t="s">
        <v>5592</v>
      </c>
      <c r="C122" t="s">
        <v>7448</v>
      </c>
      <c r="D122" t="e">
        <f ca="1">_xlfn.XLOOKUP(B122,map_headernames!O:O,map_headernames!Q:Q)</f>
        <v>#NAME?</v>
      </c>
    </row>
    <row r="123" spans="1:4">
      <c r="A123">
        <v>122</v>
      </c>
      <c r="B123" t="s">
        <v>5446</v>
      </c>
      <c r="C123" t="s">
        <v>7449</v>
      </c>
      <c r="D123" t="e">
        <f ca="1">_xlfn.XLOOKUP(B123,map_headernames!O:O,map_headernames!Q:Q)</f>
        <v>#NAME?</v>
      </c>
    </row>
    <row r="124" spans="1:4">
      <c r="A124">
        <v>123</v>
      </c>
      <c r="B124" t="s">
        <v>5447</v>
      </c>
      <c r="C124" t="s">
        <v>7450</v>
      </c>
      <c r="D124" t="e">
        <f ca="1">_xlfn.XLOOKUP(B124,map_headernames!O:O,map_headernames!Q:Q)</f>
        <v>#NAME?</v>
      </c>
    </row>
    <row r="125" spans="1:4">
      <c r="A125">
        <v>124</v>
      </c>
      <c r="B125" s="6" t="s">
        <v>187</v>
      </c>
      <c r="C125" s="6" t="s">
        <v>188</v>
      </c>
      <c r="D125" s="6" t="e">
        <f ca="1">_xlfn.XLOOKUP(B125,map_headernames!O:O,map_headernames!Q:Q)</f>
        <v>#NAME?</v>
      </c>
    </row>
    <row r="126" spans="1:4">
      <c r="A126">
        <v>125</v>
      </c>
      <c r="B126" s="6" t="s">
        <v>191</v>
      </c>
      <c r="C126" s="6" t="s">
        <v>192</v>
      </c>
      <c r="D126" s="6" t="e">
        <f ca="1">_xlfn.XLOOKUP(B126,map_headernames!O:O,map_headernames!Q:Q)</f>
        <v>#NAME?</v>
      </c>
    </row>
    <row r="127" spans="1:4">
      <c r="A127">
        <v>126</v>
      </c>
      <c r="B127" s="6" t="s">
        <v>161</v>
      </c>
      <c r="C127" s="6" t="s">
        <v>163</v>
      </c>
      <c r="D127" s="6" t="e">
        <f ca="1">_xlfn.XLOOKUP(B127,map_headernames!O:O,map_headernames!Q:Q)</f>
        <v>#NAME?</v>
      </c>
    </row>
    <row r="128" spans="1:4">
      <c r="A128">
        <v>127</v>
      </c>
      <c r="B128" s="6" t="s">
        <v>152</v>
      </c>
      <c r="C128" s="6" t="s">
        <v>154</v>
      </c>
      <c r="D128" s="6" t="e">
        <f ca="1">_xlfn.XLOOKUP(B128,map_headernames!O:O,map_headernames!Q:Q)</f>
        <v>#NAME?</v>
      </c>
    </row>
    <row r="129" spans="1:4">
      <c r="A129">
        <v>128</v>
      </c>
      <c r="B129" s="6" t="s">
        <v>384</v>
      </c>
      <c r="C129" s="6" t="s">
        <v>385</v>
      </c>
      <c r="D129" s="6" t="e">
        <f ca="1">_xlfn.XLOOKUP(B129,map_headernames!O:O,map_headernames!Q:Q)</f>
        <v>#NAME?</v>
      </c>
    </row>
    <row r="130" spans="1:4">
      <c r="A130">
        <v>129</v>
      </c>
      <c r="B130" s="6" t="s">
        <v>7451</v>
      </c>
      <c r="C130" s="6" t="s">
        <v>7452</v>
      </c>
      <c r="D130" s="6" t="e">
        <f ca="1">_xlfn.XLOOKUP(B130,map_headernames!O:O,map_headernames!Q:Q)</f>
        <v>#NAME?</v>
      </c>
    </row>
    <row r="131" spans="1:4">
      <c r="A131">
        <v>130</v>
      </c>
      <c r="B131" s="6" t="s">
        <v>147</v>
      </c>
      <c r="C131" s="6" t="s">
        <v>149</v>
      </c>
      <c r="D131" s="6" t="e">
        <f ca="1">_xlfn.XLOOKUP(B131,map_headernames!O:O,map_headernames!Q:Q)</f>
        <v>#NAME?</v>
      </c>
    </row>
    <row r="132" spans="1:4">
      <c r="A132">
        <v>131</v>
      </c>
      <c r="B132" s="6" t="s">
        <v>157</v>
      </c>
      <c r="C132" s="6" t="s">
        <v>159</v>
      </c>
      <c r="D132" s="6" t="e">
        <f ca="1">_xlfn.XLOOKUP(B132,map_headernames!O:O,map_headernames!Q:Q)</f>
        <v>#NAME?</v>
      </c>
    </row>
    <row r="133" spans="1:4">
      <c r="A133">
        <v>132</v>
      </c>
      <c r="B133" s="6" t="s">
        <v>174</v>
      </c>
      <c r="C133" s="6" t="s">
        <v>175</v>
      </c>
      <c r="D133" s="6" t="e">
        <f ca="1">_xlfn.XLOOKUP(B133,map_headernames!O:O,map_headernames!Q:Q)</f>
        <v>#NAME?</v>
      </c>
    </row>
    <row r="134" spans="1:4">
      <c r="A134">
        <v>133</v>
      </c>
      <c r="B134" s="6" t="s">
        <v>166</v>
      </c>
      <c r="C134" s="6" t="s">
        <v>167</v>
      </c>
      <c r="D134" s="6" t="e">
        <f ca="1">_xlfn.XLOOKUP(B134,map_headernames!O:O,map_headernames!Q:Q)</f>
        <v>#NAME?</v>
      </c>
    </row>
    <row r="135" spans="1:4">
      <c r="A135">
        <v>134</v>
      </c>
      <c r="B135" s="6" t="s">
        <v>136</v>
      </c>
      <c r="C135" s="6" t="s">
        <v>137</v>
      </c>
      <c r="D135" s="6" t="e">
        <f ca="1">_xlfn.XLOOKUP(B135,map_headernames!O:O,map_headernames!Q:Q)</f>
        <v>#NAME?</v>
      </c>
    </row>
    <row r="136" spans="1:4">
      <c r="A136">
        <v>135</v>
      </c>
      <c r="B136" s="6" t="s">
        <v>178</v>
      </c>
      <c r="C136" s="6" t="s">
        <v>180</v>
      </c>
      <c r="D136" s="6" t="e">
        <f ca="1">_xlfn.XLOOKUP(B136,map_headernames!O:O,map_headernames!Q:Q)</f>
        <v>#NAME?</v>
      </c>
    </row>
    <row r="137" spans="1:4">
      <c r="A137">
        <v>136</v>
      </c>
      <c r="B137" s="6" t="s">
        <v>139</v>
      </c>
      <c r="C137" s="6" t="s">
        <v>142</v>
      </c>
      <c r="D137" s="6" t="e">
        <f ca="1">_xlfn.XLOOKUP(B137,map_headernames!O:O,map_headernames!Q:Q)</f>
        <v>#NAME?</v>
      </c>
    </row>
    <row r="138" spans="1:4">
      <c r="A138">
        <v>137</v>
      </c>
      <c r="B138" s="6" t="s">
        <v>194</v>
      </c>
      <c r="C138" s="6" t="s">
        <v>7453</v>
      </c>
      <c r="D138" s="6" t="e">
        <f ca="1">_xlfn.XLOOKUP(B138,map_headernames!O:O,map_headernames!Q:Q)</f>
        <v>#NAME?</v>
      </c>
    </row>
    <row r="139" spans="1:4">
      <c r="A139">
        <v>138</v>
      </c>
      <c r="B139" s="6" t="s">
        <v>377</v>
      </c>
      <c r="C139" s="6" t="s">
        <v>378</v>
      </c>
      <c r="D139" s="6" t="e">
        <f ca="1">_xlfn.XLOOKUP(B139,map_headernames!O:O,map_headernames!Q:Q)</f>
        <v>#NAME?</v>
      </c>
    </row>
    <row r="140" spans="1:4">
      <c r="A140">
        <v>139</v>
      </c>
      <c r="B140" s="6" t="s">
        <v>380</v>
      </c>
      <c r="C140" s="6" t="s">
        <v>382</v>
      </c>
      <c r="D140" s="6" t="e">
        <f ca="1">_xlfn.XLOOKUP(B140,map_headernames!O:O,map_headernames!Q:Q)</f>
        <v>#NAME?</v>
      </c>
    </row>
    <row r="141" spans="1:4">
      <c r="A141">
        <v>140</v>
      </c>
      <c r="B141" s="6" t="s">
        <v>170</v>
      </c>
      <c r="C141" s="6" t="s">
        <v>172</v>
      </c>
      <c r="D141" s="6" t="e">
        <f ca="1">_xlfn.XLOOKUP(B141,map_headernames!O:O,map_headernames!Q:Q)</f>
        <v>#NAME?</v>
      </c>
    </row>
    <row r="142" spans="1:4">
      <c r="A142">
        <v>141</v>
      </c>
      <c r="B142" s="6" t="s">
        <v>362</v>
      </c>
      <c r="C142" s="6" t="s">
        <v>364</v>
      </c>
      <c r="D142" s="6" t="e">
        <f ca="1">_xlfn.XLOOKUP(B142,map_headernames!O:O,map_headernames!Q:Q)</f>
        <v>#NAME?</v>
      </c>
    </row>
    <row r="143" spans="1:4">
      <c r="A143">
        <v>142</v>
      </c>
      <c r="B143" s="6" t="s">
        <v>366</v>
      </c>
      <c r="C143" s="6" t="s">
        <v>368</v>
      </c>
      <c r="D143" s="6" t="e">
        <f ca="1">_xlfn.XLOOKUP(B143,map_headernames!O:O,map_headernames!Q:Q)</f>
        <v>#NAME?</v>
      </c>
    </row>
    <row r="144" spans="1:4">
      <c r="A144">
        <v>143</v>
      </c>
      <c r="B144" s="6" t="s">
        <v>370</v>
      </c>
      <c r="C144" s="6" t="s">
        <v>372</v>
      </c>
      <c r="D144" s="6" t="e">
        <f ca="1">_xlfn.XLOOKUP(B144,map_headernames!O:O,map_headernames!Q:Q)</f>
        <v>#NAME?</v>
      </c>
    </row>
    <row r="145" spans="1:4">
      <c r="A145">
        <v>144</v>
      </c>
      <c r="B145" s="6" t="s">
        <v>391</v>
      </c>
      <c r="C145" s="6" t="s">
        <v>393</v>
      </c>
      <c r="D145" s="6" t="e">
        <f ca="1">_xlfn.XLOOKUP(B145,map_headernames!O:O,map_headernames!Q:Q)</f>
        <v>#NAME?</v>
      </c>
    </row>
    <row r="146" spans="1:4">
      <c r="A146">
        <v>145</v>
      </c>
      <c r="B146" s="6" t="s">
        <v>358</v>
      </c>
      <c r="C146" s="6" t="s">
        <v>360</v>
      </c>
      <c r="D146" s="6" t="e">
        <f ca="1">_xlfn.XLOOKUP(B146,map_headernames!O:O,map_headernames!Q:Q)</f>
        <v>#NAME?</v>
      </c>
    </row>
    <row r="147" spans="1:4">
      <c r="A147">
        <v>146</v>
      </c>
      <c r="B147" s="6" t="s">
        <v>7454</v>
      </c>
      <c r="C147" s="6" t="s">
        <v>7455</v>
      </c>
      <c r="D147" s="6" t="e">
        <f ca="1">_xlfn.XLOOKUP(B147,map_headernames!O:O,map_headernames!Q:Q)</f>
        <v>#NAME?</v>
      </c>
    </row>
    <row r="148" spans="1:4">
      <c r="A148">
        <v>147</v>
      </c>
      <c r="B148" s="6" t="s">
        <v>7456</v>
      </c>
      <c r="C148" s="6" t="s">
        <v>7457</v>
      </c>
      <c r="D148" s="6" t="e">
        <f ca="1">_xlfn.XLOOKUP(B148,map_headernames!O:O,map_headernames!Q:Q)</f>
        <v>#NAME?</v>
      </c>
    </row>
    <row r="149" spans="1:4">
      <c r="A149">
        <v>148</v>
      </c>
      <c r="B149" s="6" t="s">
        <v>227</v>
      </c>
      <c r="C149" s="6" t="s">
        <v>228</v>
      </c>
      <c r="D149" s="6" t="e">
        <f ca="1">_xlfn.XLOOKUP(B149,map_headernames!O:O,map_headernames!Q:Q)</f>
        <v>#NAME?</v>
      </c>
    </row>
    <row r="150" spans="1:4">
      <c r="A150">
        <v>149</v>
      </c>
      <c r="B150" s="6" t="s">
        <v>230</v>
      </c>
      <c r="C150" s="6" t="s">
        <v>232</v>
      </c>
      <c r="D150" s="6" t="e">
        <f ca="1">_xlfn.XLOOKUP(B150,map_headernames!O:O,map_headernames!Q:Q)</f>
        <v>#NAME?</v>
      </c>
    </row>
    <row r="151" spans="1:4">
      <c r="A151">
        <v>150</v>
      </c>
      <c r="B151" s="6" t="s">
        <v>208</v>
      </c>
      <c r="C151" s="6" t="s">
        <v>209</v>
      </c>
      <c r="D151" s="6" t="e">
        <f ca="1">_xlfn.XLOOKUP(B151,map_headernames!O:O,map_headernames!Q:Q)</f>
        <v>#NAME?</v>
      </c>
    </row>
    <row r="152" spans="1:4">
      <c r="A152">
        <v>151</v>
      </c>
      <c r="B152" s="6" t="s">
        <v>211</v>
      </c>
      <c r="C152" s="6" t="s">
        <v>213</v>
      </c>
      <c r="D152" s="6" t="e">
        <f ca="1">_xlfn.XLOOKUP(B152,map_headernames!O:O,map_headernames!Q:Q)</f>
        <v>#NAME?</v>
      </c>
    </row>
    <row r="153" spans="1:4">
      <c r="A153">
        <v>152</v>
      </c>
      <c r="B153" s="6" t="s">
        <v>203</v>
      </c>
      <c r="C153" s="6" t="s">
        <v>7458</v>
      </c>
      <c r="D153" s="6" t="e">
        <f ca="1">_xlfn.XLOOKUP(B153,map_headernames!O:O,map_headernames!Q:Q)</f>
        <v>#NAME?</v>
      </c>
    </row>
    <row r="154" spans="1:4">
      <c r="A154">
        <v>153</v>
      </c>
      <c r="B154" s="6" t="s">
        <v>205</v>
      </c>
      <c r="C154" s="6" t="s">
        <v>7459</v>
      </c>
      <c r="D154" s="6" t="e">
        <f ca="1">_xlfn.XLOOKUP(B154,map_headernames!O:O,map_headernames!Q:Q)</f>
        <v>#NAME?</v>
      </c>
    </row>
    <row r="155" spans="1:4">
      <c r="A155">
        <v>154</v>
      </c>
      <c r="B155" s="6" t="s">
        <v>111</v>
      </c>
      <c r="C155" s="6" t="s">
        <v>112</v>
      </c>
      <c r="D155" s="6" t="e">
        <f ca="1">_xlfn.XLOOKUP(B155,map_headernames!O:O,map_headernames!Q:Q)</f>
        <v>#NAME?</v>
      </c>
    </row>
    <row r="156" spans="1:4">
      <c r="A156">
        <v>155</v>
      </c>
      <c r="B156" s="6" t="s">
        <v>115</v>
      </c>
      <c r="C156" s="6" t="s">
        <v>116</v>
      </c>
      <c r="D156" s="6" t="e">
        <f ca="1">_xlfn.XLOOKUP(B156,map_headernames!O:O,map_headernames!Q:Q)</f>
        <v>#NAME?</v>
      </c>
    </row>
    <row r="157" spans="1:4">
      <c r="A157">
        <v>156</v>
      </c>
      <c r="B157" s="6" t="s">
        <v>119</v>
      </c>
      <c r="C157" s="6" t="s">
        <v>120</v>
      </c>
      <c r="D157" s="6" t="e">
        <f ca="1">_xlfn.XLOOKUP(B157,map_headernames!O:O,map_headernames!Q:Q)</f>
        <v>#NAME?</v>
      </c>
    </row>
    <row r="158" spans="1:4">
      <c r="A158">
        <v>157</v>
      </c>
      <c r="B158" s="6" t="s">
        <v>301</v>
      </c>
      <c r="C158" s="6" t="s">
        <v>303</v>
      </c>
      <c r="D158" s="6" t="e">
        <f ca="1">_xlfn.XLOOKUP(B158,map_headernames!O:O,map_headernames!Q:Q)</f>
        <v>#NAME?</v>
      </c>
    </row>
    <row r="159" spans="1:4">
      <c r="A159">
        <v>158</v>
      </c>
      <c r="B159" s="6" t="s">
        <v>218</v>
      </c>
      <c r="C159" s="6" t="s">
        <v>219</v>
      </c>
      <c r="D159" s="6" t="e">
        <f ca="1">_xlfn.XLOOKUP(B159,map_headernames!O:O,map_headernames!Q:Q)</f>
        <v>#NAME?</v>
      </c>
    </row>
    <row r="160" spans="1:4">
      <c r="A160">
        <v>159</v>
      </c>
      <c r="B160" s="6" t="s">
        <v>221</v>
      </c>
      <c r="C160" s="6" t="s">
        <v>223</v>
      </c>
      <c r="D160" s="6" t="e">
        <f ca="1">_xlfn.XLOOKUP(B160,map_headernames!O:O,map_headernames!Q:Q)</f>
        <v>#NAME?</v>
      </c>
    </row>
    <row r="161" spans="1:4">
      <c r="A161">
        <v>160</v>
      </c>
      <c r="B161" s="6" t="s">
        <v>247</v>
      </c>
      <c r="C161" s="6" t="s">
        <v>248</v>
      </c>
      <c r="D161" s="6" t="e">
        <f ca="1">_xlfn.XLOOKUP(B161,map_headernames!O:O,map_headernames!Q:Q)</f>
        <v>#NAME?</v>
      </c>
    </row>
    <row r="162" spans="1:4">
      <c r="A162">
        <v>161</v>
      </c>
      <c r="B162" s="6" t="s">
        <v>250</v>
      </c>
      <c r="C162" s="6" t="s">
        <v>252</v>
      </c>
      <c r="D162" s="6" t="e">
        <f ca="1">_xlfn.XLOOKUP(B162,map_headernames!O:O,map_headernames!Q:Q)</f>
        <v>#NAME?</v>
      </c>
    </row>
    <row r="163" spans="1:4">
      <c r="A163">
        <v>162</v>
      </c>
      <c r="B163" s="6" t="s">
        <v>257</v>
      </c>
      <c r="C163" s="6" t="s">
        <v>258</v>
      </c>
      <c r="D163" s="6" t="e">
        <f ca="1">_xlfn.XLOOKUP(B163,map_headernames!O:O,map_headernames!Q:Q)</f>
        <v>#NAME?</v>
      </c>
    </row>
    <row r="164" spans="1:4">
      <c r="A164">
        <v>163</v>
      </c>
      <c r="B164" s="6" t="s">
        <v>260</v>
      </c>
      <c r="C164" s="6" t="s">
        <v>262</v>
      </c>
      <c r="D164" s="6" t="e">
        <f ca="1">_xlfn.XLOOKUP(B164,map_headernames!O:O,map_headernames!Q:Q)</f>
        <v>#NAME?</v>
      </c>
    </row>
    <row r="165" spans="1:4">
      <c r="A165">
        <v>164</v>
      </c>
      <c r="B165" s="6" t="s">
        <v>82</v>
      </c>
      <c r="C165" s="6" t="s">
        <v>85</v>
      </c>
      <c r="D165" s="6" t="e">
        <f ca="1">_xlfn.XLOOKUP(B165,map_headernames!O:O,map_headernames!Q:Q)</f>
        <v>#NAME?</v>
      </c>
    </row>
    <row r="166" spans="1:4">
      <c r="A166">
        <v>165</v>
      </c>
      <c r="B166" s="6" t="s">
        <v>88</v>
      </c>
      <c r="C166" s="6" t="s">
        <v>91</v>
      </c>
      <c r="D166" s="6" t="e">
        <f ca="1">_xlfn.XLOOKUP(B166,map_headernames!O:O,map_headernames!Q:Q)</f>
        <v>#NAME?</v>
      </c>
    </row>
    <row r="167" spans="1:4">
      <c r="A167">
        <v>166</v>
      </c>
      <c r="B167" s="6" t="s">
        <v>126</v>
      </c>
      <c r="C167" s="6" t="s">
        <v>127</v>
      </c>
      <c r="D167" s="6" t="e">
        <f ca="1">_xlfn.XLOOKUP(B167,map_headernames!O:O,map_headernames!Q:Q)</f>
        <v>#NAME?</v>
      </c>
    </row>
    <row r="168" spans="1:4">
      <c r="A168">
        <v>167</v>
      </c>
      <c r="B168" s="6" t="s">
        <v>129</v>
      </c>
      <c r="C168" s="6" t="s">
        <v>131</v>
      </c>
      <c r="D168" s="6" t="e">
        <f ca="1">_xlfn.XLOOKUP(B168,map_headernames!O:O,map_headernames!Q:Q)</f>
        <v>#NAME?</v>
      </c>
    </row>
    <row r="169" spans="1:4">
      <c r="A169">
        <v>168</v>
      </c>
      <c r="B169" s="6" t="s">
        <v>236</v>
      </c>
      <c r="C169" s="6" t="s">
        <v>237</v>
      </c>
      <c r="D169" s="6" t="e">
        <f ca="1">_xlfn.XLOOKUP(B169,map_headernames!O:O,map_headernames!Q:Q)</f>
        <v>#NAME?</v>
      </c>
    </row>
    <row r="170" spans="1:4">
      <c r="A170">
        <v>169</v>
      </c>
      <c r="B170" s="6" t="s">
        <v>239</v>
      </c>
      <c r="C170" s="6" t="s">
        <v>241</v>
      </c>
      <c r="D170" s="6" t="e">
        <f ca="1">_xlfn.XLOOKUP(B170,map_headernames!O:O,map_headernames!Q:Q)</f>
        <v>#NAME?</v>
      </c>
    </row>
    <row r="171" spans="1:4">
      <c r="A171">
        <v>170</v>
      </c>
      <c r="B171" s="6" t="s">
        <v>7460</v>
      </c>
      <c r="C171" s="6" t="s">
        <v>7461</v>
      </c>
      <c r="D171" s="6" t="e">
        <f ca="1">_xlfn.XLOOKUP(B171,map_headernames!O:O,map_headernames!Q:Q)</f>
        <v>#NAME?</v>
      </c>
    </row>
    <row r="172" spans="1:4">
      <c r="A172">
        <v>171</v>
      </c>
      <c r="B172" s="6" t="s">
        <v>7462</v>
      </c>
      <c r="C172" s="6" t="s">
        <v>7463</v>
      </c>
      <c r="D172" s="6" t="e">
        <f ca="1">_xlfn.XLOOKUP(B172,map_headernames!O:O,map_headernames!Q:Q)</f>
        <v>#NAME?</v>
      </c>
    </row>
    <row r="173" spans="1:4">
      <c r="A173">
        <v>172</v>
      </c>
      <c r="B173" s="6" t="s">
        <v>7464</v>
      </c>
      <c r="C173" s="6" t="s">
        <v>7465</v>
      </c>
      <c r="D173" s="6" t="e">
        <f ca="1">_xlfn.XLOOKUP(B173,map_headernames!O:O,map_headernames!Q:Q)</f>
        <v>#NAME?</v>
      </c>
    </row>
    <row r="174" spans="1:4">
      <c r="A174">
        <v>173</v>
      </c>
      <c r="B174" s="6" t="s">
        <v>7466</v>
      </c>
      <c r="C174" s="6" t="s">
        <v>7467</v>
      </c>
      <c r="D174" s="6" t="e">
        <f ca="1">_xlfn.XLOOKUP(B174,map_headernames!O:O,map_headernames!Q:Q)</f>
        <v>#NAME?</v>
      </c>
    </row>
    <row r="175" spans="1:4">
      <c r="A175">
        <v>174</v>
      </c>
      <c r="B175" s="6" t="s">
        <v>510</v>
      </c>
      <c r="C175" s="6" t="s">
        <v>511</v>
      </c>
      <c r="D175" s="6" t="e">
        <f ca="1">_xlfn.XLOOKUP(B175,map_headernames!O:O,map_headernames!Q:Q)</f>
        <v>#NAME?</v>
      </c>
    </row>
    <row r="176" spans="1:4">
      <c r="A176">
        <v>175</v>
      </c>
      <c r="B176" s="6" t="s">
        <v>685</v>
      </c>
      <c r="C176" s="6" t="s">
        <v>686</v>
      </c>
      <c r="D176" s="6" t="e">
        <f ca="1">_xlfn.XLOOKUP(B176,map_headernames!O:O,map_headernames!Q:Q)</f>
        <v>#NAME?</v>
      </c>
    </row>
    <row r="177" spans="1:4">
      <c r="A177">
        <v>176</v>
      </c>
      <c r="B177" s="6" t="s">
        <v>652</v>
      </c>
      <c r="C177" s="6" t="s">
        <v>654</v>
      </c>
      <c r="D177" s="6" t="e">
        <f ca="1">_xlfn.XLOOKUP(B177,map_headernames!O:O,map_headernames!Q:Q)</f>
        <v>#NAME?</v>
      </c>
    </row>
    <row r="178" spans="1:4">
      <c r="A178">
        <v>177</v>
      </c>
      <c r="B178" s="6" t="s">
        <v>642</v>
      </c>
      <c r="C178" s="6" t="s">
        <v>644</v>
      </c>
      <c r="D178" s="6" t="e">
        <f ca="1">_xlfn.XLOOKUP(B178,map_headernames!O:O,map_headernames!Q:Q)</f>
        <v>#NAME?</v>
      </c>
    </row>
    <row r="179" spans="1:4">
      <c r="A179">
        <v>178</v>
      </c>
      <c r="B179" s="6" t="s">
        <v>829</v>
      </c>
      <c r="C179" s="6" t="s">
        <v>830</v>
      </c>
      <c r="D179" s="6" t="e">
        <f ca="1">_xlfn.XLOOKUP(B179,map_headernames!O:O,map_headernames!Q:Q)</f>
        <v>#NAME?</v>
      </c>
    </row>
    <row r="180" spans="1:4">
      <c r="A180">
        <v>179</v>
      </c>
      <c r="B180" s="6" t="s">
        <v>7468</v>
      </c>
      <c r="C180" s="6" t="s">
        <v>7469</v>
      </c>
      <c r="D180" s="6" t="e">
        <f ca="1">_xlfn.XLOOKUP(B180,map_headernames!O:O,map_headernames!Q:Q)</f>
        <v>#NAME?</v>
      </c>
    </row>
    <row r="181" spans="1:4">
      <c r="A181">
        <v>180</v>
      </c>
      <c r="B181" s="6" t="s">
        <v>637</v>
      </c>
      <c r="C181" s="6" t="s">
        <v>639</v>
      </c>
      <c r="D181" s="6" t="e">
        <f ca="1">_xlfn.XLOOKUP(B181,map_headernames!O:O,map_headernames!Q:Q)</f>
        <v>#NAME?</v>
      </c>
    </row>
    <row r="182" spans="1:4">
      <c r="A182">
        <v>181</v>
      </c>
      <c r="B182" s="6" t="s">
        <v>647</v>
      </c>
      <c r="C182" s="6" t="s">
        <v>649</v>
      </c>
      <c r="D182" s="6" t="e">
        <f ca="1">_xlfn.XLOOKUP(B182,map_headernames!O:O,map_headernames!Q:Q)</f>
        <v>#NAME?</v>
      </c>
    </row>
    <row r="183" spans="1:4">
      <c r="A183">
        <v>182</v>
      </c>
      <c r="B183" s="6" t="s">
        <v>667</v>
      </c>
      <c r="C183" s="6" t="s">
        <v>668</v>
      </c>
      <c r="D183" s="6" t="e">
        <f ca="1">_xlfn.XLOOKUP(B183,map_headernames!O:O,map_headernames!Q:Q)</f>
        <v>#NAME?</v>
      </c>
    </row>
    <row r="184" spans="1:4">
      <c r="A184">
        <v>183</v>
      </c>
      <c r="B184" s="6" t="s">
        <v>658</v>
      </c>
      <c r="C184" s="6" t="s">
        <v>659</v>
      </c>
      <c r="D184" s="6" t="e">
        <f ca="1">_xlfn.XLOOKUP(B184,map_headernames!O:O,map_headernames!Q:Q)</f>
        <v>#NAME?</v>
      </c>
    </row>
    <row r="185" spans="1:4">
      <c r="A185">
        <v>184</v>
      </c>
      <c r="B185" s="6" t="s">
        <v>628</v>
      </c>
      <c r="C185" s="6" t="s">
        <v>629</v>
      </c>
      <c r="D185" s="6" t="e">
        <f ca="1">_xlfn.XLOOKUP(B185,map_headernames!O:O,map_headernames!Q:Q)</f>
        <v>#NAME?</v>
      </c>
    </row>
    <row r="186" spans="1:4">
      <c r="A186">
        <v>185</v>
      </c>
      <c r="B186" s="6" t="s">
        <v>671</v>
      </c>
      <c r="C186" s="6" t="s">
        <v>673</v>
      </c>
      <c r="D186" s="6" t="e">
        <f ca="1">_xlfn.XLOOKUP(B186,map_headernames!O:O,map_headernames!Q:Q)</f>
        <v>#NAME?</v>
      </c>
    </row>
    <row r="187" spans="1:4">
      <c r="A187">
        <v>186</v>
      </c>
      <c r="B187" s="6" t="s">
        <v>632</v>
      </c>
      <c r="C187" s="6" t="s">
        <v>634</v>
      </c>
      <c r="D187" s="6" t="e">
        <f ca="1">_xlfn.XLOOKUP(B187,map_headernames!O:O,map_headernames!Q:Q)</f>
        <v>#NAME?</v>
      </c>
    </row>
    <row r="188" spans="1:4">
      <c r="A188">
        <v>187</v>
      </c>
      <c r="B188" s="6" t="s">
        <v>689</v>
      </c>
      <c r="C188" s="6" t="s">
        <v>7470</v>
      </c>
      <c r="D188" s="6" t="e">
        <f ca="1">_xlfn.XLOOKUP(B188,map_headernames!O:O,map_headernames!Q:Q)</f>
        <v>#NAME?</v>
      </c>
    </row>
    <row r="189" spans="1:4">
      <c r="A189">
        <v>188</v>
      </c>
      <c r="B189" s="6" t="s">
        <v>821</v>
      </c>
      <c r="C189" s="6" t="s">
        <v>822</v>
      </c>
      <c r="D189" s="6" t="e">
        <f ca="1">_xlfn.XLOOKUP(B189,map_headernames!O:O,map_headernames!Q:Q)</f>
        <v>#NAME?</v>
      </c>
    </row>
    <row r="190" spans="1:4">
      <c r="A190">
        <v>189</v>
      </c>
      <c r="B190" s="6" t="s">
        <v>825</v>
      </c>
      <c r="C190" s="6" t="s">
        <v>827</v>
      </c>
      <c r="D190" s="6" t="e">
        <f ca="1">_xlfn.XLOOKUP(B190,map_headernames!O:O,map_headernames!Q:Q)</f>
        <v>#NAME?</v>
      </c>
    </row>
    <row r="191" spans="1:4">
      <c r="A191">
        <v>190</v>
      </c>
      <c r="B191" s="6" t="s">
        <v>662</v>
      </c>
      <c r="C191" s="6" t="s">
        <v>664</v>
      </c>
      <c r="D191" s="6" t="e">
        <f ca="1">_xlfn.XLOOKUP(B191,map_headernames!O:O,map_headernames!Q:Q)</f>
        <v>#NAME?</v>
      </c>
    </row>
    <row r="192" spans="1:4">
      <c r="A192">
        <v>191</v>
      </c>
      <c r="B192" s="6" t="s">
        <v>680</v>
      </c>
      <c r="C192" s="6" t="s">
        <v>682</v>
      </c>
      <c r="D192" s="6" t="e">
        <f ca="1">_xlfn.XLOOKUP(B192,map_headernames!O:O,map_headernames!Q:Q)</f>
        <v>#NAME?</v>
      </c>
    </row>
    <row r="193" spans="1:4">
      <c r="A193">
        <v>192</v>
      </c>
      <c r="B193" s="6" t="s">
        <v>809</v>
      </c>
      <c r="C193" s="6" t="s">
        <v>811</v>
      </c>
      <c r="D193" s="6" t="e">
        <f ca="1">_xlfn.XLOOKUP(B193,map_headernames!O:O,map_headernames!Q:Q)</f>
        <v>#NAME?</v>
      </c>
    </row>
    <row r="194" spans="1:4">
      <c r="A194">
        <v>193</v>
      </c>
      <c r="B194" s="6" t="s">
        <v>813</v>
      </c>
      <c r="C194" s="6" t="s">
        <v>815</v>
      </c>
      <c r="D194" s="6" t="e">
        <f ca="1">_xlfn.XLOOKUP(B194,map_headernames!O:O,map_headernames!Q:Q)</f>
        <v>#NAME?</v>
      </c>
    </row>
    <row r="195" spans="1:4">
      <c r="A195">
        <v>194</v>
      </c>
      <c r="B195" s="6" t="s">
        <v>836</v>
      </c>
      <c r="C195" s="6" t="s">
        <v>838</v>
      </c>
      <c r="D195" s="6" t="e">
        <f ca="1">_xlfn.XLOOKUP(B195,map_headernames!O:O,map_headernames!Q:Q)</f>
        <v>#NAME?</v>
      </c>
    </row>
    <row r="196" spans="1:4">
      <c r="A196">
        <v>195</v>
      </c>
      <c r="B196" s="6" t="s">
        <v>676</v>
      </c>
      <c r="C196" s="6" t="s">
        <v>678</v>
      </c>
      <c r="D196" s="6" t="e">
        <f ca="1">_xlfn.XLOOKUP(B196,map_headernames!O:O,map_headernames!Q:Q)</f>
        <v>#NAME?</v>
      </c>
    </row>
    <row r="197" spans="1:4">
      <c r="A197">
        <v>196</v>
      </c>
      <c r="B197" s="6" t="s">
        <v>7471</v>
      </c>
      <c r="C197" s="6" t="s">
        <v>7472</v>
      </c>
      <c r="D197" s="6" t="e">
        <f ca="1">_xlfn.XLOOKUP(B197,map_headernames!O:O,map_headernames!Q:Q)</f>
        <v>#NAME?</v>
      </c>
    </row>
    <row r="198" spans="1:4">
      <c r="A198">
        <v>197</v>
      </c>
      <c r="B198" s="6" t="s">
        <v>7473</v>
      </c>
      <c r="C198" s="6" t="s">
        <v>7474</v>
      </c>
      <c r="D198" s="6" t="e">
        <f ca="1">_xlfn.XLOOKUP(B198,map_headernames!O:O,map_headernames!Q:Q)</f>
        <v>#NAME?</v>
      </c>
    </row>
    <row r="199" spans="1:4">
      <c r="A199">
        <v>198</v>
      </c>
      <c r="B199" s="6" t="s">
        <v>395</v>
      </c>
      <c r="C199" s="6" t="s">
        <v>396</v>
      </c>
      <c r="D199" s="6" t="e">
        <f ca="1">_xlfn.XLOOKUP(B199,map_headernames!O:O,map_headernames!Q:Q)</f>
        <v>#NAME?</v>
      </c>
    </row>
    <row r="200" spans="1:4">
      <c r="A200">
        <v>199</v>
      </c>
      <c r="B200" s="6" t="s">
        <v>853</v>
      </c>
      <c r="C200" s="6" t="s">
        <v>854</v>
      </c>
      <c r="D200" s="6" t="e">
        <f ca="1">_xlfn.XLOOKUP(B200,map_headernames!O:O,map_headernames!Q:Q)</f>
        <v>#NAME?</v>
      </c>
    </row>
    <row r="201" spans="1:4">
      <c r="A201">
        <v>200</v>
      </c>
      <c r="B201" s="6" t="s">
        <v>704</v>
      </c>
      <c r="C201" s="6" t="s">
        <v>705</v>
      </c>
      <c r="D201" s="6" t="e">
        <f ca="1">_xlfn.XLOOKUP(B201,map_headernames!O:O,map_headernames!Q:Q)</f>
        <v>#NAME?</v>
      </c>
    </row>
    <row r="202" spans="1:4">
      <c r="A202">
        <v>201</v>
      </c>
      <c r="B202" s="6" t="s">
        <v>708</v>
      </c>
      <c r="C202" s="6" t="s">
        <v>709</v>
      </c>
      <c r="D202" s="6" t="e">
        <f ca="1">_xlfn.XLOOKUP(B202,map_headernames!O:O,map_headernames!Q:Q)</f>
        <v>#NAME?</v>
      </c>
    </row>
    <row r="203" spans="1:4">
      <c r="A203">
        <v>202</v>
      </c>
      <c r="B203" s="6" t="s">
        <v>699</v>
      </c>
      <c r="C203" s="6" t="s">
        <v>7475</v>
      </c>
      <c r="D203" s="6" t="e">
        <f ca="1">_xlfn.XLOOKUP(B203,map_headernames!O:O,map_headernames!Q:Q)</f>
        <v>#NAME?</v>
      </c>
    </row>
    <row r="204" spans="1:4">
      <c r="A204">
        <v>203</v>
      </c>
      <c r="B204" s="6" t="s">
        <v>702</v>
      </c>
      <c r="C204" s="6" t="s">
        <v>7476</v>
      </c>
      <c r="D204" s="6" t="e">
        <f ca="1">_xlfn.XLOOKUP(B204,map_headernames!O:O,map_headernames!Q:Q)</f>
        <v>#NAME?</v>
      </c>
    </row>
    <row r="205" spans="1:4">
      <c r="A205">
        <v>204</v>
      </c>
      <c r="B205" s="6" t="s">
        <v>272</v>
      </c>
      <c r="C205" s="6" t="s">
        <v>273</v>
      </c>
      <c r="D205" s="6" t="e">
        <f ca="1">_xlfn.XLOOKUP(B205,map_headernames!O:O,map_headernames!Q:Q)</f>
        <v>#NAME?</v>
      </c>
    </row>
    <row r="206" spans="1:4">
      <c r="A206">
        <v>205</v>
      </c>
      <c r="B206" s="6" t="s">
        <v>609</v>
      </c>
      <c r="C206" s="6" t="s">
        <v>610</v>
      </c>
      <c r="D206" s="6" t="e">
        <f ca="1">_xlfn.XLOOKUP(B206,map_headernames!O:O,map_headernames!Q:Q)</f>
        <v>#NAME?</v>
      </c>
    </row>
    <row r="207" spans="1:4">
      <c r="A207">
        <v>206</v>
      </c>
      <c r="B207" s="6" t="s">
        <v>613</v>
      </c>
      <c r="C207" s="6" t="s">
        <v>614</v>
      </c>
      <c r="D207" s="6" t="e">
        <f ca="1">_xlfn.XLOOKUP(B207,map_headernames!O:O,map_headernames!Q:Q)</f>
        <v>#NAME?</v>
      </c>
    </row>
    <row r="208" spans="1:4">
      <c r="A208">
        <v>207</v>
      </c>
      <c r="B208" s="6" t="s">
        <v>617</v>
      </c>
      <c r="C208" s="6" t="s">
        <v>618</v>
      </c>
      <c r="D208" s="6" t="e">
        <f ca="1">_xlfn.XLOOKUP(B208,map_headernames!O:O,map_headernames!Q:Q)</f>
        <v>#NAME?</v>
      </c>
    </row>
    <row r="209" spans="1:4">
      <c r="A209">
        <v>208</v>
      </c>
      <c r="B209" s="6" t="s">
        <v>549</v>
      </c>
      <c r="C209" s="6" t="s">
        <v>550</v>
      </c>
      <c r="D209" s="6" t="e">
        <f ca="1">_xlfn.XLOOKUP(B209,map_headernames!O:O,map_headernames!Q:Q)</f>
        <v>#NAME?</v>
      </c>
    </row>
    <row r="210" spans="1:4">
      <c r="A210">
        <v>209</v>
      </c>
      <c r="B210" s="6" t="s">
        <v>847</v>
      </c>
      <c r="C210" s="6" t="s">
        <v>848</v>
      </c>
      <c r="D210" s="6" t="e">
        <f ca="1">_xlfn.XLOOKUP(B210,map_headernames!O:O,map_headernames!Q:Q)</f>
        <v>#NAME?</v>
      </c>
    </row>
    <row r="211" spans="1:4">
      <c r="A211">
        <v>210</v>
      </c>
      <c r="B211" s="6" t="s">
        <v>862</v>
      </c>
      <c r="C211" s="6" t="s">
        <v>863</v>
      </c>
      <c r="D211" s="6" t="e">
        <f ca="1">_xlfn.XLOOKUP(B211,map_headernames!O:O,map_headernames!Q:Q)</f>
        <v>#NAME?</v>
      </c>
    </row>
    <row r="212" spans="1:4">
      <c r="A212">
        <v>211</v>
      </c>
      <c r="B212" s="6" t="s">
        <v>423</v>
      </c>
      <c r="C212" s="6" t="s">
        <v>424</v>
      </c>
      <c r="D212" s="6" t="e">
        <f ca="1">_xlfn.XLOOKUP(B212,map_headernames!O:O,map_headernames!Q:Q)</f>
        <v>#NAME?</v>
      </c>
    </row>
    <row r="213" spans="1:4">
      <c r="A213">
        <v>212</v>
      </c>
      <c r="B213" s="6" t="s">
        <v>427</v>
      </c>
      <c r="C213" s="6" t="s">
        <v>428</v>
      </c>
      <c r="D213" s="6" t="e">
        <f ca="1">_xlfn.XLOOKUP(B213,map_headernames!O:O,map_headernames!Q:Q)</f>
        <v>#NAME?</v>
      </c>
    </row>
    <row r="214" spans="1:4">
      <c r="A214">
        <v>213</v>
      </c>
      <c r="B214" s="6" t="s">
        <v>431</v>
      </c>
      <c r="C214" s="6" t="s">
        <v>432</v>
      </c>
      <c r="D214" s="6" t="e">
        <f ca="1">_xlfn.XLOOKUP(B214,map_headernames!O:O,map_headernames!Q:Q)</f>
        <v>#NAME?</v>
      </c>
    </row>
    <row r="215" spans="1:4">
      <c r="A215">
        <v>214</v>
      </c>
      <c r="B215" s="6" t="s">
        <v>435</v>
      </c>
      <c r="C215" s="6" t="s">
        <v>436</v>
      </c>
      <c r="D215" s="6" t="e">
        <f ca="1">_xlfn.XLOOKUP(B215,map_headernames!O:O,map_headernames!Q:Q)</f>
        <v>#NAME?</v>
      </c>
    </row>
    <row r="216" spans="1:4">
      <c r="A216">
        <v>215</v>
      </c>
      <c r="B216" s="6" t="s">
        <v>876</v>
      </c>
      <c r="C216" s="6" t="s">
        <v>877</v>
      </c>
      <c r="D216" s="6" t="e">
        <f ca="1">_xlfn.XLOOKUP(B216,map_headernames!O:O,map_headernames!Q:Q)</f>
        <v>#NAME?</v>
      </c>
    </row>
    <row r="217" spans="1:4">
      <c r="A217">
        <v>216</v>
      </c>
      <c r="B217" s="6" t="s">
        <v>621</v>
      </c>
      <c r="C217" s="6" t="s">
        <v>622</v>
      </c>
      <c r="D217" s="6" t="e">
        <f ca="1">_xlfn.XLOOKUP(B217,map_headernames!O:O,map_headernames!Q:Q)</f>
        <v>#NAME?</v>
      </c>
    </row>
    <row r="218" spans="1:4">
      <c r="A218">
        <v>217</v>
      </c>
      <c r="B218" s="6" t="s">
        <v>768</v>
      </c>
      <c r="C218" s="6" t="s">
        <v>769</v>
      </c>
      <c r="D218" s="6" t="e">
        <f ca="1">_xlfn.XLOOKUP(B218,map_headernames!O:O,map_headernames!Q:Q)</f>
        <v>#NAME?</v>
      </c>
    </row>
    <row r="219" spans="1:4">
      <c r="A219">
        <v>218</v>
      </c>
      <c r="B219" s="6" t="s">
        <v>406</v>
      </c>
      <c r="C219" s="6" t="s">
        <v>407</v>
      </c>
      <c r="D219" s="6" t="e">
        <f ca="1">_xlfn.XLOOKUP(B219,map_headernames!O:O,map_headernames!Q:Q)</f>
        <v>#NAME?</v>
      </c>
    </row>
    <row r="220" spans="1:4">
      <c r="A220">
        <v>219</v>
      </c>
      <c r="B220" s="6" t="s">
        <v>725</v>
      </c>
      <c r="C220" s="6" t="s">
        <v>726</v>
      </c>
      <c r="D220" s="6" t="e">
        <f ca="1">_xlfn.XLOOKUP(B220,map_headernames!O:O,map_headernames!Q:Q)</f>
        <v>#NAME?</v>
      </c>
    </row>
    <row r="221" spans="1:4">
      <c r="A221">
        <v>220</v>
      </c>
      <c r="B221" s="6" t="s">
        <v>7477</v>
      </c>
      <c r="C221" s="6" t="s">
        <v>7478</v>
      </c>
      <c r="D221" s="6" t="e">
        <f ca="1">_xlfn.XLOOKUP(B221,map_headernames!O:O,map_headernames!Q:Q)</f>
        <v>#NAME?</v>
      </c>
    </row>
    <row r="222" spans="1:4">
      <c r="A222">
        <v>221</v>
      </c>
      <c r="B222" s="6" t="s">
        <v>7479</v>
      </c>
      <c r="C222" s="6" t="s">
        <v>7480</v>
      </c>
      <c r="D222" s="6" t="e">
        <f ca="1">_xlfn.XLOOKUP(B222,map_headernames!O:O,map_headernames!Q:Q)</f>
        <v>#NAME?</v>
      </c>
    </row>
    <row r="223" spans="1:4">
      <c r="A223">
        <v>222</v>
      </c>
      <c r="B223" s="6" t="s">
        <v>7481</v>
      </c>
      <c r="C223" s="6" t="s">
        <v>7482</v>
      </c>
      <c r="D223" s="6" t="e">
        <f ca="1">_xlfn.XLOOKUP(B223,map_headernames!O:O,map_headernames!Q:Q)</f>
        <v>#NAME?</v>
      </c>
    </row>
    <row r="224" spans="1:4">
      <c r="A224">
        <v>223</v>
      </c>
      <c r="B224" s="6" t="s">
        <v>7483</v>
      </c>
      <c r="C224" s="6" t="s">
        <v>7484</v>
      </c>
      <c r="D224" s="6" t="e">
        <f ca="1">_xlfn.XLOOKUP(B224,map_headernames!O:O,map_headernames!Q:Q)</f>
        <v>#NAME?</v>
      </c>
    </row>
    <row r="225" spans="1:4">
      <c r="A225">
        <v>224</v>
      </c>
      <c r="B225" t="s">
        <v>66</v>
      </c>
      <c r="C225" t="s">
        <v>68</v>
      </c>
      <c r="D225" t="e">
        <f ca="1">_xlfn.XLOOKUP(B225,map_headernames!O:O,map_headernames!Q:Q)</f>
        <v>#NAME?</v>
      </c>
    </row>
    <row r="226" spans="1:4">
      <c r="A226">
        <v>225</v>
      </c>
      <c r="B226" t="s">
        <v>71</v>
      </c>
      <c r="C226" t="s">
        <v>73</v>
      </c>
      <c r="D226" t="e">
        <f ca="1">_xlfn.XLOOKUP(B226,map_headernames!O:O,map_headernames!Q:Q)</f>
        <v>#NAME?</v>
      </c>
    </row>
    <row r="227" spans="1:4">
      <c r="A227">
        <v>226</v>
      </c>
      <c r="B227" t="s">
        <v>1580</v>
      </c>
      <c r="C227" t="s">
        <v>1582</v>
      </c>
      <c r="D227" t="e">
        <f ca="1">_xlfn.XLOOKUP(B227,map_headernames!O:O,map_headernames!Q:Q)</f>
        <v>#NAME?</v>
      </c>
    </row>
    <row r="228" spans="1:4">
      <c r="A228">
        <v>227</v>
      </c>
      <c r="B228" t="s">
        <v>1588</v>
      </c>
      <c r="C228" t="s">
        <v>1589</v>
      </c>
      <c r="D228" t="e">
        <f ca="1">_xlfn.XLOOKUP(B228,map_headernames!O:O,map_headernames!Q:Q)</f>
        <v>#NAME?</v>
      </c>
    </row>
    <row r="229" spans="1:4">
      <c r="A229">
        <v>228</v>
      </c>
      <c r="B229" s="1" t="s">
        <v>414</v>
      </c>
      <c r="C229" s="1" t="s">
        <v>413</v>
      </c>
      <c r="D229" s="1" t="e">
        <f ca="1">_xlfn.XLOOKUP(B229,map_headernames!O:O,map_headernames!Q:Q)</f>
        <v>#NAME?</v>
      </c>
    </row>
    <row r="230" spans="1:4">
      <c r="A230">
        <v>229</v>
      </c>
      <c r="B230" s="1" t="s">
        <v>421</v>
      </c>
      <c r="C230" s="1" t="s">
        <v>420</v>
      </c>
      <c r="D230" s="1" t="e">
        <f ca="1">_xlfn.XLOOKUP(B230,map_headernames!O:O,map_headernames!Q:Q)</f>
        <v>#NAME?</v>
      </c>
    </row>
    <row r="231" spans="1:4">
      <c r="A231">
        <v>230</v>
      </c>
      <c r="B231" t="s">
        <v>121</v>
      </c>
      <c r="C231" t="s">
        <v>123</v>
      </c>
      <c r="D231" t="e">
        <f ca="1">_xlfn.XLOOKUP(B231,map_headernames!O:O,map_headernames!Q:Q)</f>
        <v>#NAME?</v>
      </c>
    </row>
    <row r="232" spans="1:4">
      <c r="A232">
        <v>231</v>
      </c>
      <c r="B232" t="s">
        <v>58</v>
      </c>
      <c r="C232" t="s">
        <v>62</v>
      </c>
      <c r="D232" t="e">
        <f ca="1">_xlfn.XLOOKUP(B232,map_headernames!O:O,map_headernames!Q:Q)</f>
        <v>#NAME?</v>
      </c>
    </row>
    <row r="233" spans="1:4">
      <c r="A233">
        <v>232</v>
      </c>
      <c r="B233" t="s">
        <v>5623</v>
      </c>
      <c r="C233" t="s">
        <v>7485</v>
      </c>
      <c r="D233" t="e">
        <f ca="1">_xlfn.XLOOKUP(B233,map_headernames!O:O,map_headernames!Q:Q)</f>
        <v>#NAME?</v>
      </c>
    </row>
    <row r="234" spans="1:4">
      <c r="A234">
        <v>233</v>
      </c>
      <c r="B234" t="s">
        <v>5624</v>
      </c>
      <c r="C234" t="s">
        <v>7486</v>
      </c>
      <c r="D234" t="e">
        <f ca="1">_xlfn.XLOOKUP(B234,map_headernames!O:O,map_headernames!Q:Q)</f>
        <v>#NAME?</v>
      </c>
    </row>
  </sheetData>
  <autoFilter ref="A1:D234"/>
  <sortState ref="A2:D234">
    <sortCondition ref="A1:A234"/>
  </sortState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5" sqref="D55"/>
    </sheetView>
  </sheetViews>
  <sheetFormatPr defaultRowHeight="15"/>
  <cols>
    <col min="1" max="1" width="15.42578125" customWidth="1"/>
    <col min="2" max="2" width="21.28515625" customWidth="1"/>
    <col min="3" max="3" width="45.42578125" bestFit="1" customWidth="1"/>
    <col min="4" max="4" width="76" customWidth="1"/>
    <col min="5" max="5" width="30.85546875" bestFit="1" customWidth="1"/>
  </cols>
  <sheetData>
    <row r="1" spans="1:5" ht="45">
      <c r="A1" s="116" t="s">
        <v>7430</v>
      </c>
      <c r="B1" s="116" t="s">
        <v>7488</v>
      </c>
      <c r="C1" s="116" t="s">
        <v>5339</v>
      </c>
      <c r="D1" s="5" t="s">
        <v>7487</v>
      </c>
      <c r="E1" s="116" t="s">
        <v>7493</v>
      </c>
    </row>
    <row r="2" spans="1:5">
      <c r="A2">
        <v>1</v>
      </c>
      <c r="B2" s="224" t="s">
        <v>588</v>
      </c>
      <c r="C2" s="224" t="s">
        <v>7489</v>
      </c>
      <c r="D2" s="224"/>
      <c r="E2" s="224" t="e">
        <f ca="1">_xlfn.XLOOKUP(B2,map_headernames!O:O,map_headernames!Q:Q)</f>
        <v>#NAME?</v>
      </c>
    </row>
    <row r="3" spans="1:5">
      <c r="A3">
        <v>2</v>
      </c>
      <c r="B3" s="224" t="s">
        <v>7490</v>
      </c>
      <c r="C3" s="224" t="s">
        <v>7491</v>
      </c>
      <c r="D3" s="224"/>
      <c r="E3" s="224" t="e">
        <f ca="1">_xlfn.XLOOKUP(B3,map_headernames!O:O,map_headernames!Q:Q)</f>
        <v>#NAME?</v>
      </c>
    </row>
    <row r="4" spans="1:5">
      <c r="A4">
        <v>3</v>
      </c>
      <c r="B4" t="s">
        <v>1048</v>
      </c>
      <c r="C4" t="s">
        <v>7492</v>
      </c>
      <c r="E4" t="e">
        <f ca="1">_xlfn.XLOOKUP(B4,map_headernames!O:O,map_headernames!Q:Q)</f>
        <v>#NAME?</v>
      </c>
    </row>
    <row r="5" spans="1:5">
      <c r="A5">
        <v>4</v>
      </c>
      <c r="B5" t="s">
        <v>1594</v>
      </c>
      <c r="C5" t="s">
        <v>7436</v>
      </c>
      <c r="E5" t="e">
        <f ca="1">_xlfn.XLOOKUP(B5,map_headernames!O:O,map_headernames!Q:Q)</f>
        <v>#NAME?</v>
      </c>
    </row>
    <row r="6" spans="1:5">
      <c r="A6">
        <v>5</v>
      </c>
      <c r="B6" t="s">
        <v>1599</v>
      </c>
      <c r="C6" t="s">
        <v>1093</v>
      </c>
      <c r="E6" t="e">
        <f ca="1">_xlfn.XLOOKUP(B6,map_headernames!O:O,map_headernames!Q:Q)</f>
        <v>#NAME?</v>
      </c>
    </row>
    <row r="7" spans="1:5">
      <c r="A7">
        <v>6</v>
      </c>
      <c r="B7" t="s">
        <v>1641</v>
      </c>
      <c r="C7" t="s">
        <v>1643</v>
      </c>
      <c r="E7" t="e">
        <f ca="1">_xlfn.XLOOKUP(B7,map_headernames!O:O,map_headernames!Q:Q)</f>
        <v>#NAME?</v>
      </c>
    </row>
    <row r="8" spans="1:5">
      <c r="A8">
        <v>7</v>
      </c>
      <c r="B8" t="s">
        <v>1603</v>
      </c>
      <c r="C8" t="s">
        <v>1605</v>
      </c>
      <c r="E8" t="e">
        <f ca="1">_xlfn.XLOOKUP(B8,map_headernames!O:O,map_headernames!Q:Q)</f>
        <v>#NAME?</v>
      </c>
    </row>
    <row r="9" spans="1:5">
      <c r="A9">
        <v>8</v>
      </c>
      <c r="B9" t="s">
        <v>1655</v>
      </c>
      <c r="C9" t="s">
        <v>1657</v>
      </c>
      <c r="E9" t="e">
        <f ca="1">_xlfn.XLOOKUP(B9,map_headernames!O:O,map_headernames!Q:Q)</f>
        <v>#NAME?</v>
      </c>
    </row>
    <row r="10" spans="1:5">
      <c r="A10">
        <v>9</v>
      </c>
      <c r="B10" t="s">
        <v>5438</v>
      </c>
      <c r="C10" t="s">
        <v>7437</v>
      </c>
      <c r="E10" t="e">
        <f ca="1">_xlfn.XLOOKUP(B10,map_headernames!O:O,map_headernames!Q:Q)</f>
        <v>#NAME?</v>
      </c>
    </row>
    <row r="11" spans="1:5">
      <c r="A11">
        <v>10</v>
      </c>
      <c r="B11" t="s">
        <v>1626</v>
      </c>
      <c r="C11" t="s">
        <v>1628</v>
      </c>
      <c r="E11" t="e">
        <f ca="1">_xlfn.XLOOKUP(B11,map_headernames!O:O,map_headernames!Q:Q)</f>
        <v>#NAME?</v>
      </c>
    </row>
    <row r="12" spans="1:5">
      <c r="A12">
        <v>11</v>
      </c>
      <c r="B12" t="s">
        <v>1611</v>
      </c>
      <c r="C12" t="s">
        <v>1613</v>
      </c>
      <c r="E12" t="e">
        <f ca="1">_xlfn.XLOOKUP(B12,map_headernames!O:O,map_headernames!Q:Q)</f>
        <v>#NAME?</v>
      </c>
    </row>
    <row r="13" spans="1:5">
      <c r="A13">
        <v>12</v>
      </c>
      <c r="B13" t="s">
        <v>1648</v>
      </c>
      <c r="C13" t="s">
        <v>1650</v>
      </c>
      <c r="E13" t="e">
        <f ca="1">_xlfn.XLOOKUP(B13,map_headernames!O:O,map_headernames!Q:Q)</f>
        <v>#NAME?</v>
      </c>
    </row>
    <row r="14" spans="1:5">
      <c r="A14">
        <v>13</v>
      </c>
      <c r="B14" t="s">
        <v>1633</v>
      </c>
      <c r="C14" t="s">
        <v>1635</v>
      </c>
      <c r="E14" t="e">
        <f ca="1">_xlfn.XLOOKUP(B14,map_headernames!O:O,map_headernames!Q:Q)</f>
        <v>#NAME?</v>
      </c>
    </row>
    <row r="15" spans="1:5">
      <c r="A15">
        <v>14</v>
      </c>
      <c r="B15" t="s">
        <v>1618</v>
      </c>
      <c r="C15" t="s">
        <v>1620</v>
      </c>
      <c r="E15" t="e">
        <f ca="1">_xlfn.XLOOKUP(B15,map_headernames!O:O,map_headernames!Q:Q)</f>
        <v>#NAME?</v>
      </c>
    </row>
    <row r="16" spans="1:5">
      <c r="A16">
        <v>15</v>
      </c>
      <c r="B16" t="s">
        <v>1696</v>
      </c>
      <c r="C16" t="s">
        <v>1699</v>
      </c>
      <c r="E16" t="e">
        <f ca="1">_xlfn.XLOOKUP(B16,map_headernames!O:O,map_headernames!Q:Q)</f>
        <v>#NAME?</v>
      </c>
    </row>
    <row r="17" spans="1:5">
      <c r="A17">
        <v>16</v>
      </c>
      <c r="B17" t="s">
        <v>1690</v>
      </c>
      <c r="C17" t="s">
        <v>1424</v>
      </c>
      <c r="E17" t="e">
        <f ca="1">_xlfn.XLOOKUP(B17,map_headernames!O:O,map_headernames!Q:Q)</f>
        <v>#NAME?</v>
      </c>
    </row>
    <row r="18" spans="1:5">
      <c r="A18">
        <v>17</v>
      </c>
      <c r="B18" t="s">
        <v>1667</v>
      </c>
      <c r="C18" t="s">
        <v>1669</v>
      </c>
      <c r="E18" t="e">
        <f ca="1">_xlfn.XLOOKUP(B18,map_headernames!O:O,map_headernames!Q:Q)</f>
        <v>#NAME?</v>
      </c>
    </row>
    <row r="19" spans="1:5">
      <c r="A19">
        <v>18</v>
      </c>
      <c r="B19" t="s">
        <v>1718</v>
      </c>
      <c r="C19" t="s">
        <v>1324</v>
      </c>
      <c r="E19" t="e">
        <f ca="1">_xlfn.XLOOKUP(B19,map_headernames!O:O,map_headernames!Q:Q)</f>
        <v>#NAME?</v>
      </c>
    </row>
    <row r="20" spans="1:5">
      <c r="A20">
        <v>19</v>
      </c>
      <c r="B20" t="s">
        <v>1722</v>
      </c>
      <c r="C20" t="s">
        <v>7438</v>
      </c>
      <c r="E20" t="e">
        <f ca="1">_xlfn.XLOOKUP(B20,map_headernames!O:O,map_headernames!Q:Q)</f>
        <v>#NAME?</v>
      </c>
    </row>
    <row r="21" spans="1:5">
      <c r="A21">
        <v>20</v>
      </c>
      <c r="B21" t="s">
        <v>1673</v>
      </c>
      <c r="C21" t="s">
        <v>1396</v>
      </c>
      <c r="E21" t="e">
        <f ca="1">_xlfn.XLOOKUP(B21,map_headernames!O:O,map_headernames!Q:Q)</f>
        <v>#NAME?</v>
      </c>
    </row>
    <row r="22" spans="1:5">
      <c r="A22">
        <v>21</v>
      </c>
      <c r="B22" t="s">
        <v>1684</v>
      </c>
      <c r="C22" t="s">
        <v>7439</v>
      </c>
      <c r="E22" t="e">
        <f ca="1">_xlfn.XLOOKUP(B22,map_headernames!O:O,map_headernames!Q:Q)</f>
        <v>#NAME?</v>
      </c>
    </row>
    <row r="23" spans="1:5">
      <c r="A23">
        <v>22</v>
      </c>
      <c r="B23" t="s">
        <v>1711</v>
      </c>
      <c r="C23" t="s">
        <v>7440</v>
      </c>
      <c r="E23" t="e">
        <f ca="1">_xlfn.XLOOKUP(B23,map_headernames!O:O,map_headernames!Q:Q)</f>
        <v>#NAME?</v>
      </c>
    </row>
    <row r="24" spans="1:5">
      <c r="A24">
        <v>23</v>
      </c>
      <c r="B24" t="s">
        <v>1728</v>
      </c>
      <c r="C24" t="s">
        <v>1730</v>
      </c>
      <c r="E24" t="e">
        <f ca="1">_xlfn.XLOOKUP(B24,map_headernames!O:O,map_headernames!Q:Q)</f>
        <v>#NAME?</v>
      </c>
    </row>
    <row r="25" spans="1:5">
      <c r="A25">
        <v>24</v>
      </c>
      <c r="B25" t="s">
        <v>1734</v>
      </c>
      <c r="C25" t="s">
        <v>7441</v>
      </c>
      <c r="E25" t="e">
        <f ca="1">_xlfn.XLOOKUP(B25,map_headernames!O:O,map_headernames!Q:Q)</f>
        <v>#NAME?</v>
      </c>
    </row>
    <row r="26" spans="1:5">
      <c r="A26">
        <v>25</v>
      </c>
      <c r="B26" t="s">
        <v>1678</v>
      </c>
      <c r="C26" t="s">
        <v>7442</v>
      </c>
      <c r="E26" t="e">
        <f ca="1">_xlfn.XLOOKUP(B26,map_headernames!O:O,map_headernames!Q:Q)</f>
        <v>#NAME?</v>
      </c>
    </row>
    <row r="27" spans="1:5">
      <c r="A27">
        <v>26</v>
      </c>
      <c r="B27" t="s">
        <v>5439</v>
      </c>
      <c r="C27" t="s">
        <v>5440</v>
      </c>
      <c r="E27" t="e">
        <f ca="1">_xlfn.XLOOKUP(B27,map_headernames!O:O,map_headernames!Q:Q)</f>
        <v>#NAME?</v>
      </c>
    </row>
    <row r="28" spans="1:5">
      <c r="A28">
        <v>27</v>
      </c>
      <c r="B28" t="s">
        <v>5453</v>
      </c>
      <c r="C28" t="s">
        <v>5454</v>
      </c>
      <c r="E28" t="e">
        <f ca="1">_xlfn.XLOOKUP(B28,map_headernames!O:O,map_headernames!Q:Q)</f>
        <v>#NAME?</v>
      </c>
    </row>
    <row r="29" spans="1:5">
      <c r="A29">
        <v>28</v>
      </c>
      <c r="B29" t="s">
        <v>316</v>
      </c>
      <c r="C29" t="s">
        <v>317</v>
      </c>
      <c r="E29" t="e">
        <f ca="1">_xlfn.XLOOKUP(B29,map_headernames!O:O,map_headernames!Q:Q)</f>
        <v>#NAME?</v>
      </c>
    </row>
    <row r="30" spans="1:5">
      <c r="A30">
        <v>29</v>
      </c>
      <c r="B30" t="s">
        <v>297</v>
      </c>
      <c r="C30" t="s">
        <v>298</v>
      </c>
      <c r="E30" t="e">
        <f ca="1">_xlfn.XLOOKUP(B30,map_headernames!O:O,map_headernames!Q:Q)</f>
        <v>#NAME?</v>
      </c>
    </row>
    <row r="31" spans="1:5">
      <c r="A31">
        <v>30</v>
      </c>
      <c r="B31" t="s">
        <v>288</v>
      </c>
      <c r="C31" t="s">
        <v>289</v>
      </c>
      <c r="E31" t="e">
        <f ca="1">_xlfn.XLOOKUP(B31,map_headernames!O:O,map_headernames!Q:Q)</f>
        <v>#NAME?</v>
      </c>
    </row>
    <row r="32" spans="1:5">
      <c r="A32">
        <v>31</v>
      </c>
      <c r="B32" t="s">
        <v>523</v>
      </c>
      <c r="C32" t="s">
        <v>524</v>
      </c>
      <c r="E32" t="e">
        <f ca="1">_xlfn.XLOOKUP(B32,map_headernames!O:O,map_headernames!Q:Q)</f>
        <v>#NAME?</v>
      </c>
    </row>
    <row r="33" spans="1:5">
      <c r="A33">
        <v>32</v>
      </c>
      <c r="B33" t="s">
        <v>531</v>
      </c>
      <c r="C33" t="s">
        <v>532</v>
      </c>
      <c r="E33" t="e">
        <f ca="1">_xlfn.XLOOKUP(B33,map_headernames!O:O,map_headernames!Q:Q)</f>
        <v>#NAME?</v>
      </c>
    </row>
    <row r="34" spans="1:5">
      <c r="A34">
        <v>33</v>
      </c>
      <c r="B34" t="s">
        <v>308</v>
      </c>
      <c r="C34" t="s">
        <v>309</v>
      </c>
      <c r="E34" t="e">
        <f ca="1">_xlfn.XLOOKUP(B34,map_headernames!O:O,map_headernames!Q:Q)</f>
        <v>#NAME?</v>
      </c>
    </row>
    <row r="35" spans="1:5">
      <c r="A35">
        <v>34</v>
      </c>
      <c r="B35" t="s">
        <v>333</v>
      </c>
      <c r="C35" t="s">
        <v>334</v>
      </c>
      <c r="E35" t="e">
        <f ca="1">_xlfn.XLOOKUP(B35,map_headernames!O:O,map_headernames!Q:Q)</f>
        <v>#NAME?</v>
      </c>
    </row>
    <row r="36" spans="1:5">
      <c r="A36">
        <v>35</v>
      </c>
      <c r="B36" t="s">
        <v>341</v>
      </c>
      <c r="C36" t="s">
        <v>342</v>
      </c>
      <c r="E36" t="e">
        <f ca="1">_xlfn.XLOOKUP(B36,map_headernames!O:O,map_headernames!Q:Q)</f>
        <v>#NAME?</v>
      </c>
    </row>
    <row r="37" spans="1:5">
      <c r="A37">
        <v>36</v>
      </c>
      <c r="B37" t="s">
        <v>349</v>
      </c>
      <c r="C37" t="s">
        <v>350</v>
      </c>
      <c r="E37" t="e">
        <f ca="1">_xlfn.XLOOKUP(B37,map_headernames!O:O,map_headernames!Q:Q)</f>
        <v>#NAME?</v>
      </c>
    </row>
    <row r="38" spans="1:5">
      <c r="A38">
        <v>37</v>
      </c>
      <c r="B38" t="s">
        <v>540</v>
      </c>
      <c r="C38" t="s">
        <v>541</v>
      </c>
      <c r="E38" t="e">
        <f ca="1">_xlfn.XLOOKUP(B38,map_headernames!O:O,map_headernames!Q:Q)</f>
        <v>#NAME?</v>
      </c>
    </row>
    <row r="39" spans="1:5">
      <c r="A39">
        <v>38</v>
      </c>
      <c r="B39" t="s">
        <v>324</v>
      </c>
      <c r="C39" t="s">
        <v>325</v>
      </c>
      <c r="E39" t="e">
        <f ca="1">_xlfn.XLOOKUP(B39,map_headernames!O:O,map_headernames!Q:Q)</f>
        <v>#NAME?</v>
      </c>
    </row>
    <row r="40" spans="1:5">
      <c r="A40">
        <v>39</v>
      </c>
      <c r="B40" t="s">
        <v>5441</v>
      </c>
      <c r="C40" t="s">
        <v>5442</v>
      </c>
      <c r="E40" t="e">
        <f ca="1">_xlfn.XLOOKUP(B40,map_headernames!O:O,map_headernames!Q:Q)</f>
        <v>#NAME?</v>
      </c>
    </row>
    <row r="41" spans="1:5">
      <c r="A41">
        <v>40</v>
      </c>
      <c r="B41" t="s">
        <v>5565</v>
      </c>
      <c r="C41" t="s">
        <v>5568</v>
      </c>
      <c r="E41" t="e">
        <f ca="1">_xlfn.XLOOKUP(B41,map_headernames!O:O,map_headernames!Q:Q)</f>
        <v>#NAME?</v>
      </c>
    </row>
    <row r="42" spans="1:5">
      <c r="A42">
        <v>41</v>
      </c>
      <c r="B42" t="s">
        <v>319</v>
      </c>
      <c r="C42" t="s">
        <v>321</v>
      </c>
      <c r="E42" t="e">
        <f ca="1">_xlfn.XLOOKUP(B42,map_headernames!O:O,map_headernames!Q:Q)</f>
        <v>#NAME?</v>
      </c>
    </row>
    <row r="43" spans="1:5">
      <c r="A43">
        <v>42</v>
      </c>
      <c r="B43" t="s">
        <v>469</v>
      </c>
      <c r="C43" t="s">
        <v>471</v>
      </c>
      <c r="E43" t="e">
        <f ca="1">_xlfn.XLOOKUP(B43,map_headernames!O:O,map_headernames!Q:Q)</f>
        <v>#NAME?</v>
      </c>
    </row>
    <row r="44" spans="1:5">
      <c r="A44">
        <v>43</v>
      </c>
      <c r="B44" t="s">
        <v>291</v>
      </c>
      <c r="C44" t="s">
        <v>294</v>
      </c>
      <c r="E44" t="e">
        <f ca="1">_xlfn.XLOOKUP(B44,map_headernames!O:O,map_headernames!Q:Q)</f>
        <v>#NAME?</v>
      </c>
    </row>
    <row r="45" spans="1:5">
      <c r="A45">
        <v>44</v>
      </c>
      <c r="B45" t="s">
        <v>527</v>
      </c>
      <c r="C45" t="s">
        <v>528</v>
      </c>
      <c r="E45" t="e">
        <f ca="1">_xlfn.XLOOKUP(B45,map_headernames!O:O,map_headernames!Q:Q)</f>
        <v>#NAME?</v>
      </c>
    </row>
    <row r="46" spans="1:5">
      <c r="A46">
        <v>45</v>
      </c>
      <c r="B46" t="s">
        <v>534</v>
      </c>
      <c r="C46" t="s">
        <v>537</v>
      </c>
      <c r="E46" t="e">
        <f ca="1">_xlfn.XLOOKUP(B46,map_headernames!O:O,map_headernames!Q:Q)</f>
        <v>#NAME?</v>
      </c>
    </row>
    <row r="47" spans="1:5">
      <c r="A47">
        <v>46</v>
      </c>
      <c r="B47" t="s">
        <v>311</v>
      </c>
      <c r="C47" t="s">
        <v>313</v>
      </c>
      <c r="E47" t="e">
        <f ca="1">_xlfn.XLOOKUP(B47,map_headernames!O:O,map_headernames!Q:Q)</f>
        <v>#NAME?</v>
      </c>
    </row>
    <row r="48" spans="1:5">
      <c r="A48">
        <v>47</v>
      </c>
      <c r="B48" t="s">
        <v>336</v>
      </c>
      <c r="C48" t="s">
        <v>338</v>
      </c>
      <c r="E48" t="e">
        <f ca="1">_xlfn.XLOOKUP(B48,map_headernames!O:O,map_headernames!Q:Q)</f>
        <v>#NAME?</v>
      </c>
    </row>
    <row r="49" spans="1:5">
      <c r="A49">
        <v>48</v>
      </c>
      <c r="B49" t="s">
        <v>344</v>
      </c>
      <c r="C49" t="s">
        <v>346</v>
      </c>
      <c r="E49" t="e">
        <f ca="1">_xlfn.XLOOKUP(B49,map_headernames!O:O,map_headernames!Q:Q)</f>
        <v>#NAME?</v>
      </c>
    </row>
    <row r="50" spans="1:5">
      <c r="A50">
        <v>49</v>
      </c>
      <c r="B50" t="s">
        <v>352</v>
      </c>
      <c r="C50" t="s">
        <v>355</v>
      </c>
      <c r="E50" t="e">
        <f ca="1">_xlfn.XLOOKUP(B50,map_headernames!O:O,map_headernames!Q:Q)</f>
        <v>#NAME?</v>
      </c>
    </row>
    <row r="51" spans="1:5">
      <c r="A51">
        <v>50</v>
      </c>
      <c r="B51" t="s">
        <v>543</v>
      </c>
      <c r="C51" t="s">
        <v>546</v>
      </c>
      <c r="E51" t="e">
        <f ca="1">_xlfn.XLOOKUP(B51,map_headernames!O:O,map_headernames!Q:Q)</f>
        <v>#NAME?</v>
      </c>
    </row>
    <row r="52" spans="1:5">
      <c r="A52">
        <v>51</v>
      </c>
      <c r="B52" t="s">
        <v>327</v>
      </c>
      <c r="C52" t="s">
        <v>330</v>
      </c>
      <c r="E52" t="e">
        <f ca="1">_xlfn.XLOOKUP(B52,map_headernames!O:O,map_headernames!Q:Q)</f>
        <v>#NAME?</v>
      </c>
    </row>
    <row r="53" spans="1:5">
      <c r="A53">
        <v>52</v>
      </c>
      <c r="B53" t="s">
        <v>5443</v>
      </c>
      <c r="C53" t="s">
        <v>5444</v>
      </c>
      <c r="E53" t="e">
        <f ca="1">_xlfn.XLOOKUP(B53,map_headernames!O:O,map_headernames!Q:Q)</f>
        <v>#NAME?</v>
      </c>
    </row>
    <row r="54" spans="1:5">
      <c r="A54">
        <v>53</v>
      </c>
      <c r="B54" t="s">
        <v>5573</v>
      </c>
      <c r="C54" t="s">
        <v>5576</v>
      </c>
      <c r="E54" t="e">
        <f ca="1">_xlfn.XLOOKUP(B54,map_headernames!O:O,map_headernames!Q:Q)</f>
        <v>#NAME?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9"/>
  <sheetViews>
    <sheetView tabSelected="1" topLeftCell="A2" workbookViewId="0">
      <selection activeCell="D160" sqref="D160"/>
    </sheetView>
  </sheetViews>
  <sheetFormatPr defaultRowHeight="15"/>
  <cols>
    <col min="1" max="1" width="32.42578125" customWidth="1"/>
    <col min="2" max="2" width="44.140625" customWidth="1"/>
    <col min="3" max="3" width="37.85546875" customWidth="1"/>
  </cols>
  <sheetData>
    <row r="1" spans="1:3">
      <c r="A1" s="738">
        <v>45527</v>
      </c>
      <c r="B1" t="s">
        <v>7504</v>
      </c>
    </row>
    <row r="2" spans="1:3">
      <c r="A2" t="s">
        <v>7505</v>
      </c>
    </row>
    <row r="3" spans="1:3">
      <c r="A3" t="s">
        <v>7506</v>
      </c>
    </row>
    <row r="4" spans="1:3">
      <c r="A4" t="s">
        <v>7514</v>
      </c>
    </row>
    <row r="5" spans="1:3">
      <c r="B5" t="s">
        <v>7515</v>
      </c>
    </row>
    <row r="6" spans="1:3">
      <c r="B6" t="s">
        <v>7516</v>
      </c>
    </row>
    <row r="7" spans="1:3">
      <c r="B7" t="s">
        <v>7517</v>
      </c>
    </row>
    <row r="8" spans="1:3">
      <c r="B8" s="739" t="s">
        <v>7520</v>
      </c>
    </row>
    <row r="9" spans="1:3">
      <c r="B9" t="s">
        <v>7518</v>
      </c>
    </row>
    <row r="10" spans="1:3">
      <c r="B10" t="s">
        <v>7519</v>
      </c>
    </row>
    <row r="11" spans="1:3">
      <c r="B11" s="468" t="s">
        <v>7521</v>
      </c>
    </row>
    <row r="12" spans="1:3">
      <c r="B12" t="s">
        <v>7522</v>
      </c>
    </row>
    <row r="13" spans="1:3">
      <c r="B13" t="s">
        <v>7523</v>
      </c>
    </row>
    <row r="14" spans="1:3">
      <c r="B14" t="s">
        <v>7524</v>
      </c>
    </row>
    <row r="15" spans="1:3">
      <c r="C15" s="742" t="s">
        <v>6561</v>
      </c>
    </row>
    <row r="16" spans="1:3">
      <c r="C16" s="742" t="s">
        <v>6562</v>
      </c>
    </row>
    <row r="17" spans="1:3">
      <c r="C17" s="742" t="s">
        <v>6563</v>
      </c>
    </row>
    <row r="18" spans="1:3">
      <c r="B18" t="s">
        <v>7525</v>
      </c>
    </row>
    <row r="19" spans="1:3">
      <c r="C19" s="745" t="s">
        <v>7526</v>
      </c>
    </row>
    <row r="20" spans="1:3">
      <c r="C20" s="746" t="s">
        <v>7527</v>
      </c>
    </row>
    <row r="21" spans="1:3">
      <c r="C21" t="s">
        <v>7528</v>
      </c>
    </row>
    <row r="22" spans="1:3">
      <c r="C22" t="s">
        <v>7533</v>
      </c>
    </row>
    <row r="23" spans="1:3">
      <c r="C23" s="54" t="s">
        <v>7534</v>
      </c>
    </row>
    <row r="24" spans="1:3">
      <c r="C24" s="744" t="s">
        <v>7535</v>
      </c>
    </row>
    <row r="25" spans="1:3">
      <c r="C25" t="s">
        <v>7544</v>
      </c>
    </row>
    <row r="26" spans="1:3">
      <c r="C26" s="707" t="s">
        <v>7545</v>
      </c>
    </row>
    <row r="27" spans="1:3">
      <c r="A27" t="s">
        <v>7546</v>
      </c>
    </row>
    <row r="28" spans="1:3">
      <c r="A28" s="747" t="s">
        <v>7554</v>
      </c>
      <c r="B28" s="747" t="s">
        <v>7561</v>
      </c>
      <c r="C28" s="747" t="s">
        <v>7555</v>
      </c>
    </row>
    <row r="29" spans="1:3">
      <c r="A29" s="744" t="s">
        <v>7547</v>
      </c>
      <c r="B29" t="s">
        <v>7552</v>
      </c>
      <c r="C29" t="s">
        <v>7553</v>
      </c>
    </row>
    <row r="30" spans="1:3">
      <c r="A30" s="66" t="s">
        <v>7548</v>
      </c>
      <c r="B30" s="5" t="s">
        <v>7557</v>
      </c>
      <c r="C30" t="s">
        <v>7556</v>
      </c>
    </row>
    <row r="31" spans="1:3">
      <c r="A31" s="488" t="s">
        <v>7549</v>
      </c>
      <c r="B31" t="s">
        <v>7558</v>
      </c>
      <c r="C31" t="s">
        <v>7559</v>
      </c>
    </row>
    <row r="32" spans="1:3">
      <c r="A32" s="54" t="s">
        <v>7550</v>
      </c>
      <c r="B32" t="s">
        <v>7560</v>
      </c>
      <c r="C32" t="s">
        <v>7563</v>
      </c>
    </row>
    <row r="33" spans="1:4">
      <c r="A33" s="707" t="s">
        <v>7551</v>
      </c>
      <c r="B33" t="s">
        <v>7562</v>
      </c>
      <c r="C33" t="s">
        <v>7564</v>
      </c>
    </row>
    <row r="35" spans="1:4">
      <c r="A35" t="s">
        <v>7536</v>
      </c>
    </row>
    <row r="36" spans="1:4" s="116" customFormat="1">
      <c r="A36" s="116" t="s">
        <v>0</v>
      </c>
      <c r="B36" s="116" t="s">
        <v>7508</v>
      </c>
      <c r="C36" s="116" t="s">
        <v>4808</v>
      </c>
      <c r="D36" s="116" t="s">
        <v>7663</v>
      </c>
    </row>
    <row r="37" spans="1:4">
      <c r="A37" t="s">
        <v>2390</v>
      </c>
      <c r="B37" t="s">
        <v>7565</v>
      </c>
      <c r="C37" t="s">
        <v>4815</v>
      </c>
      <c r="D37" t="s">
        <v>7664</v>
      </c>
    </row>
    <row r="38" spans="1:4">
      <c r="A38" t="s">
        <v>1738</v>
      </c>
      <c r="B38" t="s">
        <v>7566</v>
      </c>
      <c r="C38" t="s">
        <v>4817</v>
      </c>
      <c r="D38" t="s">
        <v>7664</v>
      </c>
    </row>
    <row r="39" spans="1:4">
      <c r="A39" t="s">
        <v>2164</v>
      </c>
      <c r="B39" t="s">
        <v>7567</v>
      </c>
      <c r="C39" t="s">
        <v>5091</v>
      </c>
      <c r="D39" t="s">
        <v>7664</v>
      </c>
    </row>
    <row r="40" spans="1:4">
      <c r="A40" t="s">
        <v>2361</v>
      </c>
      <c r="B40" t="s">
        <v>7568</v>
      </c>
      <c r="C40" t="s">
        <v>5178</v>
      </c>
      <c r="D40" t="s">
        <v>7665</v>
      </c>
    </row>
    <row r="41" spans="1:4">
      <c r="A41" t="s">
        <v>2362</v>
      </c>
      <c r="B41" t="s">
        <v>7569</v>
      </c>
      <c r="C41" t="s">
        <v>5063</v>
      </c>
      <c r="D41" t="s">
        <v>7666</v>
      </c>
    </row>
    <row r="42" spans="1:4">
      <c r="A42" t="s">
        <v>2363</v>
      </c>
      <c r="B42" t="s">
        <v>7570</v>
      </c>
      <c r="C42" t="s">
        <v>5060</v>
      </c>
      <c r="D42" t="s">
        <v>7667</v>
      </c>
    </row>
    <row r="43" spans="1:4">
      <c r="A43" t="s">
        <v>2418</v>
      </c>
      <c r="B43" t="s">
        <v>7571</v>
      </c>
      <c r="C43" t="s">
        <v>5179</v>
      </c>
      <c r="D43" t="s">
        <v>7665</v>
      </c>
    </row>
    <row r="44" spans="1:4">
      <c r="A44" t="s">
        <v>2419</v>
      </c>
      <c r="B44" t="s">
        <v>7572</v>
      </c>
      <c r="C44" t="s">
        <v>5064</v>
      </c>
      <c r="D44" t="s">
        <v>7666</v>
      </c>
    </row>
    <row r="45" spans="1:4">
      <c r="A45" t="s">
        <v>2298</v>
      </c>
      <c r="B45" t="s">
        <v>7573</v>
      </c>
      <c r="C45" t="s">
        <v>4931</v>
      </c>
      <c r="D45" t="s">
        <v>7668</v>
      </c>
    </row>
    <row r="46" spans="1:4">
      <c r="A46" t="s">
        <v>2301</v>
      </c>
      <c r="B46" t="s">
        <v>7574</v>
      </c>
      <c r="C46" t="s">
        <v>4932</v>
      </c>
      <c r="D46" t="s">
        <v>7668</v>
      </c>
    </row>
    <row r="47" spans="1:4">
      <c r="A47" t="s">
        <v>2303</v>
      </c>
      <c r="B47" t="s">
        <v>7575</v>
      </c>
      <c r="C47" t="s">
        <v>4933</v>
      </c>
      <c r="D47" t="s">
        <v>7668</v>
      </c>
    </row>
    <row r="48" spans="1:4">
      <c r="A48" t="s">
        <v>2305</v>
      </c>
      <c r="B48" t="s">
        <v>7576</v>
      </c>
      <c r="C48" t="s">
        <v>4994</v>
      </c>
      <c r="D48" t="s">
        <v>7668</v>
      </c>
    </row>
    <row r="49" spans="1:4">
      <c r="A49" t="s">
        <v>2307</v>
      </c>
      <c r="B49" t="s">
        <v>7577</v>
      </c>
      <c r="C49" t="s">
        <v>5097</v>
      </c>
      <c r="D49" t="s">
        <v>7668</v>
      </c>
    </row>
    <row r="50" spans="1:4">
      <c r="A50" t="s">
        <v>2309</v>
      </c>
      <c r="B50" t="s">
        <v>7578</v>
      </c>
      <c r="C50" t="s">
        <v>4934</v>
      </c>
      <c r="D50" t="s">
        <v>7668</v>
      </c>
    </row>
    <row r="51" spans="1:4">
      <c r="A51" t="s">
        <v>2311</v>
      </c>
      <c r="B51" t="s">
        <v>7579</v>
      </c>
      <c r="C51" t="s">
        <v>5182</v>
      </c>
      <c r="D51" t="s">
        <v>7668</v>
      </c>
    </row>
    <row r="52" spans="1:4">
      <c r="A52" t="s">
        <v>2313</v>
      </c>
      <c r="B52" t="s">
        <v>7580</v>
      </c>
      <c r="C52" t="s">
        <v>4935</v>
      </c>
      <c r="D52" t="s">
        <v>7668</v>
      </c>
    </row>
    <row r="53" spans="1:4">
      <c r="A53" t="s">
        <v>2315</v>
      </c>
      <c r="B53" t="s">
        <v>7581</v>
      </c>
      <c r="C53" t="s">
        <v>4936</v>
      </c>
      <c r="D53" t="s">
        <v>7668</v>
      </c>
    </row>
    <row r="54" spans="1:4">
      <c r="A54" t="s">
        <v>2318</v>
      </c>
      <c r="B54" t="s">
        <v>7582</v>
      </c>
      <c r="C54" t="s">
        <v>4937</v>
      </c>
      <c r="D54" t="s">
        <v>7668</v>
      </c>
    </row>
    <row r="55" spans="1:4">
      <c r="A55" t="s">
        <v>2320</v>
      </c>
      <c r="B55" t="s">
        <v>7583</v>
      </c>
      <c r="C55" t="s">
        <v>4938</v>
      </c>
      <c r="D55" t="s">
        <v>7668</v>
      </c>
    </row>
    <row r="56" spans="1:4">
      <c r="A56" t="s">
        <v>2322</v>
      </c>
      <c r="B56" t="s">
        <v>7584</v>
      </c>
      <c r="C56" t="s">
        <v>4995</v>
      </c>
      <c r="D56" t="s">
        <v>7668</v>
      </c>
    </row>
    <row r="57" spans="1:4">
      <c r="A57" t="s">
        <v>2324</v>
      </c>
      <c r="B57" t="s">
        <v>7585</v>
      </c>
      <c r="C57" t="s">
        <v>5098</v>
      </c>
      <c r="D57" t="s">
        <v>7668</v>
      </c>
    </row>
    <row r="58" spans="1:4">
      <c r="A58" t="s">
        <v>2326</v>
      </c>
      <c r="B58" t="s">
        <v>7586</v>
      </c>
      <c r="C58" t="s">
        <v>4939</v>
      </c>
      <c r="D58" t="s">
        <v>7668</v>
      </c>
    </row>
    <row r="59" spans="1:4">
      <c r="A59" t="s">
        <v>2328</v>
      </c>
      <c r="B59" t="s">
        <v>7587</v>
      </c>
      <c r="C59" t="s">
        <v>5183</v>
      </c>
      <c r="D59" t="s">
        <v>7668</v>
      </c>
    </row>
    <row r="60" spans="1:4">
      <c r="A60" t="s">
        <v>2330</v>
      </c>
      <c r="B60" t="s">
        <v>7588</v>
      </c>
      <c r="C60" t="s">
        <v>4940</v>
      </c>
      <c r="D60" t="s">
        <v>7668</v>
      </c>
    </row>
    <row r="61" spans="1:4">
      <c r="A61" t="s">
        <v>2298</v>
      </c>
      <c r="B61" t="s">
        <v>7573</v>
      </c>
      <c r="C61" t="s">
        <v>4931</v>
      </c>
      <c r="D61" t="s">
        <v>7668</v>
      </c>
    </row>
    <row r="62" spans="1:4">
      <c r="A62" t="s">
        <v>2843</v>
      </c>
      <c r="B62" t="s">
        <v>7589</v>
      </c>
      <c r="C62" t="s">
        <v>5028</v>
      </c>
      <c r="D62" t="s">
        <v>7668</v>
      </c>
    </row>
    <row r="63" spans="1:4">
      <c r="A63" t="s">
        <v>2844</v>
      </c>
      <c r="B63" t="s">
        <v>7590</v>
      </c>
      <c r="C63" t="s">
        <v>5029</v>
      </c>
      <c r="D63" t="s">
        <v>7668</v>
      </c>
    </row>
    <row r="64" spans="1:4">
      <c r="A64" t="s">
        <v>2845</v>
      </c>
      <c r="B64" t="s">
        <v>7591</v>
      </c>
      <c r="C64" t="s">
        <v>5030</v>
      </c>
      <c r="D64" t="s">
        <v>7668</v>
      </c>
    </row>
    <row r="65" spans="1:4">
      <c r="A65" t="s">
        <v>2846</v>
      </c>
      <c r="B65" t="s">
        <v>7592</v>
      </c>
      <c r="C65" t="s">
        <v>5105</v>
      </c>
      <c r="D65" t="s">
        <v>7668</v>
      </c>
    </row>
    <row r="66" spans="1:4">
      <c r="A66" t="s">
        <v>2847</v>
      </c>
      <c r="B66" t="s">
        <v>7593</v>
      </c>
      <c r="C66" t="s">
        <v>5031</v>
      </c>
      <c r="D66" t="s">
        <v>7668</v>
      </c>
    </row>
    <row r="67" spans="1:4">
      <c r="A67" t="s">
        <v>2848</v>
      </c>
      <c r="B67" t="s">
        <v>7594</v>
      </c>
      <c r="C67" t="s">
        <v>5191</v>
      </c>
      <c r="D67" t="s">
        <v>7668</v>
      </c>
    </row>
    <row r="68" spans="1:4">
      <c r="A68" t="s">
        <v>2849</v>
      </c>
      <c r="B68" t="s">
        <v>7595</v>
      </c>
      <c r="C68" t="s">
        <v>5032</v>
      </c>
      <c r="D68" t="s">
        <v>7668</v>
      </c>
    </row>
    <row r="69" spans="1:4">
      <c r="A69" t="s">
        <v>2315</v>
      </c>
      <c r="B69" t="s">
        <v>7581</v>
      </c>
      <c r="C69" t="s">
        <v>4936</v>
      </c>
      <c r="D69" t="s">
        <v>7668</v>
      </c>
    </row>
    <row r="70" spans="1:4">
      <c r="A70" t="s">
        <v>2850</v>
      </c>
      <c r="B70" t="s">
        <v>7596</v>
      </c>
      <c r="C70" t="s">
        <v>5033</v>
      </c>
      <c r="D70" t="s">
        <v>7668</v>
      </c>
    </row>
    <row r="71" spans="1:4">
      <c r="A71" t="s">
        <v>2851</v>
      </c>
      <c r="B71" t="s">
        <v>7597</v>
      </c>
      <c r="C71" t="s">
        <v>5034</v>
      </c>
      <c r="D71" t="s">
        <v>7668</v>
      </c>
    </row>
    <row r="72" spans="1:4">
      <c r="A72" t="s">
        <v>2852</v>
      </c>
      <c r="B72" t="s">
        <v>7598</v>
      </c>
      <c r="C72" t="s">
        <v>5035</v>
      </c>
      <c r="D72" t="s">
        <v>7668</v>
      </c>
    </row>
    <row r="73" spans="1:4">
      <c r="A73" t="s">
        <v>2853</v>
      </c>
      <c r="B73" t="s">
        <v>7599</v>
      </c>
      <c r="C73" t="s">
        <v>5106</v>
      </c>
      <c r="D73" t="s">
        <v>7668</v>
      </c>
    </row>
    <row r="74" spans="1:4">
      <c r="A74" t="s">
        <v>2854</v>
      </c>
      <c r="B74" t="s">
        <v>7600</v>
      </c>
      <c r="C74" t="s">
        <v>5036</v>
      </c>
      <c r="D74" t="s">
        <v>7668</v>
      </c>
    </row>
    <row r="75" spans="1:4">
      <c r="A75" t="s">
        <v>2855</v>
      </c>
      <c r="B75" t="s">
        <v>7601</v>
      </c>
      <c r="C75" t="s">
        <v>5192</v>
      </c>
      <c r="D75" t="s">
        <v>7668</v>
      </c>
    </row>
    <row r="76" spans="1:4">
      <c r="A76" t="s">
        <v>2856</v>
      </c>
      <c r="B76" t="s">
        <v>7602</v>
      </c>
      <c r="C76" t="s">
        <v>5037</v>
      </c>
      <c r="D76" t="s">
        <v>7668</v>
      </c>
    </row>
    <row r="77" spans="1:4">
      <c r="A77" t="s">
        <v>2361</v>
      </c>
      <c r="B77" t="s">
        <v>7568</v>
      </c>
      <c r="C77" t="s">
        <v>5178</v>
      </c>
      <c r="D77" t="s">
        <v>7665</v>
      </c>
    </row>
    <row r="78" spans="1:4">
      <c r="A78" t="s">
        <v>2362</v>
      </c>
      <c r="B78" t="s">
        <v>7569</v>
      </c>
      <c r="C78" t="s">
        <v>5063</v>
      </c>
      <c r="D78" t="s">
        <v>7666</v>
      </c>
    </row>
    <row r="79" spans="1:4">
      <c r="A79" t="s">
        <v>2363</v>
      </c>
      <c r="B79" t="s">
        <v>7570</v>
      </c>
      <c r="C79" t="s">
        <v>5060</v>
      </c>
      <c r="D79" t="s">
        <v>7667</v>
      </c>
    </row>
    <row r="80" spans="1:4">
      <c r="A80" t="s">
        <v>2418</v>
      </c>
      <c r="B80" t="s">
        <v>7571</v>
      </c>
      <c r="C80" t="s">
        <v>5179</v>
      </c>
      <c r="D80" t="s">
        <v>7665</v>
      </c>
    </row>
    <row r="81" spans="1:4">
      <c r="A81" t="s">
        <v>2419</v>
      </c>
      <c r="B81" t="s">
        <v>7572</v>
      </c>
      <c r="C81" t="s">
        <v>5064</v>
      </c>
      <c r="D81" t="s">
        <v>7666</v>
      </c>
    </row>
    <row r="82" spans="1:4">
      <c r="A82" t="s">
        <v>2298</v>
      </c>
      <c r="B82" t="s">
        <v>7573</v>
      </c>
      <c r="C82" t="s">
        <v>4931</v>
      </c>
      <c r="D82" t="s">
        <v>7668</v>
      </c>
    </row>
    <row r="83" spans="1:4">
      <c r="A83" t="s">
        <v>2301</v>
      </c>
      <c r="B83" t="s">
        <v>7574</v>
      </c>
      <c r="C83" t="s">
        <v>4932</v>
      </c>
      <c r="D83" t="s">
        <v>7668</v>
      </c>
    </row>
    <row r="84" spans="1:4">
      <c r="A84" t="s">
        <v>2303</v>
      </c>
      <c r="B84" t="s">
        <v>7575</v>
      </c>
      <c r="C84" t="s">
        <v>4933</v>
      </c>
      <c r="D84" t="s">
        <v>7668</v>
      </c>
    </row>
    <row r="85" spans="1:4">
      <c r="A85" t="s">
        <v>2305</v>
      </c>
      <c r="B85" t="s">
        <v>7576</v>
      </c>
      <c r="C85" t="s">
        <v>4994</v>
      </c>
      <c r="D85" t="s">
        <v>7668</v>
      </c>
    </row>
    <row r="86" spans="1:4">
      <c r="A86" t="s">
        <v>2307</v>
      </c>
      <c r="B86" t="s">
        <v>7577</v>
      </c>
      <c r="C86" t="s">
        <v>5097</v>
      </c>
      <c r="D86" t="s">
        <v>7668</v>
      </c>
    </row>
    <row r="87" spans="1:4">
      <c r="A87" t="s">
        <v>2309</v>
      </c>
      <c r="B87" t="s">
        <v>7578</v>
      </c>
      <c r="C87" t="s">
        <v>4934</v>
      </c>
      <c r="D87" t="s">
        <v>7668</v>
      </c>
    </row>
    <row r="88" spans="1:4">
      <c r="A88" t="s">
        <v>2311</v>
      </c>
      <c r="B88" t="s">
        <v>7579</v>
      </c>
      <c r="C88" t="s">
        <v>5182</v>
      </c>
      <c r="D88" t="s">
        <v>7668</v>
      </c>
    </row>
    <row r="89" spans="1:4">
      <c r="A89" t="s">
        <v>2313</v>
      </c>
      <c r="B89" t="s">
        <v>7580</v>
      </c>
      <c r="C89" t="s">
        <v>4935</v>
      </c>
      <c r="D89" t="s">
        <v>7668</v>
      </c>
    </row>
    <row r="90" spans="1:4">
      <c r="A90" t="s">
        <v>2315</v>
      </c>
      <c r="B90" t="s">
        <v>7581</v>
      </c>
      <c r="C90" t="s">
        <v>4936</v>
      </c>
      <c r="D90" t="s">
        <v>7668</v>
      </c>
    </row>
    <row r="91" spans="1:4">
      <c r="A91" t="s">
        <v>2318</v>
      </c>
      <c r="B91" t="s">
        <v>7582</v>
      </c>
      <c r="C91" t="s">
        <v>4937</v>
      </c>
      <c r="D91" t="s">
        <v>7668</v>
      </c>
    </row>
    <row r="92" spans="1:4">
      <c r="A92" t="s">
        <v>2320</v>
      </c>
      <c r="B92" t="s">
        <v>7583</v>
      </c>
      <c r="C92" t="s">
        <v>4938</v>
      </c>
      <c r="D92" t="s">
        <v>7668</v>
      </c>
    </row>
    <row r="93" spans="1:4">
      <c r="A93" t="s">
        <v>2322</v>
      </c>
      <c r="B93" t="s">
        <v>7584</v>
      </c>
      <c r="C93" t="s">
        <v>4995</v>
      </c>
      <c r="D93" t="s">
        <v>7668</v>
      </c>
    </row>
    <row r="94" spans="1:4">
      <c r="A94" t="s">
        <v>2324</v>
      </c>
      <c r="B94" t="s">
        <v>7585</v>
      </c>
      <c r="C94" t="s">
        <v>5098</v>
      </c>
      <c r="D94" t="s">
        <v>7668</v>
      </c>
    </row>
    <row r="95" spans="1:4">
      <c r="A95" t="s">
        <v>2326</v>
      </c>
      <c r="B95" t="s">
        <v>7586</v>
      </c>
      <c r="C95" t="s">
        <v>4939</v>
      </c>
      <c r="D95" t="s">
        <v>7668</v>
      </c>
    </row>
    <row r="96" spans="1:4">
      <c r="A96" t="s">
        <v>2328</v>
      </c>
      <c r="B96" t="s">
        <v>7587</v>
      </c>
      <c r="C96" t="s">
        <v>5183</v>
      </c>
      <c r="D96" t="s">
        <v>7668</v>
      </c>
    </row>
    <row r="97" spans="1:4">
      <c r="A97" t="s">
        <v>2330</v>
      </c>
      <c r="B97" t="s">
        <v>7588</v>
      </c>
      <c r="C97" t="s">
        <v>4940</v>
      </c>
      <c r="D97" t="s">
        <v>7668</v>
      </c>
    </row>
    <row r="98" spans="1:4">
      <c r="A98" t="s">
        <v>2346</v>
      </c>
      <c r="B98" t="s">
        <v>7603</v>
      </c>
      <c r="C98" t="s">
        <v>2347</v>
      </c>
      <c r="D98" t="s">
        <v>7670</v>
      </c>
    </row>
    <row r="99" spans="1:4">
      <c r="A99" t="s">
        <v>2403</v>
      </c>
      <c r="B99" t="s">
        <v>7604</v>
      </c>
      <c r="C99" t="s">
        <v>2404</v>
      </c>
      <c r="D99" t="s">
        <v>7670</v>
      </c>
    </row>
    <row r="100" spans="1:4">
      <c r="A100" t="s">
        <v>5622</v>
      </c>
      <c r="B100" t="s">
        <v>7605</v>
      </c>
      <c r="C100" t="s">
        <v>5123</v>
      </c>
      <c r="D100" t="s">
        <v>7671</v>
      </c>
    </row>
    <row r="101" spans="1:4">
      <c r="A101" t="s">
        <v>1132</v>
      </c>
      <c r="B101" t="s">
        <v>7606</v>
      </c>
      <c r="C101" t="s">
        <v>1136</v>
      </c>
      <c r="D101" t="s">
        <v>7670</v>
      </c>
    </row>
    <row r="102" spans="1:4">
      <c r="A102" t="s">
        <v>7335</v>
      </c>
      <c r="B102" t="s">
        <v>7607</v>
      </c>
      <c r="C102" t="s">
        <v>5122</v>
      </c>
      <c r="D102" t="s">
        <v>7672</v>
      </c>
    </row>
    <row r="103" spans="1:4">
      <c r="A103" t="s">
        <v>7301</v>
      </c>
      <c r="B103" t="s">
        <v>7608</v>
      </c>
      <c r="C103" t="s">
        <v>4872</v>
      </c>
      <c r="D103" t="s">
        <v>7673</v>
      </c>
    </row>
    <row r="104" spans="1:4">
      <c r="A104" t="s">
        <v>7313</v>
      </c>
      <c r="B104" t="s">
        <v>7609</v>
      </c>
      <c r="C104" t="s">
        <v>3014</v>
      </c>
      <c r="D104" t="s">
        <v>7675</v>
      </c>
    </row>
    <row r="105" spans="1:4">
      <c r="A105" t="s">
        <v>5733</v>
      </c>
      <c r="B105" t="s">
        <v>7610</v>
      </c>
      <c r="C105" t="s">
        <v>5130</v>
      </c>
      <c r="D105" t="s">
        <v>7671</v>
      </c>
    </row>
    <row r="106" spans="1:4">
      <c r="A106" t="s">
        <v>1770</v>
      </c>
      <c r="B106" t="s">
        <v>7611</v>
      </c>
      <c r="C106" t="s">
        <v>1773</v>
      </c>
      <c r="D106" t="s">
        <v>7670</v>
      </c>
    </row>
    <row r="107" spans="1:4">
      <c r="A107" t="s">
        <v>7297</v>
      </c>
      <c r="B107" t="s">
        <v>7612</v>
      </c>
      <c r="C107" t="s">
        <v>5128</v>
      </c>
      <c r="D107" t="s">
        <v>7672</v>
      </c>
    </row>
    <row r="108" spans="1:4">
      <c r="A108" t="s">
        <v>7298</v>
      </c>
      <c r="B108" t="s">
        <v>7613</v>
      </c>
      <c r="C108" t="s">
        <v>4871</v>
      </c>
      <c r="D108" t="s">
        <v>7674</v>
      </c>
    </row>
    <row r="109" spans="1:4">
      <c r="A109" t="s">
        <v>7311</v>
      </c>
      <c r="B109" t="s">
        <v>7614</v>
      </c>
      <c r="C109" t="s">
        <v>5129</v>
      </c>
      <c r="D109" t="s">
        <v>7675</v>
      </c>
    </row>
    <row r="110" spans="1:4">
      <c r="A110" t="s">
        <v>7299</v>
      </c>
      <c r="B110" t="s">
        <v>7615</v>
      </c>
      <c r="C110" t="s">
        <v>5087</v>
      </c>
      <c r="D110" t="s">
        <v>7672</v>
      </c>
    </row>
    <row r="111" spans="1:4">
      <c r="A111" t="s">
        <v>7312</v>
      </c>
      <c r="B111" t="s">
        <v>7616</v>
      </c>
      <c r="C111" t="s">
        <v>3013</v>
      </c>
      <c r="D111" t="s">
        <v>7675</v>
      </c>
    </row>
    <row r="112" spans="1:4">
      <c r="A112" t="s">
        <v>7295</v>
      </c>
      <c r="B112" t="s">
        <v>7617</v>
      </c>
      <c r="C112" t="s">
        <v>5092</v>
      </c>
      <c r="D112" t="s">
        <v>7672</v>
      </c>
    </row>
    <row r="113" spans="1:4">
      <c r="A113" t="s">
        <v>7310</v>
      </c>
      <c r="B113" t="s">
        <v>7618</v>
      </c>
      <c r="C113" t="s">
        <v>3015</v>
      </c>
      <c r="D113" t="s">
        <v>7675</v>
      </c>
    </row>
    <row r="114" spans="1:4">
      <c r="A114" t="s">
        <v>315</v>
      </c>
      <c r="B114" t="s">
        <v>7619</v>
      </c>
      <c r="C114" t="s">
        <v>5602</v>
      </c>
      <c r="D114" t="s">
        <v>7676</v>
      </c>
    </row>
    <row r="115" spans="1:4">
      <c r="A115" t="s">
        <v>296</v>
      </c>
      <c r="B115" t="s">
        <v>7620</v>
      </c>
      <c r="C115" t="s">
        <v>5603</v>
      </c>
      <c r="D115" t="s">
        <v>7676</v>
      </c>
    </row>
    <row r="116" spans="1:4">
      <c r="A116" t="s">
        <v>5566</v>
      </c>
      <c r="B116" t="s">
        <v>5567</v>
      </c>
      <c r="C116" t="s">
        <v>5610</v>
      </c>
      <c r="D116" t="s">
        <v>7676</v>
      </c>
    </row>
    <row r="117" spans="1:4">
      <c r="A117" t="s">
        <v>287</v>
      </c>
      <c r="B117" t="s">
        <v>7621</v>
      </c>
      <c r="C117" t="s">
        <v>5604</v>
      </c>
      <c r="D117" t="s">
        <v>7676</v>
      </c>
    </row>
    <row r="118" spans="1:4">
      <c r="A118" t="s">
        <v>2948</v>
      </c>
      <c r="B118" t="s">
        <v>7622</v>
      </c>
      <c r="C118" t="s">
        <v>5605</v>
      </c>
      <c r="D118" t="s">
        <v>7676</v>
      </c>
    </row>
    <row r="119" spans="1:4">
      <c r="A119" t="s">
        <v>530</v>
      </c>
      <c r="B119" t="s">
        <v>7623</v>
      </c>
      <c r="C119" t="s">
        <v>5611</v>
      </c>
      <c r="D119" t="s">
        <v>7676</v>
      </c>
    </row>
    <row r="120" spans="1:4">
      <c r="A120" t="s">
        <v>307</v>
      </c>
      <c r="B120" t="s">
        <v>7624</v>
      </c>
      <c r="C120" t="s">
        <v>5606</v>
      </c>
      <c r="D120" t="s">
        <v>7677</v>
      </c>
    </row>
    <row r="121" spans="1:4">
      <c r="A121" t="s">
        <v>332</v>
      </c>
      <c r="B121" t="s">
        <v>7625</v>
      </c>
      <c r="C121" t="s">
        <v>5619</v>
      </c>
      <c r="D121" t="s">
        <v>7676</v>
      </c>
    </row>
    <row r="122" spans="1:4">
      <c r="A122" t="s">
        <v>340</v>
      </c>
      <c r="B122" t="s">
        <v>7626</v>
      </c>
      <c r="C122" t="s">
        <v>5609</v>
      </c>
      <c r="D122" t="s">
        <v>7676</v>
      </c>
    </row>
    <row r="123" spans="1:4">
      <c r="A123" t="s">
        <v>348</v>
      </c>
      <c r="B123" t="s">
        <v>7627</v>
      </c>
      <c r="C123" t="s">
        <v>5607</v>
      </c>
      <c r="D123" t="s">
        <v>7676</v>
      </c>
    </row>
    <row r="124" spans="1:4">
      <c r="A124" t="s">
        <v>539</v>
      </c>
      <c r="B124" t="s">
        <v>7628</v>
      </c>
      <c r="C124" t="s">
        <v>5608</v>
      </c>
      <c r="D124" t="s">
        <v>7676</v>
      </c>
    </row>
    <row r="125" spans="1:4">
      <c r="A125" t="s">
        <v>323</v>
      </c>
      <c r="B125" t="s">
        <v>7629</v>
      </c>
      <c r="C125" t="s">
        <v>5612</v>
      </c>
      <c r="D125" t="s">
        <v>7678</v>
      </c>
    </row>
    <row r="126" spans="1:4">
      <c r="A126" t="s">
        <v>5496</v>
      </c>
      <c r="B126" t="s">
        <v>5497</v>
      </c>
      <c r="C126" t="s">
        <v>5613</v>
      </c>
      <c r="D126" t="s">
        <v>7679</v>
      </c>
    </row>
    <row r="127" spans="1:4">
      <c r="A127" t="s">
        <v>2955</v>
      </c>
      <c r="B127" t="s">
        <v>7630</v>
      </c>
      <c r="C127" t="s">
        <v>5620</v>
      </c>
      <c r="D127" t="s">
        <v>7680</v>
      </c>
    </row>
    <row r="128" spans="1:4">
      <c r="A128" t="s">
        <v>2954</v>
      </c>
      <c r="B128" t="s">
        <v>7631</v>
      </c>
      <c r="C128" t="s">
        <v>5214</v>
      </c>
      <c r="D128" t="s">
        <v>7681</v>
      </c>
    </row>
    <row r="129" spans="1:4">
      <c r="A129" t="s">
        <v>2959</v>
      </c>
      <c r="B129" t="s">
        <v>7632</v>
      </c>
      <c r="C129" t="s">
        <v>5216</v>
      </c>
      <c r="D129" t="s">
        <v>7682</v>
      </c>
    </row>
    <row r="130" spans="1:4">
      <c r="A130" t="s">
        <v>1452</v>
      </c>
      <c r="B130" t="s">
        <v>7633</v>
      </c>
      <c r="C130" t="s">
        <v>5227</v>
      </c>
      <c r="D130" t="s">
        <v>7683</v>
      </c>
    </row>
    <row r="131" spans="1:4">
      <c r="A131" t="s">
        <v>2017</v>
      </c>
      <c r="B131" t="s">
        <v>7634</v>
      </c>
      <c r="C131" t="s">
        <v>5226</v>
      </c>
      <c r="D131" t="s">
        <v>7683</v>
      </c>
    </row>
    <row r="132" spans="1:4">
      <c r="A132" t="s">
        <v>225</v>
      </c>
      <c r="B132" t="s">
        <v>7635</v>
      </c>
      <c r="C132" t="s">
        <v>5615</v>
      </c>
      <c r="D132" t="s">
        <v>7681</v>
      </c>
    </row>
    <row r="133" spans="1:4">
      <c r="A133" t="s">
        <v>1006</v>
      </c>
      <c r="B133" t="s">
        <v>7636</v>
      </c>
      <c r="C133" t="s">
        <v>5203</v>
      </c>
      <c r="D133" t="s">
        <v>7684</v>
      </c>
    </row>
    <row r="134" spans="1:4">
      <c r="A134" t="s">
        <v>892</v>
      </c>
      <c r="B134" t="s">
        <v>7637</v>
      </c>
      <c r="C134" t="s">
        <v>5202</v>
      </c>
      <c r="D134" t="s">
        <v>7681</v>
      </c>
    </row>
    <row r="135" spans="1:4">
      <c r="A135" t="s">
        <v>881</v>
      </c>
      <c r="B135" t="s">
        <v>7638</v>
      </c>
      <c r="C135" t="s">
        <v>5204</v>
      </c>
      <c r="D135" t="s">
        <v>7685</v>
      </c>
    </row>
    <row r="136" spans="1:4">
      <c r="A136" t="s">
        <v>998</v>
      </c>
      <c r="B136" t="s">
        <v>7639</v>
      </c>
      <c r="C136" t="s">
        <v>5207</v>
      </c>
      <c r="D136" t="s">
        <v>7686</v>
      </c>
    </row>
    <row r="137" spans="1:4">
      <c r="A137" t="s">
        <v>901</v>
      </c>
      <c r="B137" t="s">
        <v>7640</v>
      </c>
      <c r="C137" t="s">
        <v>5206</v>
      </c>
      <c r="D137" t="s">
        <v>7687</v>
      </c>
    </row>
    <row r="138" spans="1:4">
      <c r="A138" t="s">
        <v>1529</v>
      </c>
      <c r="B138" t="s">
        <v>7641</v>
      </c>
      <c r="C138" t="s">
        <v>1532</v>
      </c>
      <c r="D138" t="s">
        <v>7669</v>
      </c>
    </row>
    <row r="139" spans="1:4">
      <c r="A139" t="s">
        <v>1522</v>
      </c>
      <c r="B139" t="s">
        <v>7642</v>
      </c>
      <c r="C139" t="s">
        <v>1525</v>
      </c>
      <c r="D139" t="s">
        <v>7669</v>
      </c>
    </row>
    <row r="140" spans="1:4">
      <c r="A140" t="s">
        <v>1495</v>
      </c>
      <c r="B140" t="s">
        <v>7643</v>
      </c>
      <c r="C140" t="s">
        <v>1498</v>
      </c>
      <c r="D140" t="s">
        <v>7669</v>
      </c>
    </row>
    <row r="141" spans="1:4">
      <c r="A141" t="s">
        <v>1548</v>
      </c>
      <c r="B141" t="s">
        <v>7644</v>
      </c>
      <c r="C141" t="s">
        <v>5224</v>
      </c>
      <c r="D141" t="s">
        <v>7669</v>
      </c>
    </row>
    <row r="142" spans="1:4">
      <c r="A142" t="s">
        <v>1555</v>
      </c>
      <c r="B142" t="s">
        <v>7645</v>
      </c>
      <c r="C142" t="s">
        <v>1558</v>
      </c>
      <c r="D142" t="s">
        <v>7669</v>
      </c>
    </row>
    <row r="143" spans="1:4">
      <c r="A143" t="s">
        <v>1500</v>
      </c>
      <c r="B143" t="s">
        <v>7646</v>
      </c>
      <c r="C143" t="s">
        <v>4984</v>
      </c>
      <c r="D143" t="s">
        <v>7669</v>
      </c>
    </row>
    <row r="144" spans="1:4">
      <c r="A144" t="s">
        <v>1513</v>
      </c>
      <c r="B144" t="s">
        <v>7647</v>
      </c>
      <c r="C144" t="s">
        <v>1516</v>
      </c>
      <c r="D144" t="s">
        <v>7669</v>
      </c>
    </row>
    <row r="145" spans="1:4">
      <c r="A145" t="s">
        <v>1541</v>
      </c>
      <c r="B145" t="s">
        <v>7648</v>
      </c>
      <c r="C145" t="s">
        <v>1544</v>
      </c>
      <c r="D145" t="s">
        <v>7669</v>
      </c>
    </row>
    <row r="146" spans="1:4">
      <c r="A146" t="s">
        <v>1563</v>
      </c>
      <c r="B146" t="s">
        <v>7649</v>
      </c>
      <c r="C146" t="s">
        <v>1566</v>
      </c>
      <c r="D146" t="s">
        <v>7669</v>
      </c>
    </row>
    <row r="147" spans="1:4">
      <c r="A147" t="s">
        <v>1570</v>
      </c>
      <c r="B147" t="s">
        <v>7650</v>
      </c>
      <c r="C147" t="s">
        <v>1573</v>
      </c>
      <c r="D147" t="s">
        <v>7669</v>
      </c>
    </row>
    <row r="148" spans="1:4">
      <c r="A148" t="s">
        <v>1506</v>
      </c>
      <c r="B148" t="s">
        <v>7651</v>
      </c>
      <c r="C148" t="s">
        <v>1509</v>
      </c>
      <c r="D148" t="s">
        <v>7669</v>
      </c>
    </row>
    <row r="149" spans="1:4">
      <c r="A149" t="s">
        <v>2075</v>
      </c>
      <c r="B149" t="s">
        <v>7652</v>
      </c>
      <c r="C149" t="s">
        <v>2078</v>
      </c>
      <c r="D149" t="s">
        <v>7669</v>
      </c>
    </row>
    <row r="150" spans="1:4">
      <c r="A150" t="s">
        <v>2069</v>
      </c>
      <c r="B150" t="s">
        <v>7653</v>
      </c>
      <c r="C150" t="s">
        <v>2072</v>
      </c>
      <c r="D150" t="s">
        <v>7669</v>
      </c>
    </row>
    <row r="151" spans="1:4">
      <c r="A151" t="s">
        <v>2047</v>
      </c>
      <c r="B151" t="s">
        <v>7654</v>
      </c>
      <c r="C151" t="s">
        <v>2050</v>
      </c>
      <c r="D151" t="s">
        <v>7669</v>
      </c>
    </row>
    <row r="152" spans="1:4">
      <c r="A152" t="s">
        <v>2091</v>
      </c>
      <c r="B152" t="s">
        <v>7655</v>
      </c>
      <c r="C152" t="s">
        <v>5225</v>
      </c>
      <c r="D152" t="s">
        <v>7669</v>
      </c>
    </row>
    <row r="153" spans="1:4">
      <c r="A153" t="s">
        <v>2096</v>
      </c>
      <c r="B153" t="s">
        <v>7656</v>
      </c>
      <c r="C153" t="s">
        <v>2099</v>
      </c>
      <c r="D153" t="s">
        <v>7669</v>
      </c>
    </row>
    <row r="154" spans="1:4">
      <c r="A154" t="s">
        <v>2052</v>
      </c>
      <c r="B154" t="s">
        <v>7657</v>
      </c>
      <c r="C154" t="s">
        <v>4985</v>
      </c>
      <c r="D154" t="s">
        <v>7669</v>
      </c>
    </row>
    <row r="155" spans="1:4">
      <c r="A155" t="s">
        <v>2063</v>
      </c>
      <c r="B155" t="s">
        <v>7658</v>
      </c>
      <c r="C155" t="s">
        <v>2066</v>
      </c>
      <c r="D155" t="s">
        <v>7669</v>
      </c>
    </row>
    <row r="156" spans="1:4">
      <c r="A156" t="s">
        <v>2086</v>
      </c>
      <c r="B156" t="s">
        <v>7659</v>
      </c>
      <c r="C156" t="s">
        <v>2089</v>
      </c>
      <c r="D156" t="s">
        <v>7669</v>
      </c>
    </row>
    <row r="157" spans="1:4">
      <c r="A157" t="s">
        <v>2102</v>
      </c>
      <c r="B157" t="s">
        <v>7660</v>
      </c>
      <c r="C157" t="s">
        <v>2105</v>
      </c>
      <c r="D157" t="s">
        <v>7669</v>
      </c>
    </row>
    <row r="158" spans="1:4">
      <c r="A158" t="s">
        <v>2108</v>
      </c>
      <c r="B158" t="s">
        <v>7661</v>
      </c>
      <c r="C158" t="s">
        <v>2111</v>
      </c>
      <c r="D158" t="s">
        <v>7669</v>
      </c>
    </row>
    <row r="159" spans="1:4">
      <c r="A159" t="s">
        <v>2057</v>
      </c>
      <c r="B159" t="s">
        <v>7662</v>
      </c>
      <c r="C159" t="s">
        <v>2060</v>
      </c>
      <c r="D159" t="s">
        <v>7669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3"/>
  <sheetViews>
    <sheetView workbookViewId="0">
      <selection activeCell="A7" sqref="A2:A7"/>
    </sheetView>
  </sheetViews>
  <sheetFormatPr defaultRowHeight="15"/>
  <cols>
    <col min="1" max="1" width="13" customWidth="1"/>
    <col min="2" max="2" width="17.5703125" customWidth="1"/>
  </cols>
  <sheetData>
    <row r="1" spans="1:3" s="116" customFormat="1">
      <c r="A1" s="116" t="s">
        <v>9</v>
      </c>
      <c r="B1" s="116" t="s">
        <v>7539</v>
      </c>
      <c r="C1" s="116" t="s">
        <v>7540</v>
      </c>
    </row>
    <row r="2" spans="1:3">
      <c r="A2" t="s">
        <v>2334</v>
      </c>
      <c r="B2" t="s">
        <v>7509</v>
      </c>
    </row>
    <row r="3" spans="1:3">
      <c r="A3" t="s">
        <v>2392</v>
      </c>
      <c r="B3" t="s">
        <v>7511</v>
      </c>
    </row>
    <row r="4" spans="1:3">
      <c r="A4" t="s">
        <v>1076</v>
      </c>
      <c r="B4" t="s">
        <v>7512</v>
      </c>
    </row>
    <row r="5" spans="1:3">
      <c r="A5" t="s">
        <v>1740</v>
      </c>
      <c r="B5" t="s">
        <v>7513</v>
      </c>
    </row>
    <row r="6" spans="1:3">
      <c r="A6" t="s">
        <v>1100</v>
      </c>
      <c r="B6" t="s">
        <v>5086</v>
      </c>
    </row>
    <row r="7" spans="1:3">
      <c r="A7" t="s">
        <v>1751</v>
      </c>
      <c r="B7" t="s">
        <v>5090</v>
      </c>
    </row>
    <row r="8" spans="1:3">
      <c r="A8" t="s">
        <v>2942</v>
      </c>
      <c r="B8" t="s">
        <v>7532</v>
      </c>
    </row>
    <row r="9" spans="1:3">
      <c r="A9" t="s">
        <v>2941</v>
      </c>
      <c r="B9" t="s">
        <v>7529</v>
      </c>
    </row>
    <row r="10" spans="1:3">
      <c r="B10" t="s">
        <v>7530</v>
      </c>
      <c r="C10" t="s">
        <v>6864</v>
      </c>
    </row>
    <row r="11" spans="1:3">
      <c r="B11" t="s">
        <v>7531</v>
      </c>
      <c r="C11" t="s">
        <v>7541</v>
      </c>
    </row>
    <row r="12" spans="1:3">
      <c r="B12" t="s">
        <v>7537</v>
      </c>
      <c r="C12" t="s">
        <v>7542</v>
      </c>
    </row>
    <row r="13" spans="1:3">
      <c r="B13" t="s">
        <v>7538</v>
      </c>
      <c r="C13" t="s">
        <v>7543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T167"/>
  <sheetViews>
    <sheetView topLeftCell="A70" workbookViewId="0">
      <selection activeCell="P26" sqref="P26"/>
    </sheetView>
  </sheetViews>
  <sheetFormatPr defaultRowHeight="15"/>
  <cols>
    <col min="1" max="1" width="9.5703125" customWidth="1"/>
    <col min="2" max="2" width="14.5703125" customWidth="1"/>
    <col min="3" max="3" width="26.85546875" customWidth="1"/>
    <col min="4" max="4" width="18.140625" style="28" bestFit="1" customWidth="1"/>
    <col min="5" max="5" width="40.140625" customWidth="1"/>
    <col min="6" max="6" width="19.85546875" customWidth="1"/>
    <col min="7" max="7" width="48.42578125" customWidth="1"/>
    <col min="8" max="8" width="25.5703125" customWidth="1"/>
    <col min="9" max="9" width="43.85546875" customWidth="1"/>
    <col min="10" max="10" width="2.85546875" bestFit="1" customWidth="1"/>
    <col min="15" max="15" width="11.5703125" customWidth="1"/>
  </cols>
  <sheetData>
    <row r="3" spans="1:20" s="153" customFormat="1" ht="62.1" customHeight="1">
      <c r="A3" s="152" t="s">
        <v>2728</v>
      </c>
      <c r="B3" s="153" t="s">
        <v>2731</v>
      </c>
      <c r="D3" s="154" t="s">
        <v>2767</v>
      </c>
      <c r="E3" s="154" t="s">
        <v>2768</v>
      </c>
      <c r="H3" s="589"/>
      <c r="O3" s="28"/>
      <c r="P3"/>
      <c r="Q3"/>
      <c r="R3"/>
      <c r="S3"/>
      <c r="T3" s="33" t="s">
        <v>2769</v>
      </c>
    </row>
    <row r="4" spans="1:20">
      <c r="A4" s="19" t="s">
        <v>1595</v>
      </c>
      <c r="B4" s="20">
        <v>10</v>
      </c>
      <c r="D4" s="28">
        <v>1</v>
      </c>
      <c r="E4" s="201" t="s">
        <v>1595</v>
      </c>
      <c r="O4" s="28"/>
      <c r="T4" s="33"/>
    </row>
    <row r="5" spans="1:20" ht="90">
      <c r="A5" s="19" t="s">
        <v>1099</v>
      </c>
      <c r="B5" s="20">
        <v>10</v>
      </c>
      <c r="D5" s="28">
        <v>2</v>
      </c>
      <c r="E5" s="599" t="s">
        <v>7094</v>
      </c>
      <c r="I5" s="13"/>
      <c r="O5" s="705" t="s">
        <v>2767</v>
      </c>
      <c r="P5" s="156" t="s">
        <v>2801</v>
      </c>
      <c r="Q5" s="706" t="s">
        <v>4781</v>
      </c>
      <c r="R5" s="18" t="s">
        <v>2722</v>
      </c>
      <c r="S5" s="18" t="s">
        <v>2738</v>
      </c>
      <c r="T5" s="158" t="s">
        <v>5388</v>
      </c>
    </row>
    <row r="6" spans="1:20">
      <c r="A6" s="16" t="s">
        <v>562</v>
      </c>
      <c r="B6" s="17">
        <v>7</v>
      </c>
      <c r="D6" s="28">
        <v>3</v>
      </c>
      <c r="E6" s="31" t="s">
        <v>2333</v>
      </c>
      <c r="I6" s="13"/>
      <c r="O6" s="28">
        <v>1</v>
      </c>
      <c r="P6" s="21" t="s">
        <v>181</v>
      </c>
      <c r="Q6" s="21" t="e">
        <f ca="1">_xlfn.XLOOKUP(P6,map_headernames!Q:Q,map_headernames!BQ:BQ)</f>
        <v>#NAME?</v>
      </c>
      <c r="R6" s="130"/>
      <c r="S6" s="21" t="s">
        <v>181</v>
      </c>
      <c r="T6" s="34"/>
    </row>
    <row r="7" spans="1:20">
      <c r="A7" s="14" t="s">
        <v>2733</v>
      </c>
      <c r="B7" s="15">
        <v>8</v>
      </c>
      <c r="D7" s="28">
        <v>4</v>
      </c>
      <c r="E7" s="31" t="s">
        <v>2391</v>
      </c>
      <c r="I7" s="31"/>
      <c r="O7" s="28">
        <v>2</v>
      </c>
      <c r="P7" s="21" t="s">
        <v>144</v>
      </c>
      <c r="Q7" s="21" t="e">
        <f ca="1">_xlfn.XLOOKUP(P7,map_headernames!Q:Q,map_headernames!BQ:BQ)</f>
        <v>#NAME?</v>
      </c>
      <c r="R7" s="130"/>
      <c r="S7" s="21" t="s">
        <v>144</v>
      </c>
      <c r="T7" s="34"/>
    </row>
    <row r="8" spans="1:20">
      <c r="A8" s="19" t="s">
        <v>1075</v>
      </c>
      <c r="B8" s="20">
        <v>10</v>
      </c>
      <c r="D8" s="28">
        <v>5</v>
      </c>
      <c r="E8" s="13" t="s">
        <v>1075</v>
      </c>
      <c r="I8" s="31"/>
      <c r="O8" s="28">
        <v>3</v>
      </c>
      <c r="P8" s="339" t="s">
        <v>5452</v>
      </c>
      <c r="Q8" s="21" t="e">
        <f ca="1">_xlfn.XLOOKUP(P8,map_headernames!Q:Q,map_headernames!BQ:BQ)</f>
        <v>#NAME?</v>
      </c>
      <c r="R8" s="340"/>
      <c r="S8" s="339" t="s">
        <v>5452</v>
      </c>
      <c r="T8" s="34"/>
    </row>
    <row r="9" spans="1:20">
      <c r="A9" s="19" t="s">
        <v>2333</v>
      </c>
      <c r="B9" s="20">
        <v>10</v>
      </c>
      <c r="D9" s="28">
        <v>6</v>
      </c>
      <c r="E9" s="13" t="s">
        <v>1739</v>
      </c>
      <c r="O9" s="28">
        <v>4</v>
      </c>
      <c r="P9" s="21" t="s">
        <v>196</v>
      </c>
      <c r="Q9" s="21" t="e">
        <f ca="1">_xlfn.XLOOKUP(P9,map_headernames!Q:Q,map_headernames!BQ:BQ)</f>
        <v>#NAME?</v>
      </c>
      <c r="R9" s="130"/>
      <c r="S9" s="21" t="s">
        <v>196</v>
      </c>
      <c r="T9" s="34"/>
    </row>
    <row r="10" spans="1:20">
      <c r="A10" s="19" t="s">
        <v>2391</v>
      </c>
      <c r="B10" s="20">
        <v>10</v>
      </c>
      <c r="D10" s="28">
        <v>7</v>
      </c>
      <c r="E10" s="13" t="s">
        <v>1099</v>
      </c>
      <c r="L10" s="23"/>
      <c r="O10" s="28">
        <v>5</v>
      </c>
      <c r="P10" s="21" t="s">
        <v>1716</v>
      </c>
      <c r="Q10" s="21" t="e">
        <f ca="1">_xlfn.XLOOKUP(P10,map_headernames!Q:Q,map_headernames!BQ:BQ)</f>
        <v>#NAME?</v>
      </c>
      <c r="R10" s="130"/>
      <c r="S10" s="21" t="s">
        <v>1716</v>
      </c>
      <c r="T10" s="34"/>
    </row>
    <row r="11" spans="1:20">
      <c r="A11" s="19" t="s">
        <v>1750</v>
      </c>
      <c r="B11" s="20">
        <v>10</v>
      </c>
      <c r="D11" s="28">
        <v>8</v>
      </c>
      <c r="E11" s="13" t="s">
        <v>1750</v>
      </c>
      <c r="L11" s="23"/>
      <c r="O11" s="28">
        <v>6</v>
      </c>
      <c r="P11" s="21" t="s">
        <v>306</v>
      </c>
      <c r="Q11" s="21" t="e">
        <f ca="1">_xlfn.XLOOKUP(P11,map_headernames!Q:Q,map_headernames!BQ:BQ)</f>
        <v>#NAME?</v>
      </c>
      <c r="R11" s="130"/>
      <c r="S11" s="21" t="s">
        <v>306</v>
      </c>
      <c r="T11" s="34"/>
    </row>
    <row r="12" spans="1:20">
      <c r="A12" s="19" t="s">
        <v>1739</v>
      </c>
      <c r="B12" s="20">
        <v>10</v>
      </c>
      <c r="D12" s="28">
        <v>9</v>
      </c>
      <c r="E12" s="667" t="s">
        <v>562</v>
      </c>
      <c r="L12" s="23"/>
      <c r="O12" s="28">
        <v>7</v>
      </c>
      <c r="P12" s="21" t="s">
        <v>80</v>
      </c>
      <c r="Q12" s="21" t="e">
        <f ca="1">_xlfn.XLOOKUP(P12,map_headernames!Q:Q,map_headernames!BQ:BQ)</f>
        <v>#NAME?</v>
      </c>
      <c r="R12" s="130"/>
      <c r="S12" s="21" t="s">
        <v>80</v>
      </c>
      <c r="T12" s="34"/>
    </row>
    <row r="13" spans="1:20">
      <c r="A13" s="14" t="s">
        <v>2190</v>
      </c>
      <c r="B13" s="15">
        <v>8</v>
      </c>
      <c r="D13" s="28">
        <v>10</v>
      </c>
      <c r="E13" s="201" t="s">
        <v>2190</v>
      </c>
      <c r="I13" s="28" t="s">
        <v>5407</v>
      </c>
      <c r="J13" s="28"/>
      <c r="L13" s="23"/>
      <c r="O13" s="28">
        <v>8</v>
      </c>
      <c r="P13" s="21" t="s">
        <v>255</v>
      </c>
      <c r="Q13" s="21" t="e">
        <f ca="1">_xlfn.XLOOKUP(P13,map_headernames!Q:Q,map_headernames!BQ:BQ)</f>
        <v>#NAME?</v>
      </c>
      <c r="R13" s="130"/>
      <c r="S13" s="21" t="s">
        <v>255</v>
      </c>
      <c r="T13" s="34"/>
    </row>
    <row r="14" spans="1:20">
      <c r="A14" s="14" t="s">
        <v>2265</v>
      </c>
      <c r="B14" s="15">
        <v>8</v>
      </c>
      <c r="D14" s="28">
        <v>11</v>
      </c>
      <c r="E14" s="32" t="s">
        <v>2355</v>
      </c>
      <c r="I14" s="103"/>
      <c r="J14" s="103"/>
      <c r="L14" s="23"/>
      <c r="O14" s="28">
        <v>9</v>
      </c>
      <c r="P14" s="21" t="s">
        <v>265</v>
      </c>
      <c r="Q14" s="21" t="e">
        <f ca="1">_xlfn.XLOOKUP(P14,map_headernames!Q:Q,map_headernames!BQ:BQ)</f>
        <v>#NAME?</v>
      </c>
      <c r="R14" s="130"/>
      <c r="S14" s="21" t="s">
        <v>265</v>
      </c>
      <c r="T14" s="34"/>
    </row>
    <row r="15" spans="1:20">
      <c r="A15" s="14" t="s">
        <v>2248</v>
      </c>
      <c r="B15" s="15">
        <v>8</v>
      </c>
      <c r="D15" s="28">
        <v>12</v>
      </c>
      <c r="E15" s="32" t="s">
        <v>2412</v>
      </c>
      <c r="I15" s="103" t="s">
        <v>44</v>
      </c>
      <c r="J15" s="192">
        <v>1</v>
      </c>
      <c r="L15" s="23"/>
      <c r="O15" s="28">
        <v>10</v>
      </c>
      <c r="P15" s="21" t="s">
        <v>95</v>
      </c>
      <c r="Q15" s="21" t="e">
        <f ca="1">_xlfn.XLOOKUP(P15,map_headernames!Q:Q,map_headernames!BQ:BQ)</f>
        <v>#NAME?</v>
      </c>
      <c r="R15" s="130"/>
      <c r="S15" s="21" t="s">
        <v>95</v>
      </c>
      <c r="T15" s="34"/>
    </row>
    <row r="16" spans="1:20">
      <c r="A16" s="14" t="s">
        <v>2299</v>
      </c>
      <c r="B16" s="15">
        <v>8</v>
      </c>
      <c r="D16" s="28">
        <v>13</v>
      </c>
      <c r="E16" s="30" t="s">
        <v>2299</v>
      </c>
      <c r="I16" s="103" t="s">
        <v>59</v>
      </c>
      <c r="J16" s="192">
        <v>99</v>
      </c>
      <c r="L16" s="23"/>
      <c r="O16" s="28">
        <v>11</v>
      </c>
      <c r="P16" s="21" t="s">
        <v>134</v>
      </c>
      <c r="Q16" s="21" t="e">
        <f ca="1">_xlfn.XLOOKUP(P16,map_headernames!Q:Q,map_headernames!BQ:BQ)</f>
        <v>#NAME?</v>
      </c>
      <c r="R16" s="130"/>
      <c r="S16" s="21" t="s">
        <v>134</v>
      </c>
      <c r="T16" s="34"/>
    </row>
    <row r="17" spans="1:20">
      <c r="A17" s="14" t="s">
        <v>2355</v>
      </c>
      <c r="B17" s="15">
        <v>8</v>
      </c>
      <c r="D17" s="28">
        <v>14</v>
      </c>
      <c r="E17" s="30" t="s">
        <v>2316</v>
      </c>
      <c r="I17" s="103" t="s">
        <v>140</v>
      </c>
      <c r="J17" s="192">
        <v>3</v>
      </c>
      <c r="L17" s="23"/>
      <c r="O17" s="28">
        <v>12</v>
      </c>
      <c r="P17" s="21" t="s">
        <v>244</v>
      </c>
      <c r="Q17" s="21" t="e">
        <f ca="1">_xlfn.XLOOKUP(P17,map_headernames!Q:Q,map_headernames!BQ:BQ)</f>
        <v>#NAME?</v>
      </c>
      <c r="R17" s="130"/>
      <c r="S17" s="21" t="s">
        <v>244</v>
      </c>
      <c r="T17" s="34"/>
    </row>
    <row r="18" spans="1:20">
      <c r="A18" s="14" t="s">
        <v>2412</v>
      </c>
      <c r="B18" s="15">
        <v>8</v>
      </c>
      <c r="D18" s="28">
        <v>15</v>
      </c>
      <c r="E18" s="30" t="s">
        <v>2265</v>
      </c>
      <c r="I18" s="103" t="s">
        <v>2766</v>
      </c>
      <c r="J18" s="192">
        <v>4</v>
      </c>
      <c r="L18" s="23"/>
      <c r="O18" s="28">
        <v>13</v>
      </c>
      <c r="P18" s="339" t="s">
        <v>5448</v>
      </c>
      <c r="Q18" s="21" t="e">
        <f ca="1">_xlfn.XLOOKUP(P18,map_headernames!Q:Q,map_headernames!BQ:BQ)</f>
        <v>#NAME?</v>
      </c>
      <c r="R18" s="130"/>
      <c r="S18" s="339" t="s">
        <v>5448</v>
      </c>
      <c r="T18" s="34"/>
    </row>
    <row r="19" spans="1:20">
      <c r="A19" s="14" t="s">
        <v>2282</v>
      </c>
      <c r="B19" s="15">
        <v>8</v>
      </c>
      <c r="D19" s="28">
        <v>16</v>
      </c>
      <c r="E19" s="30" t="s">
        <v>2282</v>
      </c>
      <c r="I19" s="103" t="s">
        <v>84</v>
      </c>
      <c r="J19" s="192">
        <v>5</v>
      </c>
      <c r="L19" s="23"/>
      <c r="O19" s="28">
        <v>16</v>
      </c>
      <c r="P19" s="169" t="s">
        <v>189</v>
      </c>
      <c r="Q19" s="169" t="e">
        <f ca="1">_xlfn.XLOOKUP(P19,map_headernames!Q:Q,map_headernames!BQ:BQ)</f>
        <v>#NAME?</v>
      </c>
      <c r="R19" s="171"/>
      <c r="S19" s="341" t="s">
        <v>2773</v>
      </c>
      <c r="T19" s="338" t="s">
        <v>2772</v>
      </c>
    </row>
    <row r="20" spans="1:20">
      <c r="A20" s="14" t="s">
        <v>2316</v>
      </c>
      <c r="B20" s="15">
        <v>8</v>
      </c>
      <c r="D20" s="28">
        <v>17</v>
      </c>
      <c r="E20" s="666" t="s">
        <v>2248</v>
      </c>
      <c r="I20" s="103" t="s">
        <v>60</v>
      </c>
      <c r="J20" s="192">
        <v>99</v>
      </c>
      <c r="L20" s="23"/>
      <c r="O20" s="28">
        <v>17</v>
      </c>
      <c r="P20" s="169" t="s">
        <v>1096</v>
      </c>
      <c r="Q20" s="169" t="e">
        <f ca="1">_xlfn.XLOOKUP(P20,map_headernames!Q:Q,map_headernames!BQ:BQ)</f>
        <v>#NAME?</v>
      </c>
      <c r="R20" s="171"/>
      <c r="S20" s="341" t="s">
        <v>2774</v>
      </c>
    </row>
    <row r="21" spans="1:20">
      <c r="A21" s="12" t="s">
        <v>1662</v>
      </c>
      <c r="B21" s="11">
        <v>13</v>
      </c>
      <c r="D21" s="28">
        <v>18</v>
      </c>
      <c r="E21" s="18" t="s">
        <v>2871</v>
      </c>
      <c r="I21" s="103"/>
      <c r="J21" s="103"/>
      <c r="L21" s="23"/>
      <c r="O21" s="28">
        <v>18</v>
      </c>
      <c r="P21" s="373" t="s">
        <v>5627</v>
      </c>
      <c r="Q21" s="169" t="e">
        <f ca="1">_xlfn.XLOOKUP(P21,map_headernames!Q:Q,map_headernames!BQ:BQ)</f>
        <v>#NAME?</v>
      </c>
      <c r="R21" s="374"/>
      <c r="S21" s="375" t="s">
        <v>5628</v>
      </c>
      <c r="T21" s="381"/>
    </row>
    <row r="22" spans="1:20">
      <c r="A22" s="12" t="s">
        <v>1209</v>
      </c>
      <c r="B22" s="11">
        <v>13</v>
      </c>
      <c r="D22" s="28">
        <v>19</v>
      </c>
      <c r="E22" s="41" t="s">
        <v>2872</v>
      </c>
      <c r="L22" s="23"/>
      <c r="O22" s="28">
        <v>19</v>
      </c>
      <c r="P22" s="373" t="s">
        <v>5664</v>
      </c>
      <c r="Q22" s="169" t="e">
        <f ca="1">_xlfn.XLOOKUP(P22,map_headernames!Q:Q,map_headernames!BQ:BQ)</f>
        <v>#NAME?</v>
      </c>
      <c r="R22" s="374"/>
      <c r="S22" s="375" t="s">
        <v>5628</v>
      </c>
      <c r="T22" s="392"/>
    </row>
    <row r="23" spans="1:20">
      <c r="A23" s="12" t="s">
        <v>1217</v>
      </c>
      <c r="B23" s="11">
        <v>13</v>
      </c>
      <c r="D23" s="28">
        <v>20</v>
      </c>
      <c r="E23" s="41" t="s">
        <v>2873</v>
      </c>
      <c r="O23" s="28">
        <v>20</v>
      </c>
      <c r="P23" s="169" t="s">
        <v>155</v>
      </c>
      <c r="Q23" s="169" t="e">
        <f ca="1">_xlfn.XLOOKUP(P23,map_headernames!Q:Q,map_headernames!BQ:BQ)</f>
        <v>#NAME?</v>
      </c>
      <c r="R23" s="171"/>
      <c r="S23" s="341" t="s">
        <v>2775</v>
      </c>
    </row>
    <row r="24" spans="1:20">
      <c r="A24" s="12" t="s">
        <v>2365</v>
      </c>
      <c r="B24" s="11">
        <v>13</v>
      </c>
      <c r="D24" s="28">
        <v>21</v>
      </c>
      <c r="E24" s="41" t="s">
        <v>2874</v>
      </c>
      <c r="O24" s="28">
        <v>21</v>
      </c>
      <c r="P24" s="169" t="s">
        <v>150</v>
      </c>
      <c r="Q24" s="169" t="e">
        <f ca="1">_xlfn.XLOOKUP(P24,map_headernames!Q:Q,map_headernames!BQ:BQ)</f>
        <v>#NAME?</v>
      </c>
      <c r="R24" s="171"/>
      <c r="S24" s="341" t="s">
        <v>2776</v>
      </c>
    </row>
    <row r="25" spans="1:20">
      <c r="A25" s="12" t="s">
        <v>2423</v>
      </c>
      <c r="B25" s="11">
        <v>13</v>
      </c>
      <c r="D25" s="28">
        <v>22</v>
      </c>
      <c r="E25" s="41" t="s">
        <v>2875</v>
      </c>
      <c r="O25" s="28">
        <v>22</v>
      </c>
      <c r="P25" s="169" t="s">
        <v>389</v>
      </c>
      <c r="Q25" s="169" t="e">
        <f ca="1">_xlfn.XLOOKUP(P25,map_headernames!Q:Q,map_headernames!BQ:BQ)</f>
        <v>#NAME?</v>
      </c>
      <c r="R25" s="171"/>
      <c r="S25" s="341" t="s">
        <v>2777</v>
      </c>
    </row>
    <row r="26" spans="1:20">
      <c r="A26" s="12" t="s">
        <v>1821</v>
      </c>
      <c r="B26" s="11">
        <v>13</v>
      </c>
      <c r="D26" s="28">
        <v>23</v>
      </c>
      <c r="E26" s="41" t="s">
        <v>2876</v>
      </c>
      <c r="O26" s="28">
        <v>23</v>
      </c>
      <c r="P26" s="169" t="s">
        <v>4763</v>
      </c>
      <c r="Q26" s="169">
        <v>165</v>
      </c>
      <c r="R26" s="171"/>
      <c r="S26" s="341"/>
    </row>
    <row r="27" spans="1:20">
      <c r="A27" s="12" t="s">
        <v>1826</v>
      </c>
      <c r="B27" s="11">
        <v>13</v>
      </c>
      <c r="D27" s="28">
        <v>24</v>
      </c>
      <c r="E27" s="41" t="s">
        <v>2877</v>
      </c>
      <c r="O27" s="28">
        <v>24</v>
      </c>
      <c r="P27" s="169" t="s">
        <v>51</v>
      </c>
      <c r="Q27" s="169" t="e">
        <f ca="1">_xlfn.XLOOKUP(P27,map_headernames!Q:Q,map_headernames!BQ:BQ)</f>
        <v>#NAME?</v>
      </c>
      <c r="R27" s="171"/>
      <c r="S27" s="341" t="s">
        <v>2778</v>
      </c>
    </row>
    <row r="28" spans="1:20">
      <c r="A28" s="24" t="s">
        <v>2705</v>
      </c>
      <c r="B28" s="25">
        <v>13</v>
      </c>
      <c r="D28" s="28">
        <v>25</v>
      </c>
      <c r="E28" s="665" t="s">
        <v>2878</v>
      </c>
      <c r="F28" s="23"/>
      <c r="O28" s="28">
        <v>25</v>
      </c>
      <c r="P28" s="169" t="s">
        <v>1144</v>
      </c>
      <c r="Q28" s="169" t="e">
        <f ca="1">_xlfn.XLOOKUP(P28,map_headernames!Q:Q,map_headernames!BQ:BQ)</f>
        <v>#NAME?</v>
      </c>
      <c r="R28" s="171"/>
      <c r="S28" s="341" t="s">
        <v>2779</v>
      </c>
    </row>
    <row r="29" spans="1:20">
      <c r="A29" s="24" t="s">
        <v>1376</v>
      </c>
      <c r="B29" s="25">
        <v>13</v>
      </c>
      <c r="D29" s="28">
        <v>26</v>
      </c>
      <c r="E29" s="1" t="s">
        <v>2822</v>
      </c>
      <c r="F29" s="23"/>
      <c r="I29" s="103"/>
      <c r="J29" s="192"/>
      <c r="O29" s="28">
        <v>26</v>
      </c>
      <c r="P29" s="169" t="s">
        <v>176</v>
      </c>
      <c r="Q29" s="169" t="e">
        <f ca="1">_xlfn.XLOOKUP(P29,map_headernames!Q:Q,map_headernames!BQ:BQ)</f>
        <v>#NAME?</v>
      </c>
      <c r="R29" s="171"/>
      <c r="S29" s="341" t="s">
        <v>2780</v>
      </c>
    </row>
    <row r="30" spans="1:20">
      <c r="A30" s="24" t="s">
        <v>2706</v>
      </c>
      <c r="B30" s="25">
        <v>13</v>
      </c>
      <c r="D30" s="28">
        <v>27</v>
      </c>
      <c r="E30" s="40" t="s">
        <v>2823</v>
      </c>
      <c r="F30" s="23"/>
      <c r="I30" s="103"/>
      <c r="J30" s="192"/>
      <c r="O30" s="28">
        <v>27</v>
      </c>
      <c r="P30" s="169" t="s">
        <v>168</v>
      </c>
      <c r="Q30" s="169" t="e">
        <f ca="1">_xlfn.XLOOKUP(P30,map_headernames!Q:Q,map_headernames!BQ:BQ)</f>
        <v>#NAME?</v>
      </c>
      <c r="R30" s="171"/>
      <c r="S30" s="341" t="s">
        <v>2781</v>
      </c>
    </row>
    <row r="31" spans="1:20">
      <c r="A31" s="24" t="s">
        <v>1962</v>
      </c>
      <c r="B31" s="25">
        <v>13</v>
      </c>
      <c r="D31" s="28">
        <v>28</v>
      </c>
      <c r="E31" s="40" t="s">
        <v>2824</v>
      </c>
      <c r="F31" s="23"/>
      <c r="I31" s="103"/>
      <c r="J31" s="192"/>
      <c r="O31" s="28">
        <v>28</v>
      </c>
      <c r="P31" s="169" t="s">
        <v>164</v>
      </c>
      <c r="Q31" s="169" t="e">
        <f ca="1">_xlfn.XLOOKUP(P31,map_headernames!Q:Q,map_headernames!BQ:BQ)</f>
        <v>#NAME?</v>
      </c>
      <c r="R31" s="171"/>
      <c r="S31" s="341" t="s">
        <v>2782</v>
      </c>
    </row>
    <row r="32" spans="1:20">
      <c r="A32" s="26" t="s">
        <v>280</v>
      </c>
      <c r="B32" s="27">
        <v>13</v>
      </c>
      <c r="D32" s="28">
        <v>29</v>
      </c>
      <c r="E32" s="40" t="s">
        <v>2825</v>
      </c>
      <c r="I32" s="103"/>
      <c r="J32" s="192"/>
      <c r="O32" s="28">
        <v>29</v>
      </c>
      <c r="P32" t="s">
        <v>2798</v>
      </c>
      <c r="Q32" t="s">
        <v>2798</v>
      </c>
      <c r="R32" s="28"/>
      <c r="T32" s="23"/>
    </row>
    <row r="33" spans="1:20">
      <c r="A33" s="26" t="s">
        <v>1491</v>
      </c>
      <c r="B33" s="27">
        <v>13</v>
      </c>
      <c r="D33" s="28">
        <v>30</v>
      </c>
      <c r="E33" s="40" t="s">
        <v>2826</v>
      </c>
      <c r="I33" s="103"/>
      <c r="J33" s="192"/>
      <c r="O33" s="28">
        <v>30</v>
      </c>
      <c r="P33" s="39" t="s">
        <v>2967</v>
      </c>
      <c r="Q33" s="39" t="e">
        <f ca="1">_xlfn.XLOOKUP(P33,map_headernames!T:T,map_headernames!BQ:BQ)</f>
        <v>#NAME?</v>
      </c>
      <c r="R33" s="28"/>
      <c r="S33" s="336"/>
      <c r="T33" s="23"/>
    </row>
    <row r="34" spans="1:20">
      <c r="A34" s="26" t="s">
        <v>2707</v>
      </c>
      <c r="B34" s="27">
        <v>13</v>
      </c>
      <c r="D34" s="28">
        <v>31</v>
      </c>
      <c r="E34" s="40" t="s">
        <v>2827</v>
      </c>
      <c r="I34" s="103"/>
      <c r="J34" s="192"/>
      <c r="O34" s="28">
        <v>31</v>
      </c>
      <c r="P34" s="39" t="s">
        <v>2968</v>
      </c>
      <c r="Q34" s="39" t="e">
        <f ca="1">_xlfn.XLOOKUP(P34,map_headernames!T:T,map_headernames!BQ:BQ)</f>
        <v>#NAME?</v>
      </c>
      <c r="R34" s="28"/>
      <c r="S34" s="336"/>
      <c r="T34" s="23"/>
    </row>
    <row r="35" spans="1:20">
      <c r="A35" s="26" t="s">
        <v>2045</v>
      </c>
      <c r="B35" s="27">
        <v>13</v>
      </c>
      <c r="D35" s="28">
        <v>32</v>
      </c>
      <c r="E35" s="40" t="s">
        <v>2828</v>
      </c>
      <c r="O35" s="28">
        <v>32</v>
      </c>
      <c r="P35" s="39" t="s">
        <v>2969</v>
      </c>
      <c r="Q35" s="39" t="e">
        <f ca="1">_xlfn.XLOOKUP(P35,map_headernames!T:T,map_headernames!BQ:BQ)</f>
        <v>#NAME?</v>
      </c>
      <c r="R35" s="28"/>
      <c r="S35" s="336"/>
      <c r="T35" s="23"/>
    </row>
    <row r="36" spans="1:20">
      <c r="A36" s="9" t="s">
        <v>2729</v>
      </c>
      <c r="B36" s="10">
        <v>322</v>
      </c>
      <c r="C36" s="18"/>
      <c r="D36" s="28">
        <v>33</v>
      </c>
      <c r="E36" s="664" t="s">
        <v>2721</v>
      </c>
      <c r="O36" s="28">
        <v>33</v>
      </c>
      <c r="P36" s="39" t="s">
        <v>2970</v>
      </c>
      <c r="Q36" s="39" t="e">
        <f ca="1">_xlfn.XLOOKUP(P36,map_headernames!T:T,map_headernames!BQ:BQ)</f>
        <v>#NAME?</v>
      </c>
      <c r="R36" s="28"/>
      <c r="S36" s="336"/>
      <c r="T36" s="23"/>
    </row>
    <row r="37" spans="1:20">
      <c r="A37" s="9" t="s">
        <v>2730</v>
      </c>
      <c r="B37" s="10">
        <v>666</v>
      </c>
      <c r="D37" s="28">
        <v>34</v>
      </c>
      <c r="E37" s="683" t="s">
        <v>6511</v>
      </c>
      <c r="F37" s="54" t="s">
        <v>7361</v>
      </c>
      <c r="G37" s="681" t="s">
        <v>7388</v>
      </c>
      <c r="J37" t="e">
        <f ca="1">_xlfn.XLOOKUP(E37,map_headernames!X:X,map_headernames!X:X)</f>
        <v>#NAME?</v>
      </c>
      <c r="O37" s="28">
        <v>34</v>
      </c>
      <c r="P37" s="39" t="s">
        <v>2971</v>
      </c>
      <c r="Q37" s="39" t="e">
        <f ca="1">_xlfn.XLOOKUP(P37,map_headernames!T:T,map_headernames!BQ:BQ)</f>
        <v>#NAME?</v>
      </c>
      <c r="R37" s="28"/>
      <c r="S37" s="336"/>
      <c r="T37" s="23"/>
    </row>
    <row r="38" spans="1:20">
      <c r="D38" s="28">
        <v>35</v>
      </c>
      <c r="E38" s="659" t="s">
        <v>7106</v>
      </c>
      <c r="F38" s="54" t="s">
        <v>7361</v>
      </c>
      <c r="G38" s="39"/>
      <c r="J38" t="e">
        <f ca="1">_xlfn.XLOOKUP(E38,map_headernames!X:X,map_headernames!X:X)</f>
        <v>#NAME?</v>
      </c>
      <c r="O38" s="28">
        <v>35</v>
      </c>
      <c r="P38" s="39" t="s">
        <v>2972</v>
      </c>
      <c r="Q38" s="39" t="e">
        <f ca="1">_xlfn.XLOOKUP(P38,map_headernames!T:T,map_headernames!BQ:BQ)</f>
        <v>#NAME?</v>
      </c>
      <c r="R38" s="28"/>
      <c r="S38" s="336"/>
      <c r="T38" s="23"/>
    </row>
    <row r="39" spans="1:20">
      <c r="D39" s="28">
        <v>36</v>
      </c>
      <c r="E39" s="659" t="s">
        <v>7107</v>
      </c>
      <c r="F39" s="54" t="s">
        <v>7361</v>
      </c>
      <c r="G39" s="39"/>
      <c r="J39" t="e">
        <f ca="1">_xlfn.XLOOKUP(E39,map_headernames!X:X,map_headernames!X:X)</f>
        <v>#NAME?</v>
      </c>
      <c r="O39" s="28">
        <v>36</v>
      </c>
      <c r="P39" s="39" t="s">
        <v>2973</v>
      </c>
      <c r="Q39" s="39" t="e">
        <f ca="1">_xlfn.XLOOKUP(P39,map_headernames!T:T,map_headernames!BQ:BQ)</f>
        <v>#NAME?</v>
      </c>
      <c r="R39" s="28"/>
      <c r="S39" s="336"/>
      <c r="T39" s="23"/>
    </row>
    <row r="40" spans="1:20">
      <c r="D40" s="28">
        <v>37</v>
      </c>
      <c r="E40" s="659" t="s">
        <v>7108</v>
      </c>
      <c r="F40" s="54" t="s">
        <v>7361</v>
      </c>
      <c r="G40" s="39"/>
      <c r="J40" t="e">
        <f ca="1">_xlfn.XLOOKUP(E40,map_headernames!X:X,map_headernames!X:X)</f>
        <v>#NAME?</v>
      </c>
      <c r="O40" s="28">
        <v>37</v>
      </c>
      <c r="P40" s="39" t="s">
        <v>2974</v>
      </c>
      <c r="Q40" s="39" t="e">
        <f ca="1">_xlfn.XLOOKUP(P40,map_headernames!T:T,map_headernames!BQ:BQ)</f>
        <v>#NAME?</v>
      </c>
      <c r="R40" s="28"/>
      <c r="S40" s="336"/>
      <c r="T40" s="23"/>
    </row>
    <row r="41" spans="1:20">
      <c r="A41" s="16" t="s">
        <v>562</v>
      </c>
      <c r="B41" t="s">
        <v>2732</v>
      </c>
      <c r="C41" t="s">
        <v>189</v>
      </c>
      <c r="D41" s="28">
        <v>38</v>
      </c>
      <c r="E41" s="659" t="s">
        <v>7109</v>
      </c>
      <c r="F41" s="54" t="s">
        <v>7361</v>
      </c>
      <c r="G41" s="39"/>
      <c r="J41" t="e">
        <f ca="1">_xlfn.XLOOKUP(E41,map_headernames!X:X,map_headernames!X:X)</f>
        <v>#NAME?</v>
      </c>
      <c r="O41" s="28">
        <v>38</v>
      </c>
      <c r="P41" s="37" t="s">
        <v>2202</v>
      </c>
      <c r="Q41" t="e">
        <f ca="1">_xlfn.XLOOKUP(P41,map_headernames!Q:Q,map_headernames!BQ:BQ)</f>
        <v>#NAME?</v>
      </c>
      <c r="R41" s="28"/>
      <c r="S41" s="337" t="s">
        <v>2784</v>
      </c>
      <c r="T41" s="336" t="s">
        <v>2783</v>
      </c>
    </row>
    <row r="42" spans="1:20">
      <c r="A42" s="16" t="s">
        <v>562</v>
      </c>
      <c r="B42" t="s">
        <v>2732</v>
      </c>
      <c r="C42" t="s">
        <v>1096</v>
      </c>
      <c r="D42" s="28">
        <v>39</v>
      </c>
      <c r="E42" s="659" t="s">
        <v>7110</v>
      </c>
      <c r="F42" s="54" t="s">
        <v>7361</v>
      </c>
      <c r="G42" s="39"/>
      <c r="J42" t="e">
        <f ca="1">_xlfn.XLOOKUP(E42,map_headernames!X:X,map_headernames!X:X)</f>
        <v>#NAME?</v>
      </c>
      <c r="O42" s="28">
        <v>39</v>
      </c>
      <c r="P42" s="37" t="s">
        <v>2194</v>
      </c>
      <c r="Q42" t="e">
        <f ca="1">_xlfn.XLOOKUP(P42,map_headernames!Q:Q,map_headernames!BQ:BQ)</f>
        <v>#NAME?</v>
      </c>
      <c r="R42" s="28"/>
      <c r="S42" s="337" t="s">
        <v>2785</v>
      </c>
      <c r="T42" s="23"/>
    </row>
    <row r="43" spans="1:20">
      <c r="A43" s="16" t="s">
        <v>562</v>
      </c>
      <c r="B43" t="s">
        <v>2732</v>
      </c>
      <c r="C43" t="s">
        <v>1144</v>
      </c>
      <c r="D43" s="28">
        <v>40</v>
      </c>
      <c r="E43" s="659" t="s">
        <v>7111</v>
      </c>
      <c r="F43" s="54" t="s">
        <v>7361</v>
      </c>
      <c r="G43" s="39"/>
      <c r="J43" t="e">
        <f ca="1">_xlfn.XLOOKUP(E43,map_headernames!X:X,map_headernames!X:X)</f>
        <v>#NAME?</v>
      </c>
      <c r="O43" s="28">
        <v>40</v>
      </c>
      <c r="P43" s="37" t="s">
        <v>2198</v>
      </c>
      <c r="Q43" t="e">
        <f ca="1">_xlfn.XLOOKUP(P43,map_headernames!Q:Q,map_headernames!BQ:BQ)</f>
        <v>#NAME?</v>
      </c>
      <c r="R43" s="28"/>
      <c r="S43" s="337" t="s">
        <v>2786</v>
      </c>
    </row>
    <row r="44" spans="1:20">
      <c r="D44" s="28">
        <v>41</v>
      </c>
      <c r="E44" s="662" t="s">
        <v>6510</v>
      </c>
      <c r="F44" s="54" t="s">
        <v>7361</v>
      </c>
      <c r="G44" s="39"/>
      <c r="J44" t="e">
        <f ca="1">_xlfn.XLOOKUP(E44,map_headernames!X:X,map_headernames!X:X)</f>
        <v>#NAME?</v>
      </c>
      <c r="O44" s="28">
        <v>41</v>
      </c>
      <c r="P44" s="37" t="s">
        <v>2207</v>
      </c>
      <c r="Q44" t="e">
        <f ca="1">_xlfn.XLOOKUP(P44,map_headernames!Q:Q,map_headernames!BQ:BQ)</f>
        <v>#NAME?</v>
      </c>
      <c r="R44" s="28"/>
      <c r="S44" s="337" t="s">
        <v>2787</v>
      </c>
    </row>
    <row r="45" spans="1:20">
      <c r="D45" s="28">
        <v>42</v>
      </c>
      <c r="E45" s="684" t="s">
        <v>7353</v>
      </c>
      <c r="F45" s="655" t="s">
        <v>7362</v>
      </c>
      <c r="G45" s="682" t="s">
        <v>7389</v>
      </c>
      <c r="J45" t="e">
        <f ca="1">_xlfn.XLOOKUP(E45,map_headernames!X:X,map_headernames!X:X)</f>
        <v>#NAME?</v>
      </c>
      <c r="O45" s="28">
        <v>42</v>
      </c>
      <c r="P45" s="37" t="s">
        <v>2211</v>
      </c>
      <c r="Q45" t="e">
        <f ca="1">_xlfn.XLOOKUP(P45,map_headernames!Q:Q,map_headernames!BQ:BQ)</f>
        <v>#NAME?</v>
      </c>
      <c r="R45" s="28"/>
      <c r="S45" s="337" t="s">
        <v>2788</v>
      </c>
    </row>
    <row r="46" spans="1:20">
      <c r="D46" s="28">
        <v>43</v>
      </c>
      <c r="E46" s="658" t="s">
        <v>7354</v>
      </c>
      <c r="F46" s="655" t="s">
        <v>7362</v>
      </c>
      <c r="G46" s="39"/>
      <c r="J46" t="e">
        <f ca="1">_xlfn.XLOOKUP(E46,map_headernames!X:X,map_headernames!X:X)</f>
        <v>#NAME?</v>
      </c>
      <c r="O46" s="28">
        <v>43</v>
      </c>
      <c r="P46" s="37" t="s">
        <v>2215</v>
      </c>
      <c r="Q46" t="e">
        <f ca="1">_xlfn.XLOOKUP(P46,map_headernames!Q:Q,map_headernames!BQ:BQ)</f>
        <v>#NAME?</v>
      </c>
      <c r="R46" s="28"/>
      <c r="S46" s="337" t="s">
        <v>2789</v>
      </c>
    </row>
    <row r="47" spans="1:20">
      <c r="D47" s="28">
        <v>44</v>
      </c>
      <c r="E47" s="658" t="s">
        <v>7355</v>
      </c>
      <c r="F47" s="655" t="s">
        <v>7362</v>
      </c>
      <c r="G47" s="39"/>
      <c r="J47" t="e">
        <f ca="1">_xlfn.XLOOKUP(E47,map_headernames!X:X,map_headernames!X:X)</f>
        <v>#NAME?</v>
      </c>
      <c r="O47" s="28">
        <v>44</v>
      </c>
      <c r="P47" s="37" t="s">
        <v>2219</v>
      </c>
      <c r="Q47" t="e">
        <f ca="1">_xlfn.XLOOKUP(P47,map_headernames!Q:Q,map_headernames!BQ:BQ)</f>
        <v>#NAME?</v>
      </c>
      <c r="R47" s="28"/>
      <c r="S47" s="337" t="s">
        <v>2790</v>
      </c>
    </row>
    <row r="48" spans="1:20">
      <c r="D48" s="28">
        <v>45</v>
      </c>
      <c r="E48" s="658" t="s">
        <v>7356</v>
      </c>
      <c r="F48" s="655" t="s">
        <v>7362</v>
      </c>
      <c r="G48" s="39"/>
      <c r="J48" t="e">
        <f ca="1">_xlfn.XLOOKUP(E48,map_headernames!X:X,map_headernames!X:X)</f>
        <v>#NAME?</v>
      </c>
      <c r="O48" s="28">
        <v>45</v>
      </c>
      <c r="P48" s="37" t="s">
        <v>2188</v>
      </c>
      <c r="Q48" t="e">
        <f ca="1">_xlfn.XLOOKUP(P48,map_headernames!Q:Q,map_headernames!BQ:BQ)</f>
        <v>#NAME?</v>
      </c>
      <c r="R48" s="28"/>
    </row>
    <row r="49" spans="4:19">
      <c r="D49" s="28">
        <v>46</v>
      </c>
      <c r="E49" s="658" t="s">
        <v>7357</v>
      </c>
      <c r="F49" s="655" t="s">
        <v>7362</v>
      </c>
      <c r="G49" s="39"/>
      <c r="J49" t="e">
        <f ca="1">_xlfn.XLOOKUP(E49,map_headernames!X:X,map_headernames!X:X)</f>
        <v>#NAME?</v>
      </c>
      <c r="O49" s="28">
        <v>46</v>
      </c>
      <c r="P49" s="38" t="str">
        <f>SUBSTITUTE(P41,"pct","")</f>
        <v>hisp</v>
      </c>
      <c r="Q49" t="e">
        <f ca="1">_xlfn.XLOOKUP(P49,map_headernames!Q:Q,map_headernames!BQ:BQ)</f>
        <v>#NAME?</v>
      </c>
      <c r="R49" s="28"/>
    </row>
    <row r="50" spans="4:19">
      <c r="D50" s="28">
        <v>47</v>
      </c>
      <c r="E50" s="658" t="s">
        <v>7358</v>
      </c>
      <c r="F50" s="655" t="s">
        <v>7362</v>
      </c>
      <c r="G50" s="39"/>
      <c r="J50" t="e">
        <f ca="1">_xlfn.XLOOKUP(E50,map_headernames!X:X,map_headernames!X:X)</f>
        <v>#NAME?</v>
      </c>
      <c r="O50" s="28">
        <v>47</v>
      </c>
      <c r="P50" s="38" t="str">
        <f t="shared" ref="P50:P56" si="0">SUBSTITUTE(P42,"pct","")</f>
        <v>nhba</v>
      </c>
      <c r="Q50" t="e">
        <f ca="1">_xlfn.XLOOKUP(P50,map_headernames!Q:Q,map_headernames!BQ:BQ)</f>
        <v>#NAME?</v>
      </c>
      <c r="R50" s="28"/>
    </row>
    <row r="51" spans="4:19">
      <c r="D51" s="28">
        <v>48</v>
      </c>
      <c r="E51" s="658" t="s">
        <v>7359</v>
      </c>
      <c r="F51" s="655" t="s">
        <v>7362</v>
      </c>
      <c r="G51" s="39"/>
      <c r="J51" t="e">
        <f ca="1">_xlfn.XLOOKUP(E51,map_headernames!X:X,map_headernames!X:X)</f>
        <v>#NAME?</v>
      </c>
      <c r="O51" s="28">
        <v>48</v>
      </c>
      <c r="P51" s="38" t="str">
        <f t="shared" si="0"/>
        <v>nhaa</v>
      </c>
      <c r="Q51" t="e">
        <f ca="1">_xlfn.XLOOKUP(P51,map_headernames!Q:Q,map_headernames!BQ:BQ)</f>
        <v>#NAME?</v>
      </c>
      <c r="R51" s="28"/>
    </row>
    <row r="52" spans="4:19">
      <c r="D52" s="28">
        <v>49</v>
      </c>
      <c r="E52" s="663" t="s">
        <v>7360</v>
      </c>
      <c r="F52" s="655" t="s">
        <v>7362</v>
      </c>
      <c r="G52" s="39"/>
      <c r="J52" t="e">
        <f ca="1">_xlfn.XLOOKUP(E52,map_headernames!X:X,map_headernames!X:X)</f>
        <v>#NAME?</v>
      </c>
      <c r="O52" s="28">
        <v>49</v>
      </c>
      <c r="P52" s="38" t="str">
        <f t="shared" si="0"/>
        <v>nhaiana</v>
      </c>
      <c r="Q52" t="e">
        <f ca="1">_xlfn.XLOOKUP(P52,map_headernames!Q:Q,map_headernames!BQ:BQ)</f>
        <v>#NAME?</v>
      </c>
      <c r="R52" s="28"/>
    </row>
    <row r="53" spans="4:19" ht="18.95" customHeight="1">
      <c r="D53" s="28">
        <v>52</v>
      </c>
      <c r="E53" s="660" t="s">
        <v>2733</v>
      </c>
      <c r="F53" s="8"/>
      <c r="O53" s="28">
        <v>50</v>
      </c>
      <c r="P53" s="38" t="str">
        <f t="shared" si="0"/>
        <v>nhnhpia</v>
      </c>
      <c r="Q53" t="e">
        <f ca="1">_xlfn.XLOOKUP(P53,map_headernames!Q:Q,map_headernames!BQ:BQ)</f>
        <v>#NAME?</v>
      </c>
      <c r="R53" s="28"/>
    </row>
    <row r="54" spans="4:19">
      <c r="D54" s="28">
        <v>53</v>
      </c>
      <c r="E54" s="201" t="s">
        <v>1662</v>
      </c>
      <c r="F54" s="23"/>
      <c r="O54" s="28">
        <v>51</v>
      </c>
      <c r="P54" s="38" t="str">
        <f t="shared" si="0"/>
        <v>nhotheralone</v>
      </c>
      <c r="Q54" t="e">
        <f ca="1">_xlfn.XLOOKUP(P54,map_headernames!Q:Q,map_headernames!BQ:BQ)</f>
        <v>#NAME?</v>
      </c>
      <c r="R54" s="28"/>
    </row>
    <row r="55" spans="4:19">
      <c r="D55" s="28">
        <v>54</v>
      </c>
      <c r="E55" s="14" t="s">
        <v>2365</v>
      </c>
      <c r="F55" s="23"/>
      <c r="O55" s="28">
        <v>52</v>
      </c>
      <c r="P55" s="38" t="str">
        <f t="shared" si="0"/>
        <v>nhmulti</v>
      </c>
      <c r="Q55" t="e">
        <f ca="1">_xlfn.XLOOKUP(P55,map_headernames!Q:Q,map_headernames!BQ:BQ)</f>
        <v>#NAME?</v>
      </c>
      <c r="R55" s="28"/>
    </row>
    <row r="56" spans="4:19">
      <c r="D56" s="28">
        <v>55</v>
      </c>
      <c r="E56" s="14" t="s">
        <v>2423</v>
      </c>
      <c r="F56" s="23"/>
      <c r="O56" s="28">
        <v>53</v>
      </c>
      <c r="P56" s="38" t="str">
        <f t="shared" si="0"/>
        <v>nhwa</v>
      </c>
      <c r="Q56" t="e">
        <f ca="1">_xlfn.XLOOKUP(P56,map_headernames!Q:Q,map_headernames!BQ:BQ)</f>
        <v>#NAME?</v>
      </c>
      <c r="R56" s="28"/>
    </row>
    <row r="57" spans="4:19">
      <c r="D57" s="28">
        <v>56</v>
      </c>
      <c r="E57" s="14" t="s">
        <v>1217</v>
      </c>
      <c r="F57" s="23"/>
      <c r="H57" s="24"/>
      <c r="O57" s="28">
        <v>54</v>
      </c>
      <c r="P57" s="8" t="s">
        <v>2791</v>
      </c>
      <c r="Q57" t="e">
        <f ca="1">_xlfn.XLOOKUP(P57,map_headernames!Q:Q,map_headernames!BQ:BQ)</f>
        <v>#NAME?</v>
      </c>
      <c r="R57" s="28"/>
    </row>
    <row r="58" spans="4:19">
      <c r="D58" s="28">
        <v>57</v>
      </c>
      <c r="E58" s="14" t="s">
        <v>1826</v>
      </c>
      <c r="H58" s="670"/>
      <c r="O58" s="28">
        <v>55</v>
      </c>
      <c r="P58" s="8" t="s">
        <v>2792</v>
      </c>
      <c r="Q58" t="e">
        <f ca="1">_xlfn.XLOOKUP(P58,map_headernames!Q:Q,map_headernames!BQ:BQ)</f>
        <v>#NAME?</v>
      </c>
      <c r="R58" s="28"/>
      <c r="S58" s="35"/>
    </row>
    <row r="59" spans="4:19">
      <c r="D59" s="28">
        <v>58</v>
      </c>
      <c r="E59" s="14" t="s">
        <v>1209</v>
      </c>
      <c r="H59" s="671"/>
      <c r="O59" s="28">
        <v>56</v>
      </c>
      <c r="P59" s="8" t="s">
        <v>2793</v>
      </c>
      <c r="Q59" t="e">
        <f ca="1">_xlfn.XLOOKUP(P59,map_headernames!Q:Q,map_headernames!BQ:BQ)</f>
        <v>#NAME?</v>
      </c>
      <c r="R59" s="28"/>
      <c r="S59" s="35"/>
    </row>
    <row r="60" spans="4:19">
      <c r="D60" s="28">
        <v>59</v>
      </c>
      <c r="E60" s="14" t="s">
        <v>1821</v>
      </c>
      <c r="H60" s="671"/>
      <c r="O60" s="28">
        <v>57</v>
      </c>
      <c r="P60" s="8" t="s">
        <v>2794</v>
      </c>
      <c r="Q60" t="e">
        <f ca="1">_xlfn.XLOOKUP(P60,map_headernames!Q:Q,map_headernames!BQ:BQ)</f>
        <v>#NAME?</v>
      </c>
      <c r="R60" s="28"/>
      <c r="S60" s="35"/>
    </row>
    <row r="61" spans="4:19">
      <c r="D61" s="28">
        <v>60</v>
      </c>
      <c r="E61" s="685" t="s">
        <v>2705</v>
      </c>
      <c r="H61" s="669"/>
      <c r="I61" s="669"/>
      <c r="O61" s="28">
        <v>58</v>
      </c>
      <c r="P61" s="8" t="s">
        <v>2795</v>
      </c>
      <c r="Q61" t="e">
        <f ca="1">_xlfn.XLOOKUP(P61,map_headernames!Q:Q,map_headernames!BQ:BQ)</f>
        <v>#NAME?</v>
      </c>
      <c r="R61" s="28"/>
      <c r="S61" s="35"/>
    </row>
    <row r="62" spans="4:19">
      <c r="D62" s="28">
        <v>61</v>
      </c>
      <c r="E62" s="675" t="s">
        <v>2706</v>
      </c>
      <c r="F62" s="676" t="s">
        <v>7376</v>
      </c>
      <c r="H62" s="669"/>
      <c r="I62" s="668"/>
      <c r="O62" s="28">
        <v>59</v>
      </c>
      <c r="P62" s="8" t="s">
        <v>2796</v>
      </c>
      <c r="Q62" t="e">
        <f ca="1">_xlfn.XLOOKUP(P62,map_headernames!Q:Q,map_headernames!BQ:BQ)</f>
        <v>#NAME?</v>
      </c>
      <c r="R62" s="28"/>
      <c r="S62" s="35"/>
    </row>
    <row r="63" spans="4:19">
      <c r="D63" s="28">
        <v>62</v>
      </c>
      <c r="E63" s="674" t="s">
        <v>7363</v>
      </c>
      <c r="H63" s="669"/>
      <c r="I63" s="671"/>
      <c r="O63" s="28">
        <v>60</v>
      </c>
      <c r="P63" s="8" t="s">
        <v>2797</v>
      </c>
      <c r="Q63" t="e">
        <f ca="1">_xlfn.XLOOKUP(P63,map_headernames!Q:Q,map_headernames!BQ:BQ)</f>
        <v>#NAME?</v>
      </c>
      <c r="R63" s="28"/>
      <c r="S63" s="35"/>
    </row>
    <row r="64" spans="4:19">
      <c r="D64" s="28">
        <v>63</v>
      </c>
      <c r="E64" s="674" t="s">
        <v>7364</v>
      </c>
      <c r="H64" s="669"/>
      <c r="I64" s="671"/>
      <c r="O64" s="28">
        <v>61</v>
      </c>
      <c r="P64" s="8" t="s">
        <v>2802</v>
      </c>
      <c r="Q64" t="e">
        <f ca="1">_xlfn.XLOOKUP(P64,map_headernames!Q:Q,map_headernames!BQ:BQ)</f>
        <v>#NAME?</v>
      </c>
      <c r="R64" s="28"/>
      <c r="S64" s="35"/>
    </row>
    <row r="65" spans="3:20">
      <c r="D65" s="28">
        <v>64</v>
      </c>
      <c r="E65" s="674" t="s">
        <v>1376</v>
      </c>
      <c r="H65" s="672"/>
      <c r="I65" s="669"/>
      <c r="O65" s="28">
        <v>62</v>
      </c>
      <c r="P65" s="8" t="s">
        <v>2803</v>
      </c>
      <c r="Q65" t="e">
        <f ca="1">_xlfn.XLOOKUP(P65,map_headernames!Q:Q,map_headernames!BQ:BQ)</f>
        <v>#NAME?</v>
      </c>
      <c r="R65" s="28"/>
      <c r="S65" s="35"/>
    </row>
    <row r="66" spans="3:20">
      <c r="D66" s="28">
        <v>65</v>
      </c>
      <c r="E66" s="674" t="s">
        <v>1962</v>
      </c>
      <c r="H66" s="673"/>
      <c r="I66" s="669"/>
      <c r="O66" s="28">
        <v>63</v>
      </c>
      <c r="P66" s="8" t="s">
        <v>2804</v>
      </c>
      <c r="Q66" t="e">
        <f ca="1">_xlfn.XLOOKUP(P66,map_headernames!Q:Q,map_headernames!BQ:BQ)</f>
        <v>#NAME?</v>
      </c>
      <c r="R66" s="28"/>
      <c r="S66" s="35"/>
    </row>
    <row r="67" spans="3:20">
      <c r="D67" s="28">
        <v>66</v>
      </c>
      <c r="E67" s="674" t="s">
        <v>7370</v>
      </c>
      <c r="H67" s="672"/>
      <c r="I67" s="669"/>
      <c r="O67" s="28">
        <v>64</v>
      </c>
      <c r="P67" s="8" t="s">
        <v>2805</v>
      </c>
      <c r="Q67" t="e">
        <f ca="1">_xlfn.XLOOKUP(P67,map_headernames!Q:Q,map_headernames!BQ:BQ)</f>
        <v>#NAME?</v>
      </c>
      <c r="R67" s="28"/>
      <c r="S67" s="35"/>
    </row>
    <row r="68" spans="3:20">
      <c r="D68" s="28">
        <v>67</v>
      </c>
      <c r="E68" s="674" t="s">
        <v>7371</v>
      </c>
      <c r="H68" s="672"/>
      <c r="I68" s="669"/>
      <c r="O68" s="28">
        <v>65</v>
      </c>
      <c r="P68" s="8" t="s">
        <v>2806</v>
      </c>
      <c r="Q68" t="e">
        <f ca="1">_xlfn.XLOOKUP(P68,map_headernames!Q:Q,map_headernames!BQ:BQ)</f>
        <v>#NAME?</v>
      </c>
      <c r="R68" s="28"/>
      <c r="S68" s="35"/>
    </row>
    <row r="69" spans="3:20">
      <c r="D69" s="28">
        <v>68</v>
      </c>
      <c r="E69" s="686" t="s">
        <v>280</v>
      </c>
      <c r="H69" s="672"/>
      <c r="I69" s="669"/>
      <c r="O69" s="28">
        <v>66</v>
      </c>
      <c r="P69" s="8" t="s">
        <v>2807</v>
      </c>
      <c r="Q69" t="e">
        <f ca="1">_xlfn.XLOOKUP(P69,map_headernames!Q:Q,map_headernames!BQ:BQ)</f>
        <v>#NAME?</v>
      </c>
      <c r="R69" s="28"/>
    </row>
    <row r="70" spans="3:20">
      <c r="D70" s="28">
        <v>69</v>
      </c>
      <c r="E70" s="670" t="s">
        <v>2707</v>
      </c>
      <c r="F70" s="676" t="s">
        <v>7376</v>
      </c>
      <c r="H70" s="672"/>
      <c r="I70" s="669"/>
      <c r="O70" s="28">
        <v>67</v>
      </c>
      <c r="P70" s="8" t="s">
        <v>2808</v>
      </c>
      <c r="Q70" t="e">
        <f ca="1">_xlfn.XLOOKUP(P70,map_headernames!Q:Q,map_headernames!BQ:BQ)</f>
        <v>#NAME?</v>
      </c>
      <c r="R70" s="28"/>
    </row>
    <row r="71" spans="3:20">
      <c r="D71" s="28">
        <v>70</v>
      </c>
      <c r="E71" s="669" t="s">
        <v>7372</v>
      </c>
      <c r="H71" s="672"/>
      <c r="I71" s="669"/>
      <c r="O71" s="28">
        <v>68</v>
      </c>
    </row>
    <row r="72" spans="3:20">
      <c r="D72" s="28">
        <v>71</v>
      </c>
      <c r="E72" s="669" t="s">
        <v>7373</v>
      </c>
      <c r="H72" s="672"/>
      <c r="I72" s="669"/>
      <c r="O72" s="28">
        <v>69</v>
      </c>
    </row>
    <row r="73" spans="3:20">
      <c r="D73" s="28">
        <v>72</v>
      </c>
      <c r="E73" s="669" t="s">
        <v>1491</v>
      </c>
      <c r="H73" s="672"/>
      <c r="I73" s="669"/>
      <c r="O73" s="28">
        <v>70</v>
      </c>
      <c r="P73" s="6" t="s">
        <v>185</v>
      </c>
      <c r="Q73" s="6">
        <v>999</v>
      </c>
      <c r="R73" s="6">
        <v>999</v>
      </c>
      <c r="S73" s="6" t="s">
        <v>185</v>
      </c>
      <c r="T73" s="335" t="s">
        <v>2770</v>
      </c>
    </row>
    <row r="74" spans="3:20">
      <c r="D74" s="28">
        <v>73</v>
      </c>
      <c r="E74" s="669" t="s">
        <v>2045</v>
      </c>
      <c r="H74" s="672"/>
      <c r="I74" s="669"/>
      <c r="O74" s="28">
        <v>71</v>
      </c>
      <c r="P74" s="6" t="s">
        <v>108</v>
      </c>
      <c r="Q74" s="6">
        <v>999</v>
      </c>
      <c r="R74" s="6">
        <v>999</v>
      </c>
      <c r="S74" s="6" t="s">
        <v>108</v>
      </c>
      <c r="T74" s="335" t="s">
        <v>2771</v>
      </c>
    </row>
    <row r="75" spans="3:20">
      <c r="D75" s="28">
        <v>74</v>
      </c>
      <c r="E75" s="669" t="s">
        <v>7374</v>
      </c>
      <c r="H75" s="672"/>
      <c r="I75" s="669"/>
      <c r="O75" s="28">
        <v>72</v>
      </c>
      <c r="P75" s="172" t="s">
        <v>6561</v>
      </c>
      <c r="Q75" t="e">
        <f ca="1">_xlfn.XLOOKUP(P75,map_headernames!Q:Q,map_headernames!BQ:BQ)</f>
        <v>#NAME?</v>
      </c>
    </row>
    <row r="76" spans="3:20">
      <c r="D76" s="28">
        <v>75</v>
      </c>
      <c r="E76" s="669" t="s">
        <v>7375</v>
      </c>
      <c r="H76" s="672"/>
      <c r="I76" s="669"/>
      <c r="O76" s="28">
        <v>73</v>
      </c>
      <c r="P76" s="172" t="s">
        <v>6562</v>
      </c>
      <c r="Q76" t="e">
        <f ca="1">_xlfn.XLOOKUP(P76,map_headernames!Q:Q,map_headernames!BQ:BQ)</f>
        <v>#NAME?</v>
      </c>
    </row>
    <row r="77" spans="3:20">
      <c r="C77" s="653" t="s">
        <v>7342</v>
      </c>
      <c r="D77" s="28">
        <v>76</v>
      </c>
      <c r="E77" s="201" t="str">
        <f>SUBSTITUTE(C77,"_xx", "_"&amp;F77)</f>
        <v>names_health</v>
      </c>
      <c r="F77" s="38" t="s">
        <v>7341</v>
      </c>
      <c r="G77" s="113" t="s">
        <v>7403</v>
      </c>
      <c r="O77" s="28">
        <v>74</v>
      </c>
      <c r="P77" s="172" t="s">
        <v>6563</v>
      </c>
      <c r="Q77" t="e">
        <f ca="1">_xlfn.XLOOKUP(P77,map_headernames!Q:Q,map_headernames!BQ:BQ)</f>
        <v>#NAME?</v>
      </c>
    </row>
    <row r="78" spans="3:20">
      <c r="C78" s="653" t="s">
        <v>7343</v>
      </c>
      <c r="D78" s="28">
        <v>77</v>
      </c>
      <c r="E78" s="652" t="str">
        <f t="shared" ref="E78:E111" si="1">SUBSTITUTE(C78,"_xx", "_"&amp;F78)</f>
        <v>names_health_ratio_to_avg</v>
      </c>
      <c r="F78" s="38" t="s">
        <v>7341</v>
      </c>
      <c r="G78" s="39"/>
      <c r="O78" s="28">
        <v>75</v>
      </c>
      <c r="P78" s="172" t="s">
        <v>6564</v>
      </c>
      <c r="Q78" t="e">
        <f ca="1">_xlfn.XLOOKUP(P78,map_headernames!Q:Q,map_headernames!BQ:BQ)</f>
        <v>#NAME?</v>
      </c>
    </row>
    <row r="79" spans="3:20">
      <c r="C79" s="653" t="s">
        <v>7344</v>
      </c>
      <c r="D79" s="28">
        <v>78</v>
      </c>
      <c r="E79" s="652" t="str">
        <f t="shared" si="1"/>
        <v>names_health_ratio_to_state_avg</v>
      </c>
      <c r="F79" s="38" t="s">
        <v>7341</v>
      </c>
      <c r="G79" s="39"/>
      <c r="O79" s="28">
        <v>76</v>
      </c>
      <c r="P79" s="172" t="s">
        <v>6561</v>
      </c>
      <c r="Q79" t="e">
        <f ca="1">_xlfn.XLOOKUP(P79,map_headernames!Q:Q,map_headernames!BQ:BQ)</f>
        <v>#NAME?</v>
      </c>
    </row>
    <row r="80" spans="3:20">
      <c r="C80" s="653" t="s">
        <v>7345</v>
      </c>
      <c r="D80" s="28">
        <v>79</v>
      </c>
      <c r="E80" s="652" t="str">
        <f t="shared" si="1"/>
        <v>names_health_pctile</v>
      </c>
      <c r="F80" s="38" t="s">
        <v>7341</v>
      </c>
      <c r="G80" s="39"/>
      <c r="O80" s="28"/>
    </row>
    <row r="81" spans="3:9">
      <c r="C81" s="653" t="s">
        <v>7346</v>
      </c>
      <c r="D81" s="28">
        <v>80</v>
      </c>
      <c r="E81" s="652" t="str">
        <f t="shared" si="1"/>
        <v>names_health_state_pctile</v>
      </c>
      <c r="F81" s="38" t="s">
        <v>7341</v>
      </c>
      <c r="G81" s="39"/>
    </row>
    <row r="82" spans="3:9">
      <c r="C82" s="653" t="s">
        <v>7347</v>
      </c>
      <c r="D82" s="28">
        <v>81</v>
      </c>
      <c r="E82" s="652" t="str">
        <f t="shared" si="1"/>
        <v>names_health_avg</v>
      </c>
      <c r="F82" s="38" t="s">
        <v>7341</v>
      </c>
      <c r="G82" s="39"/>
    </row>
    <row r="83" spans="3:9">
      <c r="C83" s="653" t="s">
        <v>7348</v>
      </c>
      <c r="D83" s="28">
        <v>82</v>
      </c>
      <c r="E83" s="652" t="str">
        <f t="shared" si="1"/>
        <v>names_health_state_avg</v>
      </c>
      <c r="F83" s="38" t="s">
        <v>7341</v>
      </c>
      <c r="G83" s="39" t="s">
        <v>7377</v>
      </c>
    </row>
    <row r="84" spans="3:9">
      <c r="C84" s="657" t="s">
        <v>7342</v>
      </c>
      <c r="D84" s="28">
        <v>83</v>
      </c>
      <c r="E84" s="201" t="str">
        <f t="shared" si="1"/>
        <v>names_climate</v>
      </c>
      <c r="F84" s="655" t="s">
        <v>7349</v>
      </c>
      <c r="G84" s="113" t="s">
        <v>7409</v>
      </c>
    </row>
    <row r="85" spans="3:9">
      <c r="C85" s="657" t="s">
        <v>7343</v>
      </c>
      <c r="D85" s="28">
        <v>84</v>
      </c>
      <c r="E85" s="656" t="str">
        <f t="shared" si="1"/>
        <v>names_climate_ratio_to_avg</v>
      </c>
      <c r="F85" s="655" t="s">
        <v>7349</v>
      </c>
      <c r="G85" s="39"/>
    </row>
    <row r="86" spans="3:9">
      <c r="C86" s="657" t="s">
        <v>7344</v>
      </c>
      <c r="D86" s="28">
        <v>85</v>
      </c>
      <c r="E86" s="656" t="str">
        <f t="shared" si="1"/>
        <v>names_climate_ratio_to_state_avg</v>
      </c>
      <c r="F86" s="655" t="s">
        <v>7349</v>
      </c>
      <c r="G86" s="39"/>
    </row>
    <row r="87" spans="3:9">
      <c r="C87" s="657" t="s">
        <v>7345</v>
      </c>
      <c r="D87" s="28">
        <v>86</v>
      </c>
      <c r="E87" s="656" t="str">
        <f t="shared" si="1"/>
        <v>names_climate_pctile</v>
      </c>
      <c r="F87" s="655" t="s">
        <v>7349</v>
      </c>
      <c r="G87" s="39"/>
    </row>
    <row r="88" spans="3:9">
      <c r="C88" s="657" t="s">
        <v>7346</v>
      </c>
      <c r="D88" s="28">
        <v>87</v>
      </c>
      <c r="E88" s="656" t="str">
        <f t="shared" si="1"/>
        <v>names_climate_state_pctile</v>
      </c>
      <c r="F88" s="655" t="s">
        <v>7349</v>
      </c>
      <c r="G88" s="39"/>
    </row>
    <row r="89" spans="3:9">
      <c r="C89" s="657" t="s">
        <v>7347</v>
      </c>
      <c r="D89" s="28">
        <v>88</v>
      </c>
      <c r="E89" s="656" t="str">
        <f t="shared" si="1"/>
        <v>names_climate_avg</v>
      </c>
      <c r="F89" s="655" t="s">
        <v>7349</v>
      </c>
      <c r="G89" s="39"/>
    </row>
    <row r="90" spans="3:9">
      <c r="C90" s="657" t="s">
        <v>7348</v>
      </c>
      <c r="D90" s="28">
        <v>89</v>
      </c>
      <c r="E90" s="656" t="str">
        <f t="shared" si="1"/>
        <v>names_climate_state_avg</v>
      </c>
      <c r="F90" s="655" t="s">
        <v>7349</v>
      </c>
      <c r="G90" s="39" t="s">
        <v>7377</v>
      </c>
    </row>
    <row r="91" spans="3:9">
      <c r="C91" s="653" t="s">
        <v>7342</v>
      </c>
      <c r="D91" s="28">
        <v>90</v>
      </c>
      <c r="E91" s="201" t="str">
        <f t="shared" si="1"/>
        <v>names_criticalservice</v>
      </c>
      <c r="F91" s="118" t="s">
        <v>7350</v>
      </c>
      <c r="G91" s="113" t="s">
        <v>7386</v>
      </c>
    </row>
    <row r="92" spans="3:9">
      <c r="C92" s="653" t="s">
        <v>7343</v>
      </c>
      <c r="D92" s="28">
        <v>91</v>
      </c>
      <c r="E92" s="652" t="str">
        <f t="shared" si="1"/>
        <v>names_criticalservice_ratio_to_avg</v>
      </c>
      <c r="F92" s="118" t="s">
        <v>7350</v>
      </c>
      <c r="G92" s="39"/>
    </row>
    <row r="93" spans="3:9">
      <c r="C93" s="653" t="s">
        <v>7344</v>
      </c>
      <c r="D93" s="28">
        <v>92</v>
      </c>
      <c r="E93" s="652" t="str">
        <f t="shared" si="1"/>
        <v>names_criticalservice_ratio_to_state_avg</v>
      </c>
      <c r="F93" s="118" t="s">
        <v>7350</v>
      </c>
      <c r="G93" s="39"/>
    </row>
    <row r="94" spans="3:9">
      <c r="C94" s="653" t="s">
        <v>7345</v>
      </c>
      <c r="D94" s="28">
        <v>93</v>
      </c>
      <c r="E94" s="652" t="str">
        <f t="shared" si="1"/>
        <v>names_criticalservice_pctile</v>
      </c>
      <c r="F94" s="118" t="s">
        <v>7350</v>
      </c>
      <c r="G94" s="39"/>
      <c r="I94" s="155"/>
    </row>
    <row r="95" spans="3:9">
      <c r="C95" s="653" t="s">
        <v>7346</v>
      </c>
      <c r="D95" s="28">
        <v>94</v>
      </c>
      <c r="E95" s="652" t="str">
        <f t="shared" si="1"/>
        <v>names_criticalservice_state_pctile</v>
      </c>
      <c r="F95" s="118" t="s">
        <v>7350</v>
      </c>
      <c r="G95" s="39"/>
    </row>
    <row r="96" spans="3:9">
      <c r="C96" s="653" t="s">
        <v>7347</v>
      </c>
      <c r="D96" s="28">
        <v>95</v>
      </c>
      <c r="E96" s="652" t="str">
        <f t="shared" si="1"/>
        <v>names_criticalservice_avg</v>
      </c>
      <c r="F96" s="118" t="s">
        <v>7350</v>
      </c>
      <c r="G96" s="39"/>
    </row>
    <row r="97" spans="3:7">
      <c r="C97" s="653" t="s">
        <v>7348</v>
      </c>
      <c r="D97" s="28">
        <v>96</v>
      </c>
      <c r="E97" s="652" t="str">
        <f t="shared" si="1"/>
        <v>names_criticalservice_state_avg</v>
      </c>
      <c r="F97" s="118" t="s">
        <v>7350</v>
      </c>
      <c r="G97" s="39" t="s">
        <v>7377</v>
      </c>
    </row>
    <row r="98" spans="3:7">
      <c r="C98" s="657" t="s">
        <v>7342</v>
      </c>
      <c r="D98" s="28">
        <v>97</v>
      </c>
      <c r="E98" s="201" t="str">
        <f t="shared" si="1"/>
        <v>names_sitesinarea</v>
      </c>
      <c r="F98" s="679" t="s">
        <v>7384</v>
      </c>
      <c r="G98" s="113" t="s">
        <v>7352</v>
      </c>
    </row>
    <row r="99" spans="3:7">
      <c r="C99" s="657" t="s">
        <v>7343</v>
      </c>
      <c r="D99" s="28">
        <v>98</v>
      </c>
      <c r="E99" s="656" t="str">
        <f t="shared" si="1"/>
        <v>names_sitesinarea_ratio_to_avg</v>
      </c>
      <c r="F99" s="679" t="s">
        <v>7384</v>
      </c>
      <c r="G99" s="39"/>
    </row>
    <row r="100" spans="3:7">
      <c r="C100" s="657" t="s">
        <v>7344</v>
      </c>
      <c r="D100" s="28">
        <v>99</v>
      </c>
      <c r="E100" s="656" t="str">
        <f t="shared" si="1"/>
        <v>names_sitesinarea_ratio_to_state_avg</v>
      </c>
      <c r="F100" s="679" t="s">
        <v>7384</v>
      </c>
      <c r="G100" s="39"/>
    </row>
    <row r="101" spans="3:7">
      <c r="C101" s="657" t="s">
        <v>7345</v>
      </c>
      <c r="D101" s="28">
        <v>100</v>
      </c>
      <c r="E101" s="656" t="str">
        <f t="shared" si="1"/>
        <v>names_sitesinarea_pctile</v>
      </c>
      <c r="F101" s="679" t="s">
        <v>7384</v>
      </c>
      <c r="G101" s="39"/>
    </row>
    <row r="102" spans="3:7">
      <c r="C102" s="657" t="s">
        <v>7346</v>
      </c>
      <c r="D102" s="28">
        <v>101</v>
      </c>
      <c r="E102" s="656" t="str">
        <f t="shared" si="1"/>
        <v>names_sitesinarea_state_pctile</v>
      </c>
      <c r="F102" s="679" t="s">
        <v>7384</v>
      </c>
      <c r="G102" s="39"/>
    </row>
    <row r="103" spans="3:7">
      <c r="C103" s="657" t="s">
        <v>7347</v>
      </c>
      <c r="D103" s="28">
        <v>102</v>
      </c>
      <c r="E103" s="656" t="str">
        <f t="shared" si="1"/>
        <v>names_sitesinarea_avg</v>
      </c>
      <c r="F103" s="679" t="s">
        <v>7384</v>
      </c>
      <c r="G103" s="39"/>
    </row>
    <row r="104" spans="3:7">
      <c r="C104" s="657" t="s">
        <v>7348</v>
      </c>
      <c r="D104" s="28">
        <v>103</v>
      </c>
      <c r="E104" s="656" t="str">
        <f t="shared" si="1"/>
        <v>names_sitesinarea_state_avg</v>
      </c>
      <c r="F104" s="679" t="s">
        <v>7384</v>
      </c>
      <c r="G104" s="39" t="s">
        <v>7378</v>
      </c>
    </row>
    <row r="105" spans="3:7">
      <c r="C105" s="653" t="s">
        <v>7342</v>
      </c>
      <c r="D105" s="28">
        <v>104</v>
      </c>
      <c r="E105" s="201" t="str">
        <f t="shared" si="1"/>
        <v>names_featuresinarea</v>
      </c>
      <c r="F105" s="680" t="s">
        <v>7385</v>
      </c>
      <c r="G105" s="113" t="s">
        <v>7351</v>
      </c>
    </row>
    <row r="106" spans="3:7">
      <c r="C106" s="653" t="s">
        <v>7343</v>
      </c>
      <c r="D106" s="28">
        <v>105</v>
      </c>
      <c r="E106" s="652" t="str">
        <f t="shared" si="1"/>
        <v>names_featuresinarea_ratio_to_avg</v>
      </c>
      <c r="F106" s="680" t="s">
        <v>7385</v>
      </c>
      <c r="G106" s="39"/>
    </row>
    <row r="107" spans="3:7">
      <c r="C107" s="653" t="s">
        <v>7344</v>
      </c>
      <c r="D107" s="28">
        <v>106</v>
      </c>
      <c r="E107" s="652" t="str">
        <f t="shared" si="1"/>
        <v>names_featuresinarea_ratio_to_state_avg</v>
      </c>
      <c r="F107" s="680" t="s">
        <v>7385</v>
      </c>
      <c r="G107" s="39"/>
    </row>
    <row r="108" spans="3:7">
      <c r="C108" s="653" t="s">
        <v>7345</v>
      </c>
      <c r="D108" s="28">
        <v>107</v>
      </c>
      <c r="E108" s="652" t="str">
        <f t="shared" si="1"/>
        <v>names_featuresinarea_pctile</v>
      </c>
      <c r="F108" s="680" t="s">
        <v>7385</v>
      </c>
      <c r="G108" s="39"/>
    </row>
    <row r="109" spans="3:7">
      <c r="C109" s="653" t="s">
        <v>7346</v>
      </c>
      <c r="D109" s="28">
        <v>108</v>
      </c>
      <c r="E109" s="652" t="str">
        <f t="shared" si="1"/>
        <v>names_featuresinarea_state_pctile</v>
      </c>
      <c r="F109" s="680" t="s">
        <v>7385</v>
      </c>
      <c r="G109" s="39"/>
    </row>
    <row r="110" spans="3:7">
      <c r="C110" s="653" t="s">
        <v>7347</v>
      </c>
      <c r="D110" s="28">
        <v>109</v>
      </c>
      <c r="E110" s="652" t="str">
        <f t="shared" si="1"/>
        <v>names_featuresinarea_avg</v>
      </c>
      <c r="F110" s="680" t="s">
        <v>7385</v>
      </c>
      <c r="G110" s="39"/>
    </row>
    <row r="111" spans="3:7">
      <c r="C111" s="653" t="s">
        <v>7348</v>
      </c>
      <c r="D111" s="28">
        <v>110</v>
      </c>
      <c r="E111" s="652" t="str">
        <f t="shared" si="1"/>
        <v>names_featuresinarea_state_avg</v>
      </c>
      <c r="F111" s="680" t="s">
        <v>7385</v>
      </c>
      <c r="G111" s="39" t="s">
        <v>7378</v>
      </c>
    </row>
    <row r="112" spans="3:7">
      <c r="C112" s="655" t="s">
        <v>7342</v>
      </c>
      <c r="D112" s="28">
        <v>111</v>
      </c>
      <c r="E112" s="201" t="str">
        <f t="shared" ref="E112:E118" si="2">SUBSTITUTE(C112,"_xx", "_"&amp;F112)</f>
        <v>names_age</v>
      </c>
      <c r="F112" s="655" t="s">
        <v>7379</v>
      </c>
      <c r="G112" s="113" t="s">
        <v>7387</v>
      </c>
    </row>
    <row r="113" spans="3:7">
      <c r="C113" s="655" t="s">
        <v>7343</v>
      </c>
      <c r="D113" s="28">
        <v>112</v>
      </c>
      <c r="E113" s="656" t="str">
        <f t="shared" si="2"/>
        <v>names_age_ratio_to_avg</v>
      </c>
      <c r="F113" s="655" t="s">
        <v>7379</v>
      </c>
      <c r="G113" s="39"/>
    </row>
    <row r="114" spans="3:7">
      <c r="C114" s="655" t="s">
        <v>7344</v>
      </c>
      <c r="D114" s="28">
        <v>113</v>
      </c>
      <c r="E114" s="656" t="str">
        <f t="shared" si="2"/>
        <v>names_age_ratio_to_state_avg</v>
      </c>
      <c r="F114" s="655" t="s">
        <v>7379</v>
      </c>
      <c r="G114" s="39"/>
    </row>
    <row r="115" spans="3:7">
      <c r="C115" s="655" t="s">
        <v>7345</v>
      </c>
      <c r="D115" s="28">
        <v>114</v>
      </c>
      <c r="E115" s="656" t="str">
        <f t="shared" si="2"/>
        <v>names_age_pctile</v>
      </c>
      <c r="F115" s="655" t="s">
        <v>7379</v>
      </c>
      <c r="G115" s="39"/>
    </row>
    <row r="116" spans="3:7">
      <c r="C116" s="655" t="s">
        <v>7346</v>
      </c>
      <c r="D116" s="28">
        <v>115</v>
      </c>
      <c r="E116" s="656" t="str">
        <f t="shared" si="2"/>
        <v>names_age_state_pctile</v>
      </c>
      <c r="F116" s="655" t="s">
        <v>7379</v>
      </c>
      <c r="G116" s="39"/>
    </row>
    <row r="117" spans="3:7">
      <c r="C117" s="655" t="s">
        <v>7347</v>
      </c>
      <c r="D117" s="28">
        <v>116</v>
      </c>
      <c r="E117" s="656" t="str">
        <f t="shared" si="2"/>
        <v>names_age_avg</v>
      </c>
      <c r="F117" s="655" t="s">
        <v>7379</v>
      </c>
      <c r="G117" s="39"/>
    </row>
    <row r="118" spans="3:7">
      <c r="C118" s="655" t="s">
        <v>7348</v>
      </c>
      <c r="D118" s="28">
        <v>117</v>
      </c>
      <c r="E118" s="656" t="str">
        <f t="shared" si="2"/>
        <v>names_age_state_avg</v>
      </c>
      <c r="F118" s="655" t="s">
        <v>7379</v>
      </c>
      <c r="G118" s="39"/>
    </row>
    <row r="119" spans="3:7">
      <c r="C119" s="677" t="s">
        <v>7380</v>
      </c>
      <c r="D119" s="28">
        <v>118</v>
      </c>
      <c r="E119" s="678" t="str">
        <f t="shared" ref="E119" si="3">SUBSTITUTE(C119,"_xx", "_"&amp;F119)</f>
        <v>names_age_count</v>
      </c>
      <c r="F119" s="655" t="s">
        <v>7379</v>
      </c>
      <c r="G119" s="39" t="s">
        <v>7381</v>
      </c>
    </row>
    <row r="120" spans="3:7" ht="30">
      <c r="C120" s="688"/>
      <c r="D120" s="171">
        <v>119</v>
      </c>
      <c r="E120" s="703" t="s">
        <v>7404</v>
      </c>
      <c r="F120" s="169"/>
      <c r="G120" s="704" t="s">
        <v>7405</v>
      </c>
    </row>
    <row r="121" spans="3:7" ht="23.45" customHeight="1">
      <c r="C121" s="8"/>
      <c r="D121" s="28">
        <v>120</v>
      </c>
      <c r="E121" s="687" t="s">
        <v>7382</v>
      </c>
      <c r="F121" s="8"/>
      <c r="G121" s="599" t="s">
        <v>7383</v>
      </c>
    </row>
    <row r="122" spans="3:7">
      <c r="C122" s="654"/>
      <c r="D122" s="28">
        <v>121</v>
      </c>
      <c r="E122" s="660" t="s">
        <v>2765</v>
      </c>
      <c r="F122" s="23"/>
    </row>
    <row r="123" spans="3:7">
      <c r="C123" s="654"/>
      <c r="D123" s="28">
        <v>122</v>
      </c>
      <c r="E123" s="8" t="s">
        <v>2764</v>
      </c>
      <c r="F123" s="23"/>
    </row>
    <row r="124" spans="3:7">
      <c r="C124" s="654"/>
      <c r="D124" s="28">
        <v>123</v>
      </c>
      <c r="E124" s="8" t="s">
        <v>2763</v>
      </c>
      <c r="F124" s="23"/>
    </row>
    <row r="125" spans="3:7">
      <c r="C125" s="654"/>
      <c r="D125" s="28">
        <v>124</v>
      </c>
      <c r="E125" s="660" t="s">
        <v>5358</v>
      </c>
      <c r="F125" s="23"/>
    </row>
    <row r="126" spans="3:7">
      <c r="C126" s="654"/>
      <c r="E126" s="155"/>
    </row>
    <row r="127" spans="3:7">
      <c r="C127" s="654"/>
    </row>
    <row r="128" spans="3:7">
      <c r="C128" s="654"/>
    </row>
    <row r="130" ht="33.6" customHeight="1"/>
    <row r="157" spans="1:11">
      <c r="A157" t="s">
        <v>4780</v>
      </c>
      <c r="J157" s="23"/>
      <c r="K157" s="23"/>
    </row>
    <row r="158" spans="1:11">
      <c r="A158" t="s">
        <v>2145</v>
      </c>
      <c r="B158" t="s">
        <v>2142</v>
      </c>
      <c r="C158" t="s">
        <v>2967</v>
      </c>
      <c r="J158" s="23"/>
      <c r="K158" s="23"/>
    </row>
    <row r="159" spans="1:11">
      <c r="B159" t="s">
        <v>2962</v>
      </c>
      <c r="C159" t="s">
        <v>2968</v>
      </c>
      <c r="J159" s="23"/>
      <c r="K159" s="23"/>
    </row>
    <row r="160" spans="1:11">
      <c r="B160" t="s">
        <v>2963</v>
      </c>
      <c r="C160" t="s">
        <v>2969</v>
      </c>
      <c r="J160" s="23"/>
      <c r="K160" s="23"/>
    </row>
    <row r="161" spans="1:11">
      <c r="B161" t="s">
        <v>2975</v>
      </c>
      <c r="C161" t="s">
        <v>2970</v>
      </c>
      <c r="J161" s="23"/>
      <c r="K161" s="23"/>
    </row>
    <row r="162" spans="1:11">
      <c r="A162" t="s">
        <v>1064</v>
      </c>
      <c r="B162" t="s">
        <v>2964</v>
      </c>
      <c r="C162" t="s">
        <v>2971</v>
      </c>
      <c r="J162" s="23"/>
      <c r="K162" s="23"/>
    </row>
    <row r="163" spans="1:11">
      <c r="B163" t="s">
        <v>2965</v>
      </c>
      <c r="C163" t="s">
        <v>2972</v>
      </c>
      <c r="J163" s="23"/>
      <c r="K163" s="23"/>
    </row>
    <row r="164" spans="1:11">
      <c r="B164" t="s">
        <v>2966</v>
      </c>
      <c r="C164" t="s">
        <v>2973</v>
      </c>
      <c r="J164" s="23"/>
      <c r="K164" s="23"/>
    </row>
    <row r="165" spans="1:11">
      <c r="B165" t="s">
        <v>20</v>
      </c>
      <c r="C165" t="s">
        <v>2974</v>
      </c>
      <c r="J165" s="23"/>
      <c r="K165" s="23"/>
    </row>
    <row r="166" spans="1:11">
      <c r="J166" s="23"/>
      <c r="K166" s="23"/>
    </row>
    <row r="167" spans="1:11">
      <c r="J167" s="23"/>
      <c r="K167" s="23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30"/>
  <sheetViews>
    <sheetView workbookViewId="0">
      <selection activeCell="B3" sqref="B3:C18"/>
    </sheetView>
  </sheetViews>
  <sheetFormatPr defaultRowHeight="15"/>
  <cols>
    <col min="1" max="1" width="18.140625" bestFit="1" customWidth="1"/>
    <col min="2" max="2" width="94.42578125" bestFit="1" customWidth="1"/>
    <col min="3" max="3" width="31.5703125" bestFit="1" customWidth="1"/>
    <col min="4" max="4" width="30" customWidth="1"/>
  </cols>
  <sheetData>
    <row r="1" spans="1:4" ht="23.25">
      <c r="A1" s="563" t="s">
        <v>5786</v>
      </c>
      <c r="B1" s="577" t="s">
        <v>7</v>
      </c>
      <c r="C1" s="124" t="s">
        <v>0</v>
      </c>
      <c r="D1" s="591" t="s">
        <v>8</v>
      </c>
    </row>
    <row r="2" spans="1:4" s="6" customFormat="1">
      <c r="B2" s="592"/>
      <c r="D2" s="592"/>
    </row>
    <row r="3" spans="1:4" ht="33.6" customHeight="1">
      <c r="A3" s="18" t="s">
        <v>5624</v>
      </c>
      <c r="B3" s="157" t="s">
        <v>7105</v>
      </c>
      <c r="C3" s="587" t="s">
        <v>5664</v>
      </c>
      <c r="D3" s="157" t="s">
        <v>7094</v>
      </c>
    </row>
    <row r="4" spans="1:4">
      <c r="B4" s="118" t="s">
        <v>7099</v>
      </c>
      <c r="C4" s="61" t="s">
        <v>2336</v>
      </c>
    </row>
    <row r="5" spans="1:4">
      <c r="B5" s="157" t="s">
        <v>7100</v>
      </c>
      <c r="C5" s="39" t="s">
        <v>2393</v>
      </c>
      <c r="D5" t="s">
        <v>7103</v>
      </c>
    </row>
    <row r="6" spans="1:4">
      <c r="A6" t="s">
        <v>1089</v>
      </c>
      <c r="B6" s="118" t="s">
        <v>7099</v>
      </c>
      <c r="C6" s="588" t="s">
        <v>1087</v>
      </c>
    </row>
    <row r="7" spans="1:4">
      <c r="A7" s="8" t="s">
        <v>5666</v>
      </c>
      <c r="B7" s="157" t="s">
        <v>7102</v>
      </c>
      <c r="C7" s="131" t="s">
        <v>1744</v>
      </c>
      <c r="D7" t="s">
        <v>7103</v>
      </c>
    </row>
    <row r="8" spans="1:4">
      <c r="B8" s="118" t="s">
        <v>7099</v>
      </c>
      <c r="C8" s="468" t="s">
        <v>2160</v>
      </c>
    </row>
    <row r="9" spans="1:4">
      <c r="A9" s="8" t="s">
        <v>5667</v>
      </c>
      <c r="B9" s="22" t="s">
        <v>7101</v>
      </c>
      <c r="C9" s="39" t="s">
        <v>2166</v>
      </c>
    </row>
    <row r="10" spans="1:4" s="23" customFormat="1"/>
    <row r="12" spans="1:4" ht="24" customHeight="1">
      <c r="A12" s="18" t="s">
        <v>5623</v>
      </c>
      <c r="B12" s="157" t="s">
        <v>7105</v>
      </c>
      <c r="C12" s="587" t="s">
        <v>5627</v>
      </c>
      <c r="D12" s="157" t="s">
        <v>7094</v>
      </c>
    </row>
    <row r="13" spans="1:4">
      <c r="B13" s="118" t="s">
        <v>7099</v>
      </c>
      <c r="C13" s="61" t="s">
        <v>2332</v>
      </c>
    </row>
    <row r="14" spans="1:4">
      <c r="B14" s="157" t="s">
        <v>7100</v>
      </c>
      <c r="C14" s="39" t="s">
        <v>2390</v>
      </c>
      <c r="D14" t="s">
        <v>7103</v>
      </c>
    </row>
    <row r="15" spans="1:4">
      <c r="B15" s="118" t="s">
        <v>7099</v>
      </c>
      <c r="C15" s="469" t="s">
        <v>1072</v>
      </c>
    </row>
    <row r="16" spans="1:4">
      <c r="B16" s="157" t="s">
        <v>7104</v>
      </c>
      <c r="C16" s="131" t="s">
        <v>1738</v>
      </c>
      <c r="D16" t="s">
        <v>7103</v>
      </c>
    </row>
    <row r="17" spans="1:3">
      <c r="B17" s="118" t="s">
        <v>7099</v>
      </c>
      <c r="C17" s="468" t="s">
        <v>2156</v>
      </c>
    </row>
    <row r="18" spans="1:3">
      <c r="B18" s="22" t="s">
        <v>7101</v>
      </c>
      <c r="C18" s="39" t="s">
        <v>2164</v>
      </c>
    </row>
    <row r="20" spans="1:3" s="23" customFormat="1"/>
    <row r="21" spans="1:3" s="23" customFormat="1"/>
    <row r="22" spans="1:3">
      <c r="B22" s="6" t="s">
        <v>7095</v>
      </c>
      <c r="C22" s="6" t="s">
        <v>5665</v>
      </c>
    </row>
    <row r="23" spans="1:3">
      <c r="B23" s="6" t="s">
        <v>7095</v>
      </c>
      <c r="C23" s="6" t="s">
        <v>2393</v>
      </c>
    </row>
    <row r="24" spans="1:3">
      <c r="A24" s="224" t="s">
        <v>1745</v>
      </c>
      <c r="B24" s="6" t="s">
        <v>7097</v>
      </c>
      <c r="C24" s="6" t="s">
        <v>1744</v>
      </c>
    </row>
    <row r="25" spans="1:3">
      <c r="B25" s="6" t="s">
        <v>7096</v>
      </c>
      <c r="C25" s="6" t="s">
        <v>2166</v>
      </c>
    </row>
    <row r="27" spans="1:3">
      <c r="B27" s="6" t="s">
        <v>7095</v>
      </c>
      <c r="C27" s="6" t="str">
        <f>SUBSTITUTE(C22,".Supp","")</f>
        <v>ratio.to.avg.Demog.Index.State</v>
      </c>
    </row>
    <row r="28" spans="1:3">
      <c r="B28" s="6" t="s">
        <v>7095</v>
      </c>
      <c r="C28" s="6" t="str">
        <f t="shared" ref="C28:C30" si="0">SUBSTITUTE(C23,".Supp","")</f>
        <v>ratio.to.state.avg.Demog.Index</v>
      </c>
    </row>
    <row r="29" spans="1:3">
      <c r="B29" s="6" t="s">
        <v>7095</v>
      </c>
      <c r="C29" s="6" t="str">
        <f t="shared" si="0"/>
        <v>state.pctile.Demog.Index</v>
      </c>
    </row>
    <row r="30" spans="1:3">
      <c r="B30" s="6" t="s">
        <v>7095</v>
      </c>
      <c r="C30" s="6" t="str">
        <f t="shared" si="0"/>
        <v>state.avg.Demog.Index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S59"/>
  <sheetViews>
    <sheetView zoomScale="85" zoomScaleNormal="85" workbookViewId="0">
      <pane xSplit="24" ySplit="5" topLeftCell="Y6" activePane="bottomRight" state="frozen"/>
      <selection pane="topRight" activeCell="Y1" sqref="Y1"/>
      <selection pane="bottomLeft" activeCell="A6" sqref="A6"/>
      <selection pane="bottomRight" activeCell="X7" sqref="X7"/>
    </sheetView>
  </sheetViews>
  <sheetFormatPr defaultRowHeight="15"/>
  <cols>
    <col min="1" max="1" width="8" bestFit="1" customWidth="1"/>
    <col min="2" max="3" width="8.5703125" customWidth="1"/>
    <col min="4" max="4" width="3.85546875" bestFit="1" customWidth="1"/>
    <col min="5" max="5" width="4.42578125" bestFit="1" customWidth="1"/>
    <col min="6" max="6" width="3.5703125" bestFit="1" customWidth="1"/>
    <col min="7" max="7" width="5.5703125" customWidth="1"/>
    <col min="8" max="8" width="3.140625" customWidth="1"/>
    <col min="9" max="9" width="13" customWidth="1"/>
    <col min="10" max="13" width="3.42578125" customWidth="1"/>
    <col min="14" max="14" width="20.85546875" customWidth="1"/>
    <col min="16" max="16" width="33.42578125" customWidth="1"/>
    <col min="17" max="23" width="4.140625" customWidth="1"/>
    <col min="24" max="24" width="28.140625" customWidth="1"/>
    <col min="25" max="33" width="3.140625" customWidth="1"/>
    <col min="36" max="36" width="14.85546875" customWidth="1"/>
    <col min="37" max="37" width="13.140625" bestFit="1" customWidth="1"/>
    <col min="38" max="38" width="7" customWidth="1"/>
    <col min="43" max="43" width="10.140625" customWidth="1"/>
    <col min="45" max="45" width="19.85546875" customWidth="1"/>
    <col min="46" max="46" width="6.42578125" customWidth="1"/>
    <col min="47" max="47" width="5.5703125" customWidth="1"/>
    <col min="50" max="50" width="15.140625" bestFit="1" customWidth="1"/>
    <col min="53" max="53" width="11.5703125" customWidth="1"/>
    <col min="57" max="57" width="24.85546875" customWidth="1"/>
    <col min="58" max="59" width="67.140625" bestFit="1" customWidth="1"/>
    <col min="61" max="61" width="12.140625" customWidth="1"/>
    <col min="69" max="69" width="14.5703125" customWidth="1"/>
  </cols>
  <sheetData>
    <row r="3" spans="1:71" ht="69.599999999999994" customHeight="1">
      <c r="I3" s="231" t="s">
        <v>5453</v>
      </c>
      <c r="J3" s="230"/>
      <c r="K3" s="230"/>
      <c r="L3" s="230"/>
      <c r="M3" s="230"/>
      <c r="N3" s="231" t="s">
        <v>5453</v>
      </c>
      <c r="O3" s="230"/>
      <c r="P3" s="231" t="s">
        <v>5452</v>
      </c>
      <c r="Q3" s="230"/>
      <c r="R3" s="230"/>
      <c r="S3" s="230"/>
      <c r="T3" s="230"/>
      <c r="U3" s="230"/>
      <c r="V3" s="230"/>
      <c r="W3" s="230"/>
      <c r="X3" s="231" t="s">
        <v>1662</v>
      </c>
      <c r="BA3" s="231" t="s">
        <v>5455</v>
      </c>
      <c r="BB3" s="232"/>
      <c r="BC3" s="232"/>
      <c r="BD3" s="232"/>
      <c r="BE3" s="231" t="s">
        <v>5453</v>
      </c>
      <c r="BF3" s="231" t="s">
        <v>5454</v>
      </c>
      <c r="BG3" s="231" t="s">
        <v>5454</v>
      </c>
    </row>
    <row r="4" spans="1:71" ht="41.45" customHeight="1"/>
    <row r="5" spans="1:71" s="2" customFormat="1" ht="53.1" customHeight="1" thickBot="1">
      <c r="A5" s="47" t="s">
        <v>50</v>
      </c>
      <c r="B5" s="147" t="s">
        <v>27</v>
      </c>
      <c r="C5" s="147" t="s">
        <v>4782</v>
      </c>
      <c r="D5" s="226" t="s">
        <v>2736</v>
      </c>
      <c r="E5" s="227" t="s">
        <v>2737</v>
      </c>
      <c r="F5" s="228" t="s">
        <v>5435</v>
      </c>
      <c r="G5" s="216" t="s">
        <v>4717</v>
      </c>
      <c r="H5" s="215" t="s">
        <v>2</v>
      </c>
      <c r="I5" s="123" t="s">
        <v>3</v>
      </c>
      <c r="J5" s="214" t="s">
        <v>4</v>
      </c>
      <c r="K5" s="214" t="s">
        <v>5</v>
      </c>
      <c r="L5" s="211" t="s">
        <v>4732</v>
      </c>
      <c r="M5" s="222" t="s">
        <v>6</v>
      </c>
      <c r="N5" s="222" t="s">
        <v>5437</v>
      </c>
      <c r="O5" s="213" t="s">
        <v>7</v>
      </c>
      <c r="P5" s="124" t="s">
        <v>0</v>
      </c>
      <c r="Q5" s="44" t="s">
        <v>1</v>
      </c>
      <c r="R5" s="135" t="s">
        <v>4784</v>
      </c>
      <c r="S5" s="136" t="s">
        <v>2800</v>
      </c>
      <c r="T5" s="134" t="s">
        <v>31</v>
      </c>
      <c r="U5" s="55" t="s">
        <v>30</v>
      </c>
      <c r="V5" s="140" t="s">
        <v>4783</v>
      </c>
      <c r="W5" s="141" t="s">
        <v>2799</v>
      </c>
      <c r="X5" s="3" t="s">
        <v>8</v>
      </c>
      <c r="Y5" s="144" t="s">
        <v>2713</v>
      </c>
      <c r="Z5" s="145" t="s">
        <v>2720</v>
      </c>
      <c r="AA5" s="144" t="s">
        <v>2719</v>
      </c>
      <c r="AB5" s="144" t="s">
        <v>2717</v>
      </c>
      <c r="AC5" s="144" t="s">
        <v>2718</v>
      </c>
      <c r="AD5" s="144" t="s">
        <v>2716</v>
      </c>
      <c r="AE5" s="146" t="s">
        <v>2711</v>
      </c>
      <c r="AF5" s="146" t="s">
        <v>2714</v>
      </c>
      <c r="AG5" s="146" t="s">
        <v>2715</v>
      </c>
      <c r="AH5" s="48" t="s">
        <v>13</v>
      </c>
      <c r="AI5" s="48" t="s">
        <v>14</v>
      </c>
      <c r="AJ5" s="59" t="s">
        <v>10</v>
      </c>
      <c r="AK5" s="193" t="s">
        <v>2939</v>
      </c>
      <c r="AL5" s="194" t="s">
        <v>37</v>
      </c>
      <c r="AM5" s="49" t="s">
        <v>34</v>
      </c>
      <c r="AN5" s="46" t="s">
        <v>35</v>
      </c>
      <c r="AO5" s="46" t="s">
        <v>36</v>
      </c>
      <c r="AP5" s="50" t="s">
        <v>38</v>
      </c>
      <c r="AQ5" s="58" t="s">
        <v>9</v>
      </c>
      <c r="AR5" s="51" t="s">
        <v>11</v>
      </c>
      <c r="AS5" s="52" t="s">
        <v>32</v>
      </c>
      <c r="AT5" s="51" t="s">
        <v>33</v>
      </c>
      <c r="AU5" s="53" t="s">
        <v>2944</v>
      </c>
      <c r="AV5" s="223" t="s">
        <v>2723</v>
      </c>
      <c r="AW5" s="223" t="s">
        <v>5436</v>
      </c>
      <c r="AX5" s="218" t="s">
        <v>12</v>
      </c>
      <c r="AY5" s="57" t="s">
        <v>19</v>
      </c>
      <c r="AZ5" s="57" t="s">
        <v>2943</v>
      </c>
      <c r="BA5" s="57" t="s">
        <v>20</v>
      </c>
      <c r="BB5" s="57" t="s">
        <v>5232</v>
      </c>
      <c r="BC5" s="57" t="s">
        <v>5233</v>
      </c>
      <c r="BD5" s="57" t="s">
        <v>5234</v>
      </c>
      <c r="BE5" s="149" t="s">
        <v>4808</v>
      </c>
      <c r="BF5" s="150" t="s">
        <v>15</v>
      </c>
      <c r="BG5" s="149" t="s">
        <v>16</v>
      </c>
      <c r="BH5" s="151" t="s">
        <v>17</v>
      </c>
      <c r="BI5" s="151" t="s">
        <v>29</v>
      </c>
      <c r="BJ5" s="151" t="s">
        <v>18</v>
      </c>
      <c r="BK5" s="46" t="s">
        <v>23</v>
      </c>
      <c r="BL5" s="46" t="s">
        <v>21</v>
      </c>
      <c r="BM5" s="203" t="s">
        <v>22</v>
      </c>
      <c r="BN5" s="46" t="s">
        <v>24</v>
      </c>
      <c r="BO5" s="4" t="s">
        <v>25</v>
      </c>
      <c r="BP5" s="4" t="s">
        <v>26</v>
      </c>
      <c r="BQ5" s="4" t="s">
        <v>28</v>
      </c>
      <c r="BR5" s="45" t="s">
        <v>39</v>
      </c>
      <c r="BS5" s="45" t="s">
        <v>40</v>
      </c>
    </row>
    <row r="6" spans="1:71" s="162" customFormat="1">
      <c r="A6" s="281">
        <v>1</v>
      </c>
      <c r="B6" s="282" t="str">
        <f t="shared" ref="B6:B20" si="0">IFERROR(TEXT(AL6,"00"),"99")&amp;IFERROR(TEXT(W6,"00"),"99")&amp;IFERROR(TEXT(S6,"00"),"99")&amp;IFERROR(TEXT(BM6,"000"),"999")</f>
        <v>035303000</v>
      </c>
      <c r="C6" s="282" t="str">
        <f t="shared" ref="C6:C20" ca="1" si="1">IFERROR(TEXT(AL6,"00"),"99")&amp;IFERROR(TEXT(V6,"00"),"99")&amp;IFERROR(TEXT(R6,"000"),"999")</f>
        <v>0353999</v>
      </c>
      <c r="D6" s="283">
        <v>0</v>
      </c>
      <c r="E6" s="283">
        <v>0</v>
      </c>
      <c r="F6" s="283">
        <v>0</v>
      </c>
      <c r="G6" s="283"/>
      <c r="H6" s="284"/>
      <c r="I6" s="285" t="str">
        <f>"RAW_E_"&amp;$I$3</f>
        <v>RAW_E_NO2</v>
      </c>
      <c r="J6" s="286"/>
      <c r="K6" s="286"/>
      <c r="L6" s="286"/>
      <c r="M6" s="286"/>
      <c r="N6" s="285" t="str">
        <f>$N$3</f>
        <v>NO2</v>
      </c>
      <c r="O6" s="286"/>
      <c r="P6" s="285" t="str">
        <f>$P$3</f>
        <v>no2</v>
      </c>
      <c r="Q6" s="286"/>
      <c r="R6" s="287">
        <f ca="1">IFERROR(_xlfn.XLOOKUP(T6,sortorder!$P$6:$P$80,sortorder!$Q$6:$Q$80),999)</f>
        <v>999</v>
      </c>
      <c r="S6" s="287">
        <f>IFERROR(_xlfn.XLOOKUP(T6,sortorder!$P$6:$P$80,sortorder!$O$6:$O$80),99)</f>
        <v>3</v>
      </c>
      <c r="T6" s="285" t="str">
        <f>$P$3</f>
        <v>no2</v>
      </c>
      <c r="U6" s="288"/>
      <c r="V6" s="287">
        <f>IFERROR(_xlfn.XLOOKUP(X6,sortorder!$E$4:$E$63,sortorder!$D$4:$D$63),99)</f>
        <v>53</v>
      </c>
      <c r="W6" s="287">
        <f>IFERROR(_xlfn.XLOOKUP(X6,sortorder!$E$4:$E$63,sortorder!$D$4:$D$63),99)</f>
        <v>53</v>
      </c>
      <c r="X6" s="285" t="str">
        <f>$X$3</f>
        <v>names_e</v>
      </c>
      <c r="Y6" s="285">
        <f>IF(ISERROR(SEARCH(#REF!,$P6)),0,1)</f>
        <v>0</v>
      </c>
      <c r="Z6" s="285">
        <f>IF(ISERROR(SEARCH(#REF!,$P6)),0,1)</f>
        <v>0</v>
      </c>
      <c r="AA6" s="285">
        <f>IF(ISERROR(SEARCH(#REF!,$P6)),0,1)</f>
        <v>0</v>
      </c>
      <c r="AB6" s="285">
        <f>IF(ISERROR(SEARCH(#REF!,$P6)),0,1)</f>
        <v>0</v>
      </c>
      <c r="AC6" s="285">
        <f>IF(ISERROR(SEARCH(#REF!,$P6)),0,1)</f>
        <v>0</v>
      </c>
      <c r="AD6" s="285">
        <f>IF(ISERROR(SEARCH(#REF!,$P6)),0,1)</f>
        <v>0</v>
      </c>
      <c r="AE6" s="285">
        <f>IF(ISERROR(SEARCH(#REF!,$P6)),0,1)</f>
        <v>0</v>
      </c>
      <c r="AF6" s="285">
        <f>IF(ISERROR(SEARCH(#REF!,$P6)),0,1)</f>
        <v>0</v>
      </c>
      <c r="AG6" s="285">
        <f>IF(ISERROR(SEARCH(#REF!,$P6)),0,1)</f>
        <v>0</v>
      </c>
      <c r="AH6" s="286"/>
      <c r="AI6" s="286"/>
      <c r="AJ6" s="289" t="s">
        <v>140</v>
      </c>
      <c r="AK6" s="289" t="s">
        <v>140</v>
      </c>
      <c r="AL6" s="290">
        <f>_xlfn.XLOOKUP(AK6,sortorder!$I$15:$I$20,sortorder!$J$15:$J$20)</f>
        <v>3</v>
      </c>
      <c r="AM6" s="286" t="s">
        <v>416</v>
      </c>
      <c r="AN6" s="286" t="s">
        <v>416</v>
      </c>
      <c r="AO6" s="286" t="s">
        <v>417</v>
      </c>
      <c r="AP6" s="291">
        <v>1</v>
      </c>
      <c r="AQ6" s="289" t="s">
        <v>43</v>
      </c>
      <c r="AR6" s="289" t="s">
        <v>43</v>
      </c>
      <c r="AS6" s="286" t="s">
        <v>286</v>
      </c>
      <c r="AT6" s="286" t="s">
        <v>43</v>
      </c>
      <c r="AU6" s="292"/>
      <c r="AV6" s="293" t="str">
        <f>IFERROR(_xlfn.XLOOKUP(P6,#REF!,#REF!),"")</f>
        <v/>
      </c>
      <c r="AW6" s="285" t="b">
        <f>IFERROR(P6=_xlfn.XLOOKUP(P6,#REF!,#REF!),FALSE)</f>
        <v>0</v>
      </c>
      <c r="AX6" s="292" t="s">
        <v>1581</v>
      </c>
      <c r="AY6" s="294">
        <v>3</v>
      </c>
      <c r="AZ6" s="292">
        <v>1</v>
      </c>
      <c r="BA6" s="292" t="str">
        <f>$BA$3</f>
        <v>ppbv</v>
      </c>
      <c r="BB6" s="289" t="b">
        <v>0</v>
      </c>
      <c r="BC6" s="289" t="b">
        <v>0</v>
      </c>
      <c r="BD6" s="289" t="b">
        <v>0</v>
      </c>
      <c r="BE6" s="295" t="str">
        <f>$BE$3</f>
        <v>NO2</v>
      </c>
      <c r="BF6" s="295" t="str">
        <f>$BF$3</f>
        <v>Nitrogen Dioxide (NO2)</v>
      </c>
      <c r="BG6" s="295" t="str">
        <f>$BF$3</f>
        <v>Nitrogen Dioxide (NO2)</v>
      </c>
      <c r="BH6" s="286"/>
      <c r="BI6" s="286"/>
      <c r="BJ6" s="286"/>
      <c r="BK6" s="286"/>
      <c r="BL6" s="286"/>
      <c r="BM6" s="296"/>
      <c r="BN6" s="286"/>
      <c r="BO6" s="286"/>
      <c r="BP6" s="286"/>
      <c r="BQ6" s="286"/>
      <c r="BR6" s="286"/>
      <c r="BS6" s="286"/>
    </row>
    <row r="7" spans="1:71" s="114" customFormat="1">
      <c r="A7" s="297">
        <v>2</v>
      </c>
      <c r="B7" s="298" t="str">
        <f t="shared" si="0"/>
        <v>035403000</v>
      </c>
      <c r="C7" s="298" t="str">
        <f t="shared" ca="1" si="1"/>
        <v>0354999</v>
      </c>
      <c r="D7" s="299">
        <v>0</v>
      </c>
      <c r="E7" s="299">
        <v>0</v>
      </c>
      <c r="F7" s="299">
        <v>0</v>
      </c>
      <c r="G7" s="299"/>
      <c r="H7" s="197"/>
      <c r="I7" s="236"/>
      <c r="J7" s="225"/>
      <c r="K7" s="225"/>
      <c r="L7" s="225"/>
      <c r="M7" s="225"/>
      <c r="N7" s="236"/>
      <c r="O7" s="225"/>
      <c r="P7" s="236" t="str">
        <f>"ratio.to.avg."&amp;$P$3</f>
        <v>ratio.to.avg.no2</v>
      </c>
      <c r="Q7" s="225"/>
      <c r="R7" s="300">
        <f ca="1">IFERROR(_xlfn.XLOOKUP(T7,sortorder!$P$6:$P$80,sortorder!$Q$6:$Q$80),999)</f>
        <v>999</v>
      </c>
      <c r="S7" s="300">
        <f>IFERROR(_xlfn.XLOOKUP(T7,sortorder!$P$6:$P$80,sortorder!$O$6:$O$80),99)</f>
        <v>3</v>
      </c>
      <c r="T7" s="236" t="str">
        <f t="shared" ref="T7:T20" si="2">$P$3</f>
        <v>no2</v>
      </c>
      <c r="U7" s="184"/>
      <c r="V7" s="300">
        <f>IFERROR(_xlfn.XLOOKUP(X7,sortorder!$E$4:$E$63,sortorder!$D$4:$D$63),99)</f>
        <v>54</v>
      </c>
      <c r="W7" s="300">
        <f>IFERROR(_xlfn.XLOOKUP(X7,sortorder!$E$4:$E$63,sortorder!$D$4:$D$63),99)</f>
        <v>54</v>
      </c>
      <c r="X7" s="236" t="str">
        <f>$X$3&amp;"_ratio_to_avg"</f>
        <v>names_e_ratio_to_avg</v>
      </c>
      <c r="Y7" s="236">
        <f>IF(ISERROR(SEARCH(#REF!,$P7)),0,1)</f>
        <v>0</v>
      </c>
      <c r="Z7" s="236">
        <f>IF(ISERROR(SEARCH(#REF!,$P7)),0,1)</f>
        <v>0</v>
      </c>
      <c r="AA7" s="236">
        <f>IF(ISERROR(SEARCH(#REF!,$P7)),0,1)</f>
        <v>0</v>
      </c>
      <c r="AB7" s="236">
        <f>IF(ISERROR(SEARCH(#REF!,$P7)),0,1)</f>
        <v>0</v>
      </c>
      <c r="AC7" s="236">
        <f>IF(ISERROR(SEARCH(#REF!,$P7)),0,1)</f>
        <v>0</v>
      </c>
      <c r="AD7" s="236">
        <f>IF(ISERROR(SEARCH(#REF!,$P7)),0,1)</f>
        <v>0</v>
      </c>
      <c r="AE7" s="236">
        <f>IF(ISERROR(SEARCH(#REF!,$P7)),0,1)</f>
        <v>0</v>
      </c>
      <c r="AF7" s="236">
        <f>IF(ISERROR(SEARCH(#REF!,$P7)),0,1)</f>
        <v>0</v>
      </c>
      <c r="AG7" s="236">
        <f>IF(ISERROR(SEARCH(#REF!,$P7)),0,1)</f>
        <v>0</v>
      </c>
      <c r="AH7" s="225"/>
      <c r="AI7" s="225"/>
      <c r="AJ7" s="185" t="s">
        <v>140</v>
      </c>
      <c r="AK7" s="185" t="s">
        <v>140</v>
      </c>
      <c r="AL7" s="301">
        <f>_xlfn.XLOOKUP(AK7,sortorder!$I$15:$I$20,sortorder!$J$15:$J$20)</f>
        <v>3</v>
      </c>
      <c r="AM7" s="225" t="s">
        <v>416</v>
      </c>
      <c r="AN7" s="225" t="s">
        <v>416</v>
      </c>
      <c r="AO7" s="225" t="s">
        <v>417</v>
      </c>
      <c r="AP7" s="302">
        <v>1</v>
      </c>
      <c r="AQ7" s="185" t="s">
        <v>2334</v>
      </c>
      <c r="AR7" s="185" t="s">
        <v>1706</v>
      </c>
      <c r="AS7" s="225" t="s">
        <v>1706</v>
      </c>
      <c r="AT7" s="225" t="s">
        <v>1706</v>
      </c>
      <c r="AU7" s="115"/>
      <c r="AV7" s="303" t="str">
        <f>IFERROR(_xlfn.XLOOKUP(P7,#REF!,#REF!),"")</f>
        <v/>
      </c>
      <c r="AW7" s="236" t="b">
        <f>IFERROR(P7=_xlfn.XLOOKUP(P7,#REF!,#REF!),FALSE)</f>
        <v>0</v>
      </c>
      <c r="AX7" s="115" t="s">
        <v>2947</v>
      </c>
      <c r="AY7" s="304">
        <v>2</v>
      </c>
      <c r="AZ7" s="115">
        <v>1</v>
      </c>
      <c r="BA7" s="225"/>
      <c r="BB7" s="185" t="b">
        <v>0</v>
      </c>
      <c r="BC7" s="185" t="b">
        <v>0</v>
      </c>
      <c r="BD7" s="185" t="b">
        <v>0</v>
      </c>
      <c r="BE7" s="305" t="str">
        <f>"Ratio to US avg "&amp;$BE$3</f>
        <v>Ratio to US avg NO2</v>
      </c>
      <c r="BF7" s="305" t="str">
        <f>"Ratio to US avg "&amp;$BF$3</f>
        <v>Ratio to US avg Nitrogen Dioxide (NO2)</v>
      </c>
      <c r="BG7" s="305" t="str">
        <f>"Ratio to US avg "&amp;$BF$3</f>
        <v>Ratio to US avg Nitrogen Dioxide (NO2)</v>
      </c>
      <c r="BH7" s="225"/>
      <c r="BI7" s="225"/>
      <c r="BJ7" s="225"/>
      <c r="BK7" s="225"/>
      <c r="BL7" s="225"/>
      <c r="BM7" s="306"/>
      <c r="BN7" s="225"/>
      <c r="BO7" s="225"/>
      <c r="BP7" s="225"/>
      <c r="BQ7" s="225"/>
      <c r="BR7" s="225"/>
      <c r="BS7" s="225"/>
    </row>
    <row r="8" spans="1:71" s="114" customFormat="1">
      <c r="A8" s="297">
        <v>3</v>
      </c>
      <c r="B8" s="298" t="str">
        <f t="shared" si="0"/>
        <v>035503000</v>
      </c>
      <c r="C8" s="298" t="str">
        <f t="shared" ca="1" si="1"/>
        <v>0355999</v>
      </c>
      <c r="D8" s="299">
        <v>0</v>
      </c>
      <c r="E8" s="299">
        <v>0</v>
      </c>
      <c r="F8" s="299">
        <v>0</v>
      </c>
      <c r="G8" s="299"/>
      <c r="H8" s="197"/>
      <c r="I8" s="236"/>
      <c r="J8" s="225"/>
      <c r="K8" s="225"/>
      <c r="L8" s="225"/>
      <c r="M8" s="225"/>
      <c r="N8" s="236"/>
      <c r="O8" s="225"/>
      <c r="P8" s="236" t="str">
        <f>"ratio.to.state.avg."&amp;$P$3</f>
        <v>ratio.to.state.avg.no2</v>
      </c>
      <c r="Q8" s="225"/>
      <c r="R8" s="300">
        <f ca="1">IFERROR(_xlfn.XLOOKUP(T8,sortorder!$P$6:$P$80,sortorder!$Q$6:$Q$80),999)</f>
        <v>999</v>
      </c>
      <c r="S8" s="300">
        <f>IFERROR(_xlfn.XLOOKUP(T8,sortorder!$P$6:$P$80,sortorder!$O$6:$O$80),99)</f>
        <v>3</v>
      </c>
      <c r="T8" s="236" t="str">
        <f t="shared" si="2"/>
        <v>no2</v>
      </c>
      <c r="U8" s="184"/>
      <c r="V8" s="300">
        <f>IFERROR(_xlfn.XLOOKUP(X8,sortorder!$E$4:$E$63,sortorder!$D$4:$D$63),99)</f>
        <v>55</v>
      </c>
      <c r="W8" s="300">
        <f>IFERROR(_xlfn.XLOOKUP(X8,sortorder!$E$4:$E$63,sortorder!$D$4:$D$63),99)</f>
        <v>55</v>
      </c>
      <c r="X8" s="236" t="str">
        <f>$X$3&amp;"_ratio_to_state_avg"</f>
        <v>names_e_ratio_to_state_avg</v>
      </c>
      <c r="Y8" s="236">
        <f>IF(ISERROR(SEARCH(#REF!,$P8)),0,1)</f>
        <v>0</v>
      </c>
      <c r="Z8" s="236">
        <f>IF(ISERROR(SEARCH(#REF!,$P8)),0,1)</f>
        <v>0</v>
      </c>
      <c r="AA8" s="236">
        <f>IF(ISERROR(SEARCH(#REF!,$P8)),0,1)</f>
        <v>0</v>
      </c>
      <c r="AB8" s="236">
        <f>IF(ISERROR(SEARCH(#REF!,$P8)),0,1)</f>
        <v>0</v>
      </c>
      <c r="AC8" s="236">
        <f>IF(ISERROR(SEARCH(#REF!,$P8)),0,1)</f>
        <v>0</v>
      </c>
      <c r="AD8" s="236">
        <f>IF(ISERROR(SEARCH(#REF!,$P8)),0,1)</f>
        <v>0</v>
      </c>
      <c r="AE8" s="236">
        <f>IF(ISERROR(SEARCH(#REF!,$P8)),0,1)</f>
        <v>0</v>
      </c>
      <c r="AF8" s="236">
        <f>IF(ISERROR(SEARCH(#REF!,$P8)),0,1)</f>
        <v>0</v>
      </c>
      <c r="AG8" s="236">
        <f>IF(ISERROR(SEARCH(#REF!,$P8)),0,1)</f>
        <v>0</v>
      </c>
      <c r="AH8" s="225"/>
      <c r="AI8" s="225"/>
      <c r="AJ8" s="185" t="s">
        <v>140</v>
      </c>
      <c r="AK8" s="185" t="s">
        <v>140</v>
      </c>
      <c r="AL8" s="301">
        <f>_xlfn.XLOOKUP(AK8,sortorder!$I$15:$I$20,sortorder!$J$15:$J$20)</f>
        <v>3</v>
      </c>
      <c r="AM8" s="225" t="s">
        <v>1742</v>
      </c>
      <c r="AN8" s="225" t="s">
        <v>1742</v>
      </c>
      <c r="AO8" s="225" t="s">
        <v>1743</v>
      </c>
      <c r="AP8" s="302">
        <v>3</v>
      </c>
      <c r="AQ8" s="185" t="s">
        <v>2392</v>
      </c>
      <c r="AR8" s="185" t="s">
        <v>1706</v>
      </c>
      <c r="AS8" s="225" t="s">
        <v>1706</v>
      </c>
      <c r="AT8" s="225" t="s">
        <v>1706</v>
      </c>
      <c r="AU8" s="115"/>
      <c r="AV8" s="303" t="str">
        <f>IFERROR(_xlfn.XLOOKUP(P8,#REF!,#REF!),"")</f>
        <v/>
      </c>
      <c r="AW8" s="236" t="b">
        <f>IFERROR(P8=_xlfn.XLOOKUP(P8,#REF!,#REF!),FALSE)</f>
        <v>0</v>
      </c>
      <c r="AX8" s="115" t="s">
        <v>2947</v>
      </c>
      <c r="AY8" s="304">
        <v>2</v>
      </c>
      <c r="AZ8" s="115">
        <v>1</v>
      </c>
      <c r="BA8" s="225"/>
      <c r="BB8" s="185" t="b">
        <v>0</v>
      </c>
      <c r="BC8" s="185" t="b">
        <v>0</v>
      </c>
      <c r="BD8" s="185" t="b">
        <v>0</v>
      </c>
      <c r="BE8" s="305" t="str">
        <f>"Ratio to State avg "&amp;$BE$3</f>
        <v>Ratio to State avg NO2</v>
      </c>
      <c r="BF8" s="305" t="str">
        <f>"Ratio to State avg "&amp;$BF$3</f>
        <v>Ratio to State avg Nitrogen Dioxide (NO2)</v>
      </c>
      <c r="BG8" s="305" t="str">
        <f>"Ratio to State avg "&amp;$BF$3</f>
        <v>Ratio to State avg Nitrogen Dioxide (NO2)</v>
      </c>
      <c r="BH8" s="225"/>
      <c r="BI8" s="225"/>
      <c r="BJ8" s="225"/>
      <c r="BK8" s="225"/>
      <c r="BL8" s="225"/>
      <c r="BM8" s="306"/>
      <c r="BN8" s="225"/>
      <c r="BO8" s="225"/>
      <c r="BP8" s="225"/>
      <c r="BQ8" s="225"/>
      <c r="BR8" s="225"/>
      <c r="BS8" s="225"/>
    </row>
    <row r="9" spans="1:71" s="114" customFormat="1">
      <c r="A9" s="297">
        <v>4</v>
      </c>
      <c r="B9" s="298" t="str">
        <f t="shared" si="0"/>
        <v>035603000</v>
      </c>
      <c r="C9" s="298" t="str">
        <f t="shared" ca="1" si="1"/>
        <v>0356999</v>
      </c>
      <c r="D9" s="299">
        <v>1</v>
      </c>
      <c r="E9" s="299">
        <v>1</v>
      </c>
      <c r="F9" s="299">
        <v>0</v>
      </c>
      <c r="G9" s="299"/>
      <c r="H9" s="197"/>
      <c r="I9" s="236" t="str">
        <f>"N_E_"&amp;$I$3&amp;"_PER"</f>
        <v>N_E_NO2_PER</v>
      </c>
      <c r="J9" s="225"/>
      <c r="K9" s="225"/>
      <c r="L9" s="225"/>
      <c r="M9" s="225"/>
      <c r="N9" s="236" t="str">
        <f>"P_"&amp;$N$3</f>
        <v>P_NO2</v>
      </c>
      <c r="O9" s="225"/>
      <c r="P9" s="236" t="str">
        <f>"pctile."&amp;$P$3</f>
        <v>pctile.no2</v>
      </c>
      <c r="Q9" s="225"/>
      <c r="R9" s="300">
        <f ca="1">IFERROR(_xlfn.XLOOKUP(T9,sortorder!$P$6:$P$80,sortorder!$Q$6:$Q$80),999)</f>
        <v>999</v>
      </c>
      <c r="S9" s="300">
        <f>IFERROR(_xlfn.XLOOKUP(T9,sortorder!$P$6:$P$80,sortorder!$O$6:$O$80),99)</f>
        <v>3</v>
      </c>
      <c r="T9" s="236" t="str">
        <f t="shared" si="2"/>
        <v>no2</v>
      </c>
      <c r="U9" s="184"/>
      <c r="V9" s="300">
        <f>IFERROR(_xlfn.XLOOKUP(X9,sortorder!$E$4:$E$63,sortorder!$D$4:$D$63),99)</f>
        <v>56</v>
      </c>
      <c r="W9" s="300">
        <f>IFERROR(_xlfn.XLOOKUP(X9,sortorder!$E$4:$E$63,sortorder!$D$4:$D$63),99)</f>
        <v>56</v>
      </c>
      <c r="X9" s="236" t="str">
        <f>$X$3&amp;"_pctile"</f>
        <v>names_e_pctile</v>
      </c>
      <c r="Y9" s="236">
        <f>IF(ISERROR(SEARCH(#REF!,$P9)),0,1)</f>
        <v>0</v>
      </c>
      <c r="Z9" s="236">
        <f>IF(ISERROR(SEARCH(#REF!,$P9)),0,1)</f>
        <v>0</v>
      </c>
      <c r="AA9" s="236">
        <f>IF(ISERROR(SEARCH(#REF!,$P9)),0,1)</f>
        <v>0</v>
      </c>
      <c r="AB9" s="236">
        <f>IF(ISERROR(SEARCH(#REF!,$P9)),0,1)</f>
        <v>0</v>
      </c>
      <c r="AC9" s="236">
        <f>IF(ISERROR(SEARCH(#REF!,$P9)),0,1)</f>
        <v>0</v>
      </c>
      <c r="AD9" s="236">
        <f>IF(ISERROR(SEARCH(#REF!,$P9)),0,1)</f>
        <v>0</v>
      </c>
      <c r="AE9" s="236">
        <f>IF(ISERROR(SEARCH(#REF!,$P9)),0,1)</f>
        <v>0</v>
      </c>
      <c r="AF9" s="236">
        <f>IF(ISERROR(SEARCH(#REF!,$P9)),0,1)</f>
        <v>0</v>
      </c>
      <c r="AG9" s="236">
        <f>IF(ISERROR(SEARCH(#REF!,$P9)),0,1)</f>
        <v>0</v>
      </c>
      <c r="AH9" s="225" t="s">
        <v>1051</v>
      </c>
      <c r="AI9" s="225" t="s">
        <v>1210</v>
      </c>
      <c r="AJ9" s="185" t="s">
        <v>140</v>
      </c>
      <c r="AK9" s="185" t="s">
        <v>140</v>
      </c>
      <c r="AL9" s="301">
        <f>_xlfn.XLOOKUP(AK9,sortorder!$I$15:$I$20,sortorder!$J$15:$J$20)</f>
        <v>3</v>
      </c>
      <c r="AM9" s="225" t="s">
        <v>416</v>
      </c>
      <c r="AN9" s="225" t="s">
        <v>416</v>
      </c>
      <c r="AO9" s="225" t="s">
        <v>417</v>
      </c>
      <c r="AP9" s="302">
        <v>1</v>
      </c>
      <c r="AQ9" s="185" t="s">
        <v>1076</v>
      </c>
      <c r="AR9" s="185" t="s">
        <v>1086</v>
      </c>
      <c r="AS9" s="225" t="s">
        <v>1077</v>
      </c>
      <c r="AT9" s="225" t="s">
        <v>1086</v>
      </c>
      <c r="AU9" s="115"/>
      <c r="AV9" s="303" t="str">
        <f>IFERROR(_xlfn.XLOOKUP(P9,#REF!,#REF!),"")</f>
        <v/>
      </c>
      <c r="AW9" s="236" t="b">
        <f>IFERROR(P9=_xlfn.XLOOKUP(P9,#REF!,#REF!),FALSE)</f>
        <v>0</v>
      </c>
      <c r="AX9" s="115" t="s">
        <v>1078</v>
      </c>
      <c r="AY9" s="304">
        <v>2</v>
      </c>
      <c r="AZ9" s="115">
        <v>0</v>
      </c>
      <c r="BA9" s="225"/>
      <c r="BB9" s="185" t="b">
        <v>0</v>
      </c>
      <c r="BC9" s="185" t="b">
        <v>0</v>
      </c>
      <c r="BD9" s="185" t="b">
        <v>0</v>
      </c>
      <c r="BE9" s="305" t="str">
        <f>"US%ile "&amp;$BE$3</f>
        <v>US%ile NO2</v>
      </c>
      <c r="BF9" s="305" t="str">
        <f>"US percentile for "&amp;$BF$3</f>
        <v>US percentile for Nitrogen Dioxide (NO2)</v>
      </c>
      <c r="BG9" s="305" t="str">
        <f>"US percentile for "&amp;$BF$3</f>
        <v>US percentile for Nitrogen Dioxide (NO2)</v>
      </c>
      <c r="BH9" s="225"/>
      <c r="BI9" s="225"/>
      <c r="BJ9" s="225"/>
      <c r="BK9" s="225"/>
      <c r="BL9" s="225"/>
      <c r="BM9" s="307"/>
      <c r="BN9" s="225"/>
      <c r="BO9" s="225"/>
      <c r="BP9" s="225"/>
      <c r="BQ9" s="225"/>
      <c r="BR9" s="225"/>
      <c r="BS9" s="225"/>
    </row>
    <row r="10" spans="1:71" s="114" customFormat="1">
      <c r="A10" s="297">
        <v>5</v>
      </c>
      <c r="B10" s="298" t="str">
        <f t="shared" si="0"/>
        <v>035703000</v>
      </c>
      <c r="C10" s="298" t="str">
        <f t="shared" ca="1" si="1"/>
        <v>0357999</v>
      </c>
      <c r="D10" s="299">
        <v>1</v>
      </c>
      <c r="E10" s="299">
        <v>1</v>
      </c>
      <c r="F10" s="299">
        <v>0</v>
      </c>
      <c r="G10" s="299"/>
      <c r="H10" s="197"/>
      <c r="I10" s="236" t="str">
        <f>"S_E_"&amp;$I$3&amp;"_PER"</f>
        <v>S_E_NO2_PER</v>
      </c>
      <c r="J10" s="225"/>
      <c r="K10" s="225"/>
      <c r="L10" s="225"/>
      <c r="M10" s="225"/>
      <c r="N10" s="236" t="str">
        <f>"S_P_"&amp;$N$3</f>
        <v>S_P_NO2</v>
      </c>
      <c r="O10" s="225"/>
      <c r="P10" s="236" t="str">
        <f>"state.pctile."&amp;$P$3</f>
        <v>state.pctile.no2</v>
      </c>
      <c r="Q10" s="225"/>
      <c r="R10" s="300">
        <f ca="1">IFERROR(_xlfn.XLOOKUP(T10,sortorder!$P$6:$P$80,sortorder!$Q$6:$Q$80),999)</f>
        <v>999</v>
      </c>
      <c r="S10" s="300">
        <f>IFERROR(_xlfn.XLOOKUP(T10,sortorder!$P$6:$P$80,sortorder!$O$6:$O$80),99)</f>
        <v>3</v>
      </c>
      <c r="T10" s="236" t="str">
        <f t="shared" si="2"/>
        <v>no2</v>
      </c>
      <c r="U10" s="184"/>
      <c r="V10" s="300">
        <f>IFERROR(_xlfn.XLOOKUP(X10,sortorder!$E$4:$E$63,sortorder!$D$4:$D$63),99)</f>
        <v>57</v>
      </c>
      <c r="W10" s="300">
        <f>IFERROR(_xlfn.XLOOKUP(X10,sortorder!$E$4:$E$63,sortorder!$D$4:$D$63),99)</f>
        <v>57</v>
      </c>
      <c r="X10" s="236" t="str">
        <f>$X$3&amp;"_state_pctile"</f>
        <v>names_e_state_pctile</v>
      </c>
      <c r="Y10" s="236">
        <f>IF(ISERROR(SEARCH(#REF!,$P10)),0,1)</f>
        <v>0</v>
      </c>
      <c r="Z10" s="236">
        <f>IF(ISERROR(SEARCH(#REF!,$P10)),0,1)</f>
        <v>0</v>
      </c>
      <c r="AA10" s="236">
        <f>IF(ISERROR(SEARCH(#REF!,$P10)),0,1)</f>
        <v>0</v>
      </c>
      <c r="AB10" s="236">
        <f>IF(ISERROR(SEARCH(#REF!,$P10)),0,1)</f>
        <v>0</v>
      </c>
      <c r="AC10" s="236">
        <f>IF(ISERROR(SEARCH(#REF!,$P10)),0,1)</f>
        <v>0</v>
      </c>
      <c r="AD10" s="236">
        <f>IF(ISERROR(SEARCH(#REF!,$P10)),0,1)</f>
        <v>0</v>
      </c>
      <c r="AE10" s="236">
        <f>IF(ISERROR(SEARCH(#REF!,$P10)),0,1)</f>
        <v>0</v>
      </c>
      <c r="AF10" s="236">
        <f>IF(ISERROR(SEARCH(#REF!,$P10)),0,1)</f>
        <v>0</v>
      </c>
      <c r="AG10" s="236">
        <f>IF(ISERROR(SEARCH(#REF!,$P10)),0,1)</f>
        <v>0</v>
      </c>
      <c r="AH10" s="225" t="s">
        <v>1051</v>
      </c>
      <c r="AI10" s="225" t="s">
        <v>1210</v>
      </c>
      <c r="AJ10" s="185" t="s">
        <v>140</v>
      </c>
      <c r="AK10" s="185" t="s">
        <v>140</v>
      </c>
      <c r="AL10" s="301">
        <f>_xlfn.XLOOKUP(AK10,sortorder!$I$15:$I$20,sortorder!$J$15:$J$20)</f>
        <v>3</v>
      </c>
      <c r="AM10" s="225" t="s">
        <v>1742</v>
      </c>
      <c r="AN10" s="225" t="s">
        <v>1742</v>
      </c>
      <c r="AO10" s="225" t="s">
        <v>1743</v>
      </c>
      <c r="AP10" s="302">
        <v>3</v>
      </c>
      <c r="AQ10" s="185" t="s">
        <v>1740</v>
      </c>
      <c r="AR10" s="185" t="s">
        <v>1086</v>
      </c>
      <c r="AS10" s="225" t="s">
        <v>1077</v>
      </c>
      <c r="AT10" s="225" t="s">
        <v>1086</v>
      </c>
      <c r="AU10" s="115"/>
      <c r="AV10" s="303" t="str">
        <f>IFERROR(_xlfn.XLOOKUP(P10,#REF!,#REF!),"")</f>
        <v/>
      </c>
      <c r="AW10" s="236" t="b">
        <f>IFERROR(P10=_xlfn.XLOOKUP(P10,#REF!,#REF!),FALSE)</f>
        <v>0</v>
      </c>
      <c r="AX10" s="115" t="s">
        <v>1078</v>
      </c>
      <c r="AY10" s="304">
        <v>2</v>
      </c>
      <c r="AZ10" s="115">
        <v>0</v>
      </c>
      <c r="BA10" s="225"/>
      <c r="BB10" s="185" t="b">
        <v>0</v>
      </c>
      <c r="BC10" s="185" t="b">
        <v>0</v>
      </c>
      <c r="BD10" s="185" t="b">
        <v>0</v>
      </c>
      <c r="BE10" s="305" t="str">
        <f>"State%ile "&amp;$BE$3</f>
        <v>State%ile NO2</v>
      </c>
      <c r="BF10" s="305" t="str">
        <f>"State percentile for "&amp;$BF$3</f>
        <v>State percentile for Nitrogen Dioxide (NO2)</v>
      </c>
      <c r="BG10" s="305" t="str">
        <f>"State percentile for "&amp;$BF$3</f>
        <v>State percentile for Nitrogen Dioxide (NO2)</v>
      </c>
      <c r="BH10" s="225"/>
      <c r="BI10" s="225"/>
      <c r="BJ10" s="225"/>
      <c r="BK10" s="225"/>
      <c r="BL10" s="225"/>
      <c r="BM10" s="307"/>
      <c r="BN10" s="225"/>
      <c r="BO10" s="225"/>
      <c r="BP10" s="225"/>
      <c r="BQ10" s="225"/>
      <c r="BR10" s="225"/>
      <c r="BS10" s="225"/>
    </row>
    <row r="11" spans="1:71" s="114" customFormat="1">
      <c r="A11" s="297">
        <v>6</v>
      </c>
      <c r="B11" s="298" t="str">
        <f t="shared" si="0"/>
        <v>035803000</v>
      </c>
      <c r="C11" s="298" t="str">
        <f t="shared" ca="1" si="1"/>
        <v>0358999</v>
      </c>
      <c r="D11" s="299">
        <v>1</v>
      </c>
      <c r="E11" s="299">
        <v>0</v>
      </c>
      <c r="F11" s="299">
        <v>0</v>
      </c>
      <c r="G11" s="299"/>
      <c r="H11" s="197"/>
      <c r="I11" s="236" t="str">
        <f>"N_E_"&amp;$I$3</f>
        <v>N_E_NO2</v>
      </c>
      <c r="J11" s="225"/>
      <c r="K11" s="225"/>
      <c r="L11" s="225"/>
      <c r="M11" s="225"/>
      <c r="N11" s="236"/>
      <c r="O11" s="225"/>
      <c r="P11" s="236" t="str">
        <f>"avg."&amp;$P$3</f>
        <v>avg.no2</v>
      </c>
      <c r="Q11" s="225"/>
      <c r="R11" s="300">
        <f ca="1">IFERROR(_xlfn.XLOOKUP(T11,sortorder!$P$6:$P$80,sortorder!$Q$6:$Q$80),999)</f>
        <v>999</v>
      </c>
      <c r="S11" s="300">
        <f>IFERROR(_xlfn.XLOOKUP(T11,sortorder!$P$6:$P$80,sortorder!$O$6:$O$80),99)</f>
        <v>3</v>
      </c>
      <c r="T11" s="236" t="str">
        <f t="shared" si="2"/>
        <v>no2</v>
      </c>
      <c r="U11" s="184"/>
      <c r="V11" s="300">
        <f>IFERROR(_xlfn.XLOOKUP(X11,sortorder!$E$4:$E$63,sortorder!$D$4:$D$63),99)</f>
        <v>58</v>
      </c>
      <c r="W11" s="300">
        <f>IFERROR(_xlfn.XLOOKUP(X11,sortorder!$E$4:$E$63,sortorder!$D$4:$D$63),99)</f>
        <v>58</v>
      </c>
      <c r="X11" s="236" t="str">
        <f>$X$3&amp;"_avg"</f>
        <v>names_e_avg</v>
      </c>
      <c r="Y11" s="236">
        <f>IF(ISERROR(SEARCH(#REF!,$P11)),0,1)</f>
        <v>0</v>
      </c>
      <c r="Z11" s="236">
        <f>IF(ISERROR(SEARCH(#REF!,$P11)),0,1)</f>
        <v>0</v>
      </c>
      <c r="AA11" s="236">
        <f>IF(ISERROR(SEARCH(#REF!,$P11)),0,1)</f>
        <v>0</v>
      </c>
      <c r="AB11" s="236">
        <f>IF(ISERROR(SEARCH(#REF!,$P11)),0,1)</f>
        <v>0</v>
      </c>
      <c r="AC11" s="236">
        <f>IF(ISERROR(SEARCH(#REF!,$P11)),0,1)</f>
        <v>0</v>
      </c>
      <c r="AD11" s="236">
        <f>IF(ISERROR(SEARCH(#REF!,$P11)),0,1)</f>
        <v>0</v>
      </c>
      <c r="AE11" s="236">
        <f>IF(ISERROR(SEARCH(#REF!,$P11)),0,1)</f>
        <v>0</v>
      </c>
      <c r="AF11" s="236">
        <f>IF(ISERROR(SEARCH(#REF!,$P11)),0,1)</f>
        <v>0</v>
      </c>
      <c r="AG11" s="236">
        <f>IF(ISERROR(SEARCH(#REF!,$P11)),0,1)</f>
        <v>0</v>
      </c>
      <c r="AH11" s="225" t="s">
        <v>1051</v>
      </c>
      <c r="AI11" s="225" t="s">
        <v>1210</v>
      </c>
      <c r="AJ11" s="185" t="s">
        <v>140</v>
      </c>
      <c r="AK11" s="185" t="s">
        <v>140</v>
      </c>
      <c r="AL11" s="301">
        <f>_xlfn.XLOOKUP(AK11,sortorder!$I$15:$I$20,sortorder!$J$15:$J$20)</f>
        <v>3</v>
      </c>
      <c r="AM11" s="225" t="s">
        <v>416</v>
      </c>
      <c r="AN11" s="225" t="s">
        <v>416</v>
      </c>
      <c r="AO11" s="225" t="s">
        <v>417</v>
      </c>
      <c r="AP11" s="302">
        <v>1</v>
      </c>
      <c r="AQ11" s="185" t="s">
        <v>1100</v>
      </c>
      <c r="AR11" s="185" t="s">
        <v>1107</v>
      </c>
      <c r="AS11" s="225" t="s">
        <v>1101</v>
      </c>
      <c r="AT11" s="225" t="s">
        <v>1107</v>
      </c>
      <c r="AU11" s="115"/>
      <c r="AV11" s="303" t="str">
        <f>IFERROR(_xlfn.XLOOKUP(P11,#REF!,#REF!),"")</f>
        <v/>
      </c>
      <c r="AW11" s="236" t="b">
        <f>IFERROR(P11=_xlfn.XLOOKUP(P11,#REF!,#REF!),FALSE)</f>
        <v>0</v>
      </c>
      <c r="AX11" s="115" t="s">
        <v>2710</v>
      </c>
      <c r="AY11" s="308">
        <v>3</v>
      </c>
      <c r="AZ11" s="115">
        <v>1</v>
      </c>
      <c r="BA11" s="225"/>
      <c r="BB11" s="185" t="b">
        <v>0</v>
      </c>
      <c r="BC11" s="185" t="b">
        <v>0</v>
      </c>
      <c r="BD11" s="185" t="b">
        <v>0</v>
      </c>
      <c r="BE11" s="305" t="str">
        <f>"US avg "&amp;$BE$3</f>
        <v>US avg NO2</v>
      </c>
      <c r="BF11" s="305" t="str">
        <f>"US average for "&amp;$BF$3</f>
        <v>US average for Nitrogen Dioxide (NO2)</v>
      </c>
      <c r="BG11" s="305" t="str">
        <f>"US average for "&amp;$BF$3</f>
        <v>US average for Nitrogen Dioxide (NO2)</v>
      </c>
      <c r="BH11" s="225"/>
      <c r="BI11" s="225"/>
      <c r="BJ11" s="225"/>
      <c r="BK11" s="225"/>
      <c r="BL11" s="225"/>
      <c r="BM11" s="307"/>
      <c r="BN11" s="225"/>
      <c r="BO11" s="225"/>
      <c r="BP11" s="225"/>
      <c r="BQ11" s="225"/>
      <c r="BR11" s="225"/>
      <c r="BS11" s="225"/>
    </row>
    <row r="12" spans="1:71" s="114" customFormat="1">
      <c r="A12" s="297">
        <v>7</v>
      </c>
      <c r="B12" s="298" t="str">
        <f t="shared" si="0"/>
        <v>035903000</v>
      </c>
      <c r="C12" s="298" t="str">
        <f t="shared" ca="1" si="1"/>
        <v>0359999</v>
      </c>
      <c r="D12" s="299">
        <v>1</v>
      </c>
      <c r="E12" s="299">
        <v>0</v>
      </c>
      <c r="F12" s="299">
        <v>0</v>
      </c>
      <c r="G12" s="299"/>
      <c r="H12" s="197"/>
      <c r="I12" s="236" t="str">
        <f>"S_E_"&amp;$I$3</f>
        <v>S_E_NO2</v>
      </c>
      <c r="J12" s="225"/>
      <c r="K12" s="225"/>
      <c r="L12" s="225"/>
      <c r="M12" s="225"/>
      <c r="N12" s="236"/>
      <c r="O12" s="225"/>
      <c r="P12" s="236" t="str">
        <f>"state.avg."&amp;$P$3</f>
        <v>state.avg.no2</v>
      </c>
      <c r="Q12" s="225"/>
      <c r="R12" s="300">
        <f ca="1">IFERROR(_xlfn.XLOOKUP(T12,sortorder!$P$6:$P$80,sortorder!$Q$6:$Q$80),999)</f>
        <v>999</v>
      </c>
      <c r="S12" s="300">
        <f>IFERROR(_xlfn.XLOOKUP(T12,sortorder!$P$6:$P$80,sortorder!$O$6:$O$80),99)</f>
        <v>3</v>
      </c>
      <c r="T12" s="236" t="str">
        <f t="shared" si="2"/>
        <v>no2</v>
      </c>
      <c r="U12" s="184"/>
      <c r="V12" s="300">
        <f>IFERROR(_xlfn.XLOOKUP(X12,sortorder!$E$4:$E$63,sortorder!$D$4:$D$63),99)</f>
        <v>59</v>
      </c>
      <c r="W12" s="300">
        <f>IFERROR(_xlfn.XLOOKUP(X12,sortorder!$E$4:$E$63,sortorder!$D$4:$D$63),99)</f>
        <v>59</v>
      </c>
      <c r="X12" s="236" t="str">
        <f>$X$3&amp;"_state_avg"</f>
        <v>names_e_state_avg</v>
      </c>
      <c r="Y12" s="236">
        <f>IF(ISERROR(SEARCH(#REF!,$P12)),0,1)</f>
        <v>0</v>
      </c>
      <c r="Z12" s="236">
        <f>IF(ISERROR(SEARCH(#REF!,$P12)),0,1)</f>
        <v>0</v>
      </c>
      <c r="AA12" s="236">
        <f>IF(ISERROR(SEARCH(#REF!,$P12)),0,1)</f>
        <v>0</v>
      </c>
      <c r="AB12" s="236">
        <f>IF(ISERROR(SEARCH(#REF!,$P12)),0,1)</f>
        <v>0</v>
      </c>
      <c r="AC12" s="236">
        <f>IF(ISERROR(SEARCH(#REF!,$P12)),0,1)</f>
        <v>0</v>
      </c>
      <c r="AD12" s="236">
        <f>IF(ISERROR(SEARCH(#REF!,$P12)),0,1)</f>
        <v>0</v>
      </c>
      <c r="AE12" s="236">
        <f>IF(ISERROR(SEARCH(#REF!,$P12)),0,1)</f>
        <v>0</v>
      </c>
      <c r="AF12" s="236">
        <f>IF(ISERROR(SEARCH(#REF!,$P12)),0,1)</f>
        <v>0</v>
      </c>
      <c r="AG12" s="236">
        <f>IF(ISERROR(SEARCH(#REF!,$P12)),0,1)</f>
        <v>0</v>
      </c>
      <c r="AH12" s="225" t="s">
        <v>1051</v>
      </c>
      <c r="AI12" s="225" t="s">
        <v>1210</v>
      </c>
      <c r="AJ12" s="185" t="s">
        <v>140</v>
      </c>
      <c r="AK12" s="185" t="s">
        <v>140</v>
      </c>
      <c r="AL12" s="301">
        <f>_xlfn.XLOOKUP(AK12,sortorder!$I$15:$I$20,sortorder!$J$15:$J$20)</f>
        <v>3</v>
      </c>
      <c r="AM12" s="225" t="s">
        <v>1742</v>
      </c>
      <c r="AN12" s="225" t="s">
        <v>1742</v>
      </c>
      <c r="AO12" s="225" t="s">
        <v>1743</v>
      </c>
      <c r="AP12" s="302">
        <v>3</v>
      </c>
      <c r="AQ12" s="185" t="s">
        <v>1751</v>
      </c>
      <c r="AR12" s="185" t="s">
        <v>1107</v>
      </c>
      <c r="AS12" s="225" t="s">
        <v>1101</v>
      </c>
      <c r="AT12" s="225" t="s">
        <v>1107</v>
      </c>
      <c r="AU12" s="115"/>
      <c r="AV12" s="303" t="str">
        <f>IFERROR(_xlfn.XLOOKUP(P12,#REF!,#REF!),"")</f>
        <v/>
      </c>
      <c r="AW12" s="236" t="b">
        <f>IFERROR(P12=_xlfn.XLOOKUP(P12,#REF!,#REF!),FALSE)</f>
        <v>0</v>
      </c>
      <c r="AX12" s="115" t="s">
        <v>2710</v>
      </c>
      <c r="AY12" s="308">
        <v>3</v>
      </c>
      <c r="AZ12" s="115">
        <v>1</v>
      </c>
      <c r="BA12" s="225"/>
      <c r="BB12" s="185" t="b">
        <v>0</v>
      </c>
      <c r="BC12" s="185" t="b">
        <v>0</v>
      </c>
      <c r="BD12" s="185" t="b">
        <v>0</v>
      </c>
      <c r="BE12" s="305" t="str">
        <f>"State avg "&amp;$BE$3</f>
        <v>State avg NO2</v>
      </c>
      <c r="BF12" s="305" t="str">
        <f>"State average for "&amp;$BF$3</f>
        <v>State average for Nitrogen Dioxide (NO2)</v>
      </c>
      <c r="BG12" s="305" t="str">
        <f>"State average for "&amp;$BF$3</f>
        <v>State average for Nitrogen Dioxide (NO2)</v>
      </c>
      <c r="BH12" s="225"/>
      <c r="BI12" s="225"/>
      <c r="BJ12" s="225"/>
      <c r="BK12" s="225"/>
      <c r="BL12" s="225"/>
      <c r="BM12" s="307"/>
      <c r="BN12" s="225"/>
      <c r="BO12" s="225"/>
      <c r="BP12" s="225"/>
      <c r="BQ12" s="225"/>
      <c r="BR12" s="225"/>
      <c r="BS12" s="225"/>
    </row>
    <row r="13" spans="1:71" s="114" customFormat="1">
      <c r="A13" s="297">
        <v>8</v>
      </c>
      <c r="B13" s="298" t="str">
        <f t="shared" si="0"/>
        <v>056003000</v>
      </c>
      <c r="C13" s="298" t="str">
        <f t="shared" ca="1" si="1"/>
        <v>0560999</v>
      </c>
      <c r="D13" s="299">
        <v>0</v>
      </c>
      <c r="E13" s="299">
        <v>1</v>
      </c>
      <c r="F13" s="299">
        <v>0</v>
      </c>
      <c r="G13" s="299"/>
      <c r="H13" s="197"/>
      <c r="I13" s="236"/>
      <c r="J13" s="225"/>
      <c r="K13" s="225"/>
      <c r="L13" s="225"/>
      <c r="M13" s="225"/>
      <c r="N13" s="236" t="str">
        <f>"D2_"&amp;$N$3</f>
        <v>D2_NO2</v>
      </c>
      <c r="O13" s="225"/>
      <c r="P13" s="236" t="str">
        <f>"EJ.DISPARITY."&amp;$P$3&amp;".eo"</f>
        <v>EJ.DISPARITY.no2.eo</v>
      </c>
      <c r="Q13" s="225"/>
      <c r="R13" s="300">
        <f ca="1">IFERROR(_xlfn.XLOOKUP(T13,sortorder!$P$6:$P$80,sortorder!$Q$6:$Q$80),999)</f>
        <v>999</v>
      </c>
      <c r="S13" s="300">
        <f>IFERROR(_xlfn.XLOOKUP(T13,sortorder!$P$6:$P$80,sortorder!$O$6:$O$80),99)</f>
        <v>3</v>
      </c>
      <c r="T13" s="236" t="str">
        <f t="shared" si="2"/>
        <v>no2</v>
      </c>
      <c r="U13" s="184"/>
      <c r="V13" s="300">
        <f>IFERROR(_xlfn.XLOOKUP(X13,sortorder!$E$4:$E$63,sortorder!$D$4:$D$63),99)</f>
        <v>60</v>
      </c>
      <c r="W13" s="300">
        <f>IFERROR(_xlfn.XLOOKUP(X13,sortorder!$E$4:$E$63,sortorder!$D$4:$D$63),99)</f>
        <v>60</v>
      </c>
      <c r="X13" s="185" t="s">
        <v>2705</v>
      </c>
      <c r="Y13" s="236">
        <f>IF(ISERROR(SEARCH(#REF!,$P13)),0,1)</f>
        <v>0</v>
      </c>
      <c r="Z13" s="236">
        <f>IF(ISERROR(SEARCH(#REF!,$P13)),0,1)</f>
        <v>0</v>
      </c>
      <c r="AA13" s="236">
        <f>IF(ISERROR(SEARCH(#REF!,$P13)),0,1)</f>
        <v>0</v>
      </c>
      <c r="AB13" s="236">
        <f>IF(ISERROR(SEARCH(#REF!,$P13)),0,1)</f>
        <v>0</v>
      </c>
      <c r="AC13" s="236">
        <f>IF(ISERROR(SEARCH(#REF!,$P13)),0,1)</f>
        <v>0</v>
      </c>
      <c r="AD13" s="236">
        <f>IF(ISERROR(SEARCH(#REF!,$P13)),0,1)</f>
        <v>0</v>
      </c>
      <c r="AE13" s="236">
        <f>IF(ISERROR(SEARCH(#REF!,$P13)),0,1)</f>
        <v>0</v>
      </c>
      <c r="AF13" s="236">
        <f>IF(ISERROR(SEARCH(#REF!,$P13)),0,1)</f>
        <v>0</v>
      </c>
      <c r="AG13" s="236">
        <f>IF(ISERROR(SEARCH(#REF!,$P13)),0,1)</f>
        <v>0</v>
      </c>
      <c r="AH13" s="225"/>
      <c r="AI13" s="225"/>
      <c r="AJ13" s="309" t="s">
        <v>84</v>
      </c>
      <c r="AK13" s="309" t="s">
        <v>84</v>
      </c>
      <c r="AL13" s="301">
        <f>_xlfn.XLOOKUP(AK13,sortorder!$I$15:$I$20,sortorder!$J$15:$J$20)</f>
        <v>5</v>
      </c>
      <c r="AM13" s="225" t="s">
        <v>416</v>
      </c>
      <c r="AN13" s="225" t="s">
        <v>416</v>
      </c>
      <c r="AO13" s="225" t="s">
        <v>417</v>
      </c>
      <c r="AP13" s="302">
        <v>1</v>
      </c>
      <c r="AQ13" s="185" t="s">
        <v>2942</v>
      </c>
      <c r="AR13" s="185" t="s">
        <v>43</v>
      </c>
      <c r="AS13" s="225" t="s">
        <v>286</v>
      </c>
      <c r="AT13" s="225" t="s">
        <v>43</v>
      </c>
      <c r="AU13" s="115"/>
      <c r="AV13" s="303" t="str">
        <f>IFERROR(_xlfn.XLOOKUP(P13,#REF!,#REF!),"")</f>
        <v/>
      </c>
      <c r="AW13" s="236" t="b">
        <f>IFERROR(P13=_xlfn.XLOOKUP(P13,#REF!,#REF!),FALSE)</f>
        <v>0</v>
      </c>
      <c r="AX13" s="115" t="s">
        <v>1581</v>
      </c>
      <c r="AY13" s="304"/>
      <c r="AZ13" s="115">
        <v>3</v>
      </c>
      <c r="BA13" s="225"/>
      <c r="BB13" s="185" t="b">
        <v>0</v>
      </c>
      <c r="BC13" s="185" t="b">
        <v>0</v>
      </c>
      <c r="BD13" s="185" t="b">
        <v>0</v>
      </c>
      <c r="BE13" s="305" t="str">
        <f>"EJ: "&amp;$BE$3&amp;" (raw)"</f>
        <v>EJ: NO2 (raw)</v>
      </c>
      <c r="BF13" s="305" t="str">
        <f>$BF$3&amp;" EJ Index"</f>
        <v>Nitrogen Dioxide (NO2) EJ Index</v>
      </c>
      <c r="BG13" s="305" t="str">
        <f>$BF$3&amp;" EJ Index"</f>
        <v>Nitrogen Dioxide (NO2) EJ Index</v>
      </c>
      <c r="BH13" s="225"/>
      <c r="BI13" s="225"/>
      <c r="BJ13" s="225"/>
      <c r="BK13" s="225"/>
      <c r="BL13" s="225"/>
      <c r="BM13" s="306"/>
      <c r="BN13" s="225"/>
      <c r="BO13" s="225"/>
      <c r="BP13" s="225"/>
      <c r="BQ13" s="225"/>
      <c r="BR13" s="225"/>
      <c r="BS13" s="225"/>
    </row>
    <row r="14" spans="1:71" s="114" customFormat="1">
      <c r="A14" s="297">
        <v>9</v>
      </c>
      <c r="B14" s="298" t="str">
        <f t="shared" si="0"/>
        <v>056103000</v>
      </c>
      <c r="C14" s="298" t="str">
        <f t="shared" ca="1" si="1"/>
        <v>0561999</v>
      </c>
      <c r="D14" s="299">
        <v>0</v>
      </c>
      <c r="E14" s="299">
        <v>1</v>
      </c>
      <c r="F14" s="299">
        <v>0</v>
      </c>
      <c r="G14" s="299"/>
      <c r="H14" s="197"/>
      <c r="I14" s="236"/>
      <c r="J14" s="225"/>
      <c r="K14" s="225"/>
      <c r="L14" s="225"/>
      <c r="M14" s="225"/>
      <c r="N14" s="236" t="str">
        <f>"S_D2_"&amp;$N$3</f>
        <v>S_D2_NO2</v>
      </c>
      <c r="O14" s="225"/>
      <c r="P14" s="236" t="str">
        <f>"state.EJ.DISPARITY."&amp;$P$3&amp;".eo"</f>
        <v>state.EJ.DISPARITY.no2.eo</v>
      </c>
      <c r="Q14" s="225"/>
      <c r="R14" s="300">
        <f ca="1">IFERROR(_xlfn.XLOOKUP(T14,sortorder!$P$6:$P$80,sortorder!$Q$6:$Q$80),999)</f>
        <v>999</v>
      </c>
      <c r="S14" s="300">
        <f>IFERROR(_xlfn.XLOOKUP(T14,sortorder!$P$6:$P$80,sortorder!$O$6:$O$80),99)</f>
        <v>3</v>
      </c>
      <c r="T14" s="236" t="str">
        <f t="shared" si="2"/>
        <v>no2</v>
      </c>
      <c r="U14" s="184"/>
      <c r="V14" s="300">
        <f>IFERROR(_xlfn.XLOOKUP(X14,sortorder!$E$4:$E$63,sortorder!$D$4:$D$63),99)</f>
        <v>61</v>
      </c>
      <c r="W14" s="300">
        <f>IFERROR(_xlfn.XLOOKUP(X14,sortorder!$E$4:$E$63,sortorder!$D$4:$D$63),99)</f>
        <v>61</v>
      </c>
      <c r="X14" s="185" t="s">
        <v>2706</v>
      </c>
      <c r="Y14" s="236">
        <f>IF(ISERROR(SEARCH(#REF!,$P14)),0,1)</f>
        <v>0</v>
      </c>
      <c r="Z14" s="236">
        <f>IF(ISERROR(SEARCH(#REF!,$P14)),0,1)</f>
        <v>0</v>
      </c>
      <c r="AA14" s="236">
        <f>IF(ISERROR(SEARCH(#REF!,$P14)),0,1)</f>
        <v>0</v>
      </c>
      <c r="AB14" s="236">
        <f>IF(ISERROR(SEARCH(#REF!,$P14)),0,1)</f>
        <v>0</v>
      </c>
      <c r="AC14" s="236">
        <f>IF(ISERROR(SEARCH(#REF!,$P14)),0,1)</f>
        <v>0</v>
      </c>
      <c r="AD14" s="236">
        <f>IF(ISERROR(SEARCH(#REF!,$P14)),0,1)</f>
        <v>0</v>
      </c>
      <c r="AE14" s="236">
        <f>IF(ISERROR(SEARCH(#REF!,$P14)),0,1)</f>
        <v>0</v>
      </c>
      <c r="AF14" s="236">
        <f>IF(ISERROR(SEARCH(#REF!,$P14)),0,1)</f>
        <v>0</v>
      </c>
      <c r="AG14" s="236">
        <f>IF(ISERROR(SEARCH(#REF!,$P14)),0,1)</f>
        <v>0</v>
      </c>
      <c r="AH14" s="225"/>
      <c r="AI14" s="225"/>
      <c r="AJ14" s="309" t="s">
        <v>84</v>
      </c>
      <c r="AK14" s="309" t="s">
        <v>84</v>
      </c>
      <c r="AL14" s="301">
        <f>_xlfn.XLOOKUP(AK14,sortorder!$I$15:$I$20,sortorder!$J$15:$J$20)</f>
        <v>5</v>
      </c>
      <c r="AM14" s="225" t="s">
        <v>1742</v>
      </c>
      <c r="AN14" s="225" t="s">
        <v>1742</v>
      </c>
      <c r="AO14" s="225" t="s">
        <v>1743</v>
      </c>
      <c r="AP14" s="302">
        <v>3</v>
      </c>
      <c r="AQ14" s="185" t="s">
        <v>2941</v>
      </c>
      <c r="AR14" s="185" t="s">
        <v>43</v>
      </c>
      <c r="AS14" s="225" t="s">
        <v>286</v>
      </c>
      <c r="AT14" s="225" t="s">
        <v>43</v>
      </c>
      <c r="AU14" s="115"/>
      <c r="AV14" s="303" t="str">
        <f>IFERROR(_xlfn.XLOOKUP(P14,#REF!,#REF!),"")</f>
        <v/>
      </c>
      <c r="AW14" s="236" t="b">
        <f>IFERROR(P14=_xlfn.XLOOKUP(P14,#REF!,#REF!),FALSE)</f>
        <v>0</v>
      </c>
      <c r="AX14" s="115" t="s">
        <v>2724</v>
      </c>
      <c r="AY14" s="304"/>
      <c r="AZ14" s="115">
        <v>3</v>
      </c>
      <c r="BA14" s="225"/>
      <c r="BB14" s="185" t="b">
        <v>0</v>
      </c>
      <c r="BC14" s="185" t="b">
        <v>0</v>
      </c>
      <c r="BD14" s="185" t="b">
        <v>0</v>
      </c>
      <c r="BE14" s="310" t="str">
        <f>"EJ: "&amp;$BE$3&amp;" (state raw)"</f>
        <v>EJ: NO2 (state raw)</v>
      </c>
      <c r="BF14" s="305" t="str">
        <f>"State raw "&amp;$BF$3&amp;" EJ Index"</f>
        <v>State raw Nitrogen Dioxide (NO2) EJ Index</v>
      </c>
      <c r="BG14" s="305" t="str">
        <f>"State raw "&amp;$BF$3&amp;" EJ Index"</f>
        <v>State raw Nitrogen Dioxide (NO2) EJ Index</v>
      </c>
      <c r="BH14" s="225"/>
      <c r="BI14" s="225"/>
      <c r="BJ14" s="225"/>
      <c r="BK14" s="225"/>
      <c r="BL14" s="225"/>
      <c r="BM14" s="306"/>
      <c r="BN14" s="225"/>
      <c r="BO14" s="225"/>
      <c r="BP14" s="225"/>
      <c r="BQ14" s="225"/>
      <c r="BR14" s="225"/>
      <c r="BS14" s="225"/>
    </row>
    <row r="15" spans="1:71" s="114" customFormat="1">
      <c r="A15" s="297">
        <v>10</v>
      </c>
      <c r="B15" s="298" t="str">
        <f t="shared" si="0"/>
        <v>059903000</v>
      </c>
      <c r="C15" s="298" t="str">
        <f t="shared" ca="1" si="1"/>
        <v>0599999</v>
      </c>
      <c r="D15" s="299">
        <v>0</v>
      </c>
      <c r="E15" s="299">
        <v>1</v>
      </c>
      <c r="F15" s="299">
        <v>0</v>
      </c>
      <c r="G15" s="299"/>
      <c r="H15" s="197"/>
      <c r="I15" s="236"/>
      <c r="J15" s="225"/>
      <c r="K15" s="225"/>
      <c r="L15" s="225"/>
      <c r="M15" s="225"/>
      <c r="N15" s="236" t="str">
        <f>"D5_"&amp;$N$3</f>
        <v>D5_NO2</v>
      </c>
      <c r="O15" s="225"/>
      <c r="P15" s="236" t="str">
        <f>"EJ.DISPARITY."&amp;$P$3&amp;".supp"</f>
        <v>EJ.DISPARITY.no2.supp</v>
      </c>
      <c r="Q15" s="225"/>
      <c r="R15" s="300">
        <f ca="1">IFERROR(_xlfn.XLOOKUP(T15,sortorder!$P$6:$P$80,sortorder!$Q$6:$Q$80),999)</f>
        <v>999</v>
      </c>
      <c r="S15" s="300">
        <f>IFERROR(_xlfn.XLOOKUP(T15,sortorder!$P$6:$P$80,sortorder!$O$6:$O$80),99)</f>
        <v>3</v>
      </c>
      <c r="T15" s="236" t="str">
        <f t="shared" si="2"/>
        <v>no2</v>
      </c>
      <c r="U15" s="184"/>
      <c r="V15" s="300">
        <f>IFERROR(_xlfn.XLOOKUP(X15,sortorder!$E$4:$E$63,sortorder!$D$4:$D$63),99)</f>
        <v>99</v>
      </c>
      <c r="W15" s="300">
        <f>IFERROR(_xlfn.XLOOKUP(X15,sortorder!$E$4:$E$63,sortorder!$D$4:$D$63),99)</f>
        <v>99</v>
      </c>
      <c r="X15" s="185" t="s">
        <v>280</v>
      </c>
      <c r="Y15" s="236">
        <f>IF(ISERROR(SEARCH(#REF!,$P15)),0,1)</f>
        <v>0</v>
      </c>
      <c r="Z15" s="236">
        <f>IF(ISERROR(SEARCH(#REF!,$P15)),0,1)</f>
        <v>0</v>
      </c>
      <c r="AA15" s="236">
        <f>IF(ISERROR(SEARCH(#REF!,$P15)),0,1)</f>
        <v>0</v>
      </c>
      <c r="AB15" s="236">
        <f>IF(ISERROR(SEARCH(#REF!,$P15)),0,1)</f>
        <v>0</v>
      </c>
      <c r="AC15" s="236">
        <f>IF(ISERROR(SEARCH(#REF!,$P15)),0,1)</f>
        <v>0</v>
      </c>
      <c r="AD15" s="236">
        <f>IF(ISERROR(SEARCH(#REF!,$P15)),0,1)</f>
        <v>0</v>
      </c>
      <c r="AE15" s="236">
        <f>IF(ISERROR(SEARCH(#REF!,$P15)),0,1)</f>
        <v>0</v>
      </c>
      <c r="AF15" s="236">
        <f>IF(ISERROR(SEARCH(#REF!,$P15)),0,1)</f>
        <v>0</v>
      </c>
      <c r="AG15" s="236">
        <f>IF(ISERROR(SEARCH(#REF!,$P15)),0,1)</f>
        <v>0</v>
      </c>
      <c r="AH15" s="225"/>
      <c r="AI15" s="225"/>
      <c r="AJ15" s="309" t="s">
        <v>84</v>
      </c>
      <c r="AK15" s="309" t="s">
        <v>84</v>
      </c>
      <c r="AL15" s="301">
        <f>_xlfn.XLOOKUP(AK15,sortorder!$I$15:$I$20,sortorder!$J$15:$J$20)</f>
        <v>5</v>
      </c>
      <c r="AM15" s="225" t="s">
        <v>416</v>
      </c>
      <c r="AN15" s="225" t="s">
        <v>416</v>
      </c>
      <c r="AO15" s="225" t="s">
        <v>417</v>
      </c>
      <c r="AP15" s="302">
        <v>1</v>
      </c>
      <c r="AQ15" s="185" t="s">
        <v>2942</v>
      </c>
      <c r="AR15" s="185" t="s">
        <v>43</v>
      </c>
      <c r="AS15" s="225" t="s">
        <v>286</v>
      </c>
      <c r="AT15" s="225" t="s">
        <v>43</v>
      </c>
      <c r="AU15" s="115"/>
      <c r="AV15" s="303" t="str">
        <f>IFERROR(_xlfn.XLOOKUP(P15,#REF!,#REF!),"")</f>
        <v/>
      </c>
      <c r="AW15" s="236" t="b">
        <f>IFERROR(P15=_xlfn.XLOOKUP(P15,#REF!,#REF!),FALSE)</f>
        <v>0</v>
      </c>
      <c r="AX15" s="115" t="s">
        <v>2724</v>
      </c>
      <c r="AY15" s="304"/>
      <c r="AZ15" s="115">
        <v>3</v>
      </c>
      <c r="BA15" s="225"/>
      <c r="BB15" s="185" t="b">
        <v>0</v>
      </c>
      <c r="BC15" s="185" t="b">
        <v>0</v>
      </c>
      <c r="BD15" s="185" t="b">
        <v>0</v>
      </c>
      <c r="BE15" s="310" t="str">
        <f>"EJ Supp: "&amp;$BE$3&amp;" (raw)"</f>
        <v>EJ Supp: NO2 (raw)</v>
      </c>
      <c r="BF15" s="305" t="str">
        <f>$BF$3&amp;" Supplemental Index"</f>
        <v>Nitrogen Dioxide (NO2) Supplemental Index</v>
      </c>
      <c r="BG15" s="305" t="str">
        <f>$BF$3&amp;" Supplemental Index"</f>
        <v>Nitrogen Dioxide (NO2) Supplemental Index</v>
      </c>
      <c r="BH15" s="225"/>
      <c r="BI15" s="225"/>
      <c r="BJ15" s="225"/>
      <c r="BK15" s="225"/>
      <c r="BL15" s="225"/>
      <c r="BM15" s="306"/>
      <c r="BN15" s="225"/>
      <c r="BO15" s="225"/>
      <c r="BP15" s="225"/>
      <c r="BQ15" s="225"/>
      <c r="BR15" s="225"/>
      <c r="BS15" s="225"/>
    </row>
    <row r="16" spans="1:71" s="114" customFormat="1">
      <c r="A16" s="297">
        <v>11</v>
      </c>
      <c r="B16" s="298" t="str">
        <f t="shared" si="0"/>
        <v>059903000</v>
      </c>
      <c r="C16" s="298" t="str">
        <f t="shared" ca="1" si="1"/>
        <v>0599999</v>
      </c>
      <c r="D16" s="299">
        <v>0</v>
      </c>
      <c r="E16" s="299">
        <v>1</v>
      </c>
      <c r="F16" s="299">
        <v>0</v>
      </c>
      <c r="G16" s="299"/>
      <c r="H16" s="197"/>
      <c r="I16" s="236"/>
      <c r="J16" s="225"/>
      <c r="K16" s="225"/>
      <c r="L16" s="225"/>
      <c r="M16" s="225"/>
      <c r="N16" s="236" t="str">
        <f>"S_D5_"&amp;$N$3</f>
        <v>S_D5_NO2</v>
      </c>
      <c r="O16" s="225"/>
      <c r="P16" s="236" t="str">
        <f>"state.EJ.DISPARITY."&amp;$P$3&amp;".supp"</f>
        <v>state.EJ.DISPARITY.no2.supp</v>
      </c>
      <c r="Q16" s="225"/>
      <c r="R16" s="300">
        <f ca="1">IFERROR(_xlfn.XLOOKUP(T16,sortorder!$P$6:$P$80,sortorder!$Q$6:$Q$80),999)</f>
        <v>999</v>
      </c>
      <c r="S16" s="300">
        <f>IFERROR(_xlfn.XLOOKUP(T16,sortorder!$P$6:$P$80,sortorder!$O$6:$O$80),99)</f>
        <v>3</v>
      </c>
      <c r="T16" s="236" t="str">
        <f t="shared" si="2"/>
        <v>no2</v>
      </c>
      <c r="U16" s="184"/>
      <c r="V16" s="300">
        <f>IFERROR(_xlfn.XLOOKUP(X16,sortorder!$E$4:$E$63,sortorder!$D$4:$D$63),99)</f>
        <v>99</v>
      </c>
      <c r="W16" s="300">
        <f>IFERROR(_xlfn.XLOOKUP(X16,sortorder!$E$4:$E$63,sortorder!$D$4:$D$63),99)</f>
        <v>99</v>
      </c>
      <c r="X16" s="185" t="s">
        <v>2707</v>
      </c>
      <c r="Y16" s="236">
        <f>IF(ISERROR(SEARCH(#REF!,$P16)),0,1)</f>
        <v>0</v>
      </c>
      <c r="Z16" s="236">
        <f>IF(ISERROR(SEARCH(#REF!,$P16)),0,1)</f>
        <v>0</v>
      </c>
      <c r="AA16" s="236">
        <f>IF(ISERROR(SEARCH(#REF!,$P16)),0,1)</f>
        <v>0</v>
      </c>
      <c r="AB16" s="236">
        <f>IF(ISERROR(SEARCH(#REF!,$P16)),0,1)</f>
        <v>0</v>
      </c>
      <c r="AC16" s="236">
        <f>IF(ISERROR(SEARCH(#REF!,$P16)),0,1)</f>
        <v>0</v>
      </c>
      <c r="AD16" s="236">
        <f>IF(ISERROR(SEARCH(#REF!,$P16)),0,1)</f>
        <v>0</v>
      </c>
      <c r="AE16" s="236">
        <f>IF(ISERROR(SEARCH(#REF!,$P16)),0,1)</f>
        <v>0</v>
      </c>
      <c r="AF16" s="236">
        <f>IF(ISERROR(SEARCH(#REF!,$P16)),0,1)</f>
        <v>0</v>
      </c>
      <c r="AG16" s="236">
        <f>IF(ISERROR(SEARCH(#REF!,$P16)),0,1)</f>
        <v>0</v>
      </c>
      <c r="AH16" s="225"/>
      <c r="AI16" s="225"/>
      <c r="AJ16" s="309" t="s">
        <v>84</v>
      </c>
      <c r="AK16" s="309" t="s">
        <v>84</v>
      </c>
      <c r="AL16" s="301">
        <f>_xlfn.XLOOKUP(AK16,sortorder!$I$15:$I$20,sortorder!$J$15:$J$20)</f>
        <v>5</v>
      </c>
      <c r="AM16" s="225" t="s">
        <v>1742</v>
      </c>
      <c r="AN16" s="225" t="s">
        <v>1742</v>
      </c>
      <c r="AO16" s="225" t="s">
        <v>1743</v>
      </c>
      <c r="AP16" s="302">
        <v>3</v>
      </c>
      <c r="AQ16" s="185" t="s">
        <v>2941</v>
      </c>
      <c r="AR16" s="185" t="s">
        <v>43</v>
      </c>
      <c r="AS16" s="225" t="s">
        <v>286</v>
      </c>
      <c r="AT16" s="225" t="s">
        <v>43</v>
      </c>
      <c r="AU16" s="115"/>
      <c r="AV16" s="303" t="str">
        <f>IFERROR(_xlfn.XLOOKUP(P16,#REF!,#REF!),"")</f>
        <v/>
      </c>
      <c r="AW16" s="236" t="b">
        <f>IFERROR(P16=_xlfn.XLOOKUP(P16,#REF!,#REF!),FALSE)</f>
        <v>0</v>
      </c>
      <c r="AX16" s="115" t="s">
        <v>2724</v>
      </c>
      <c r="AY16" s="304"/>
      <c r="AZ16" s="115">
        <v>3</v>
      </c>
      <c r="BA16" s="225"/>
      <c r="BB16" s="185" t="b">
        <v>0</v>
      </c>
      <c r="BC16" s="185" t="b">
        <v>0</v>
      </c>
      <c r="BD16" s="185" t="b">
        <v>0</v>
      </c>
      <c r="BE16" s="305" t="str">
        <f>"EJ Supp: "&amp;$BE$3&amp;" (state raw)"</f>
        <v>EJ Supp: NO2 (state raw)</v>
      </c>
      <c r="BF16" s="305" t="str">
        <f>"State raw "&amp;$BF$3&amp;" Supplemental Index"</f>
        <v>State raw Nitrogen Dioxide (NO2) Supplemental Index</v>
      </c>
      <c r="BG16" s="305" t="str">
        <f>"State raw "&amp;$BF$3&amp;" Supplemental Index"</f>
        <v>State raw Nitrogen Dioxide (NO2) Supplemental Index</v>
      </c>
      <c r="BH16" s="225"/>
      <c r="BI16" s="225"/>
      <c r="BJ16" s="225"/>
      <c r="BK16" s="225"/>
      <c r="BL16" s="225"/>
      <c r="BM16" s="306"/>
      <c r="BN16" s="225"/>
      <c r="BO16" s="225"/>
      <c r="BP16" s="225"/>
      <c r="BQ16" s="225"/>
      <c r="BR16" s="225"/>
      <c r="BS16" s="225"/>
    </row>
    <row r="17" spans="1:71" s="114" customFormat="1">
      <c r="A17" s="297">
        <v>12</v>
      </c>
      <c r="B17" s="298" t="str">
        <f t="shared" si="0"/>
        <v>059903000</v>
      </c>
      <c r="C17" s="298" t="str">
        <f t="shared" ca="1" si="1"/>
        <v>0599999</v>
      </c>
      <c r="D17" s="299">
        <v>1</v>
      </c>
      <c r="E17" s="299">
        <v>1</v>
      </c>
      <c r="F17" s="299">
        <v>0</v>
      </c>
      <c r="G17" s="299"/>
      <c r="H17" s="197"/>
      <c r="I17" s="236" t="str">
        <f>"N_P2_"&amp;$I$3</f>
        <v>N_P2_NO2</v>
      </c>
      <c r="J17" s="225"/>
      <c r="K17" s="225"/>
      <c r="L17" s="225"/>
      <c r="M17" s="225"/>
      <c r="N17" s="236" t="str">
        <f>"P_D2_"&amp;$N$3</f>
        <v>P_D2_NO2</v>
      </c>
      <c r="O17" s="225"/>
      <c r="P17" s="236" t="str">
        <f>"pctile.EJ.DISPARITY."&amp;$P$3&amp;".eo"</f>
        <v>pctile.EJ.DISPARITY.no2.eo</v>
      </c>
      <c r="Q17" s="225"/>
      <c r="R17" s="300">
        <f ca="1">IFERROR(_xlfn.XLOOKUP(T17,sortorder!$P$6:$P$80,sortorder!$Q$6:$Q$80),999)</f>
        <v>999</v>
      </c>
      <c r="S17" s="300">
        <f>IFERROR(_xlfn.XLOOKUP(T17,sortorder!$P$6:$P$80,sortorder!$O$6:$O$80),99)</f>
        <v>3</v>
      </c>
      <c r="T17" s="236" t="str">
        <f t="shared" si="2"/>
        <v>no2</v>
      </c>
      <c r="U17" s="184"/>
      <c r="V17" s="300">
        <f>IFERROR(_xlfn.XLOOKUP(X17,sortorder!$E$4:$E$63,sortorder!$D$4:$D$63),99)</f>
        <v>99</v>
      </c>
      <c r="W17" s="300">
        <f>IFERROR(_xlfn.XLOOKUP(X17,sortorder!$E$4:$E$63,sortorder!$D$4:$D$63),99)</f>
        <v>99</v>
      </c>
      <c r="X17" s="185" t="s">
        <v>1376</v>
      </c>
      <c r="Y17" s="236">
        <f>IF(ISERROR(SEARCH(#REF!,$P17)),0,1)</f>
        <v>0</v>
      </c>
      <c r="Z17" s="236">
        <f>IF(ISERROR(SEARCH(#REF!,$P17)),0,1)</f>
        <v>0</v>
      </c>
      <c r="AA17" s="236">
        <f>IF(ISERROR(SEARCH(#REF!,$P17)),0,1)</f>
        <v>0</v>
      </c>
      <c r="AB17" s="236">
        <f>IF(ISERROR(SEARCH(#REF!,$P17)),0,1)</f>
        <v>0</v>
      </c>
      <c r="AC17" s="236">
        <f>IF(ISERROR(SEARCH(#REF!,$P17)),0,1)</f>
        <v>0</v>
      </c>
      <c r="AD17" s="236">
        <f>IF(ISERROR(SEARCH(#REF!,$P17)),0,1)</f>
        <v>0</v>
      </c>
      <c r="AE17" s="236">
        <f>IF(ISERROR(SEARCH(#REF!,$P17)),0,1)</f>
        <v>0</v>
      </c>
      <c r="AF17" s="236">
        <f>IF(ISERROR(SEARCH(#REF!,$P17)),0,1)</f>
        <v>0</v>
      </c>
      <c r="AG17" s="236">
        <f>IF(ISERROR(SEARCH(#REF!,$P17)),0,1)</f>
        <v>0</v>
      </c>
      <c r="AH17" s="225" t="s">
        <v>1051</v>
      </c>
      <c r="AI17" s="225" t="s">
        <v>93</v>
      </c>
      <c r="AJ17" s="309" t="s">
        <v>84</v>
      </c>
      <c r="AK17" s="309" t="s">
        <v>84</v>
      </c>
      <c r="AL17" s="301">
        <f>_xlfn.XLOOKUP(AK17,sortorder!$I$15:$I$20,sortorder!$J$15:$J$20)</f>
        <v>5</v>
      </c>
      <c r="AM17" s="225" t="s">
        <v>416</v>
      </c>
      <c r="AN17" s="225" t="s">
        <v>416</v>
      </c>
      <c r="AO17" s="225" t="s">
        <v>417</v>
      </c>
      <c r="AP17" s="302">
        <v>1</v>
      </c>
      <c r="AQ17" s="185" t="s">
        <v>1076</v>
      </c>
      <c r="AR17" s="185" t="s">
        <v>1086</v>
      </c>
      <c r="AS17" s="225" t="s">
        <v>1077</v>
      </c>
      <c r="AT17" s="225" t="s">
        <v>1086</v>
      </c>
      <c r="AU17" s="115"/>
      <c r="AV17" s="303" t="str">
        <f>IFERROR(_xlfn.XLOOKUP(P17,#REF!,#REF!),"")</f>
        <v/>
      </c>
      <c r="AW17" s="236" t="b">
        <f>IFERROR(P17=_xlfn.XLOOKUP(P17,#REF!,#REF!),FALSE)</f>
        <v>0</v>
      </c>
      <c r="AX17" s="115" t="s">
        <v>1078</v>
      </c>
      <c r="AY17" s="304">
        <v>2</v>
      </c>
      <c r="AZ17" s="115">
        <v>0</v>
      </c>
      <c r="BA17" s="225"/>
      <c r="BB17" s="185" t="b">
        <v>0</v>
      </c>
      <c r="BC17" s="185" t="b">
        <v>0</v>
      </c>
      <c r="BD17" s="185" t="b">
        <v>0</v>
      </c>
      <c r="BE17" s="305" t="str">
        <f>"EJ: "&amp;$BE$3&amp;" (US%ile)"</f>
        <v>EJ: NO2 (US%ile)</v>
      </c>
      <c r="BF17" s="305" t="str">
        <f>"US percentile for EJ Index for "&amp;$BF$3</f>
        <v>US percentile for EJ Index for Nitrogen Dioxide (NO2)</v>
      </c>
      <c r="BG17" s="305" t="str">
        <f>"US percentile for EJ Index for "&amp;$BF$3</f>
        <v>US percentile for EJ Index for Nitrogen Dioxide (NO2)</v>
      </c>
      <c r="BH17" s="225"/>
      <c r="BI17" s="225"/>
      <c r="BJ17" s="225"/>
      <c r="BK17" s="225"/>
      <c r="BL17" s="225"/>
      <c r="BM17" s="307"/>
      <c r="BN17" s="225"/>
      <c r="BO17" s="225"/>
      <c r="BP17" s="225"/>
      <c r="BQ17" s="225"/>
      <c r="BR17" s="225"/>
      <c r="BS17" s="225"/>
    </row>
    <row r="18" spans="1:71" s="114" customFormat="1">
      <c r="A18" s="297">
        <v>13</v>
      </c>
      <c r="B18" s="298" t="str">
        <f t="shared" si="0"/>
        <v>059903000</v>
      </c>
      <c r="C18" s="298" t="str">
        <f t="shared" ca="1" si="1"/>
        <v>0599999</v>
      </c>
      <c r="D18" s="299">
        <v>1</v>
      </c>
      <c r="E18" s="299">
        <v>1</v>
      </c>
      <c r="F18" s="299">
        <v>0</v>
      </c>
      <c r="G18" s="299"/>
      <c r="H18" s="197"/>
      <c r="I18" s="236" t="str">
        <f>"S_P2_"&amp;$I$3</f>
        <v>S_P2_NO2</v>
      </c>
      <c r="J18" s="225"/>
      <c r="K18" s="225"/>
      <c r="L18" s="225"/>
      <c r="M18" s="225"/>
      <c r="N18" s="236" t="str">
        <f>"S_P_D2_"&amp;$N$3</f>
        <v>S_P_D2_NO2</v>
      </c>
      <c r="O18" s="225"/>
      <c r="P18" s="236" t="str">
        <f>"state.pctile.EJ.DISPARITY."&amp;$P$3&amp;".eo"</f>
        <v>state.pctile.EJ.DISPARITY.no2.eo</v>
      </c>
      <c r="Q18" s="225"/>
      <c r="R18" s="300">
        <f ca="1">IFERROR(_xlfn.XLOOKUP(T18,sortorder!$P$6:$P$80,sortorder!$Q$6:$Q$80),999)</f>
        <v>999</v>
      </c>
      <c r="S18" s="300">
        <f>IFERROR(_xlfn.XLOOKUP(T18,sortorder!$P$6:$P$80,sortorder!$O$6:$O$80),99)</f>
        <v>3</v>
      </c>
      <c r="T18" s="236" t="str">
        <f t="shared" si="2"/>
        <v>no2</v>
      </c>
      <c r="U18" s="184"/>
      <c r="V18" s="300">
        <f>IFERROR(_xlfn.XLOOKUP(X18,sortorder!$E$4:$E$63,sortorder!$D$4:$D$63),99)</f>
        <v>99</v>
      </c>
      <c r="W18" s="300">
        <f>IFERROR(_xlfn.XLOOKUP(X18,sortorder!$E$4:$E$63,sortorder!$D$4:$D$63),99)</f>
        <v>99</v>
      </c>
      <c r="X18" s="185" t="s">
        <v>1962</v>
      </c>
      <c r="Y18" s="236">
        <f>IF(ISERROR(SEARCH(#REF!,$P18)),0,1)</f>
        <v>0</v>
      </c>
      <c r="Z18" s="236">
        <f>IF(ISERROR(SEARCH(#REF!,$P18)),0,1)</f>
        <v>0</v>
      </c>
      <c r="AA18" s="236">
        <f>IF(ISERROR(SEARCH(#REF!,$P18)),0,1)</f>
        <v>0</v>
      </c>
      <c r="AB18" s="236">
        <f>IF(ISERROR(SEARCH(#REF!,$P18)),0,1)</f>
        <v>0</v>
      </c>
      <c r="AC18" s="236">
        <f>IF(ISERROR(SEARCH(#REF!,$P18)),0,1)</f>
        <v>0</v>
      </c>
      <c r="AD18" s="236">
        <f>IF(ISERROR(SEARCH(#REF!,$P18)),0,1)</f>
        <v>0</v>
      </c>
      <c r="AE18" s="236">
        <f>IF(ISERROR(SEARCH(#REF!,$P18)),0,1)</f>
        <v>0</v>
      </c>
      <c r="AF18" s="236">
        <f>IF(ISERROR(SEARCH(#REF!,$P18)),0,1)</f>
        <v>0</v>
      </c>
      <c r="AG18" s="236">
        <f>IF(ISERROR(SEARCH(#REF!,$P18)),0,1)</f>
        <v>0</v>
      </c>
      <c r="AH18" s="225" t="s">
        <v>1051</v>
      </c>
      <c r="AI18" s="225" t="s">
        <v>93</v>
      </c>
      <c r="AJ18" s="309" t="s">
        <v>84</v>
      </c>
      <c r="AK18" s="309" t="s">
        <v>84</v>
      </c>
      <c r="AL18" s="301">
        <f>_xlfn.XLOOKUP(AK18,sortorder!$I$15:$I$20,sortorder!$J$15:$J$20)</f>
        <v>5</v>
      </c>
      <c r="AM18" s="225" t="s">
        <v>1742</v>
      </c>
      <c r="AN18" s="225" t="s">
        <v>1742</v>
      </c>
      <c r="AO18" s="225" t="s">
        <v>1743</v>
      </c>
      <c r="AP18" s="302">
        <v>3</v>
      </c>
      <c r="AQ18" s="185" t="s">
        <v>1740</v>
      </c>
      <c r="AR18" s="185" t="s">
        <v>1086</v>
      </c>
      <c r="AS18" s="225" t="s">
        <v>1077</v>
      </c>
      <c r="AT18" s="225" t="s">
        <v>1086</v>
      </c>
      <c r="AU18" s="115"/>
      <c r="AV18" s="303" t="str">
        <f>IFERROR(_xlfn.XLOOKUP(P18,#REF!,#REF!),"")</f>
        <v/>
      </c>
      <c r="AW18" s="236" t="b">
        <f>IFERROR(P18=_xlfn.XLOOKUP(P18,#REF!,#REF!),FALSE)</f>
        <v>0</v>
      </c>
      <c r="AX18" s="115" t="s">
        <v>1078</v>
      </c>
      <c r="AY18" s="304">
        <v>2</v>
      </c>
      <c r="AZ18" s="115">
        <v>0</v>
      </c>
      <c r="BA18" s="225"/>
      <c r="BB18" s="185" t="b">
        <v>0</v>
      </c>
      <c r="BC18" s="185" t="b">
        <v>0</v>
      </c>
      <c r="BD18" s="185" t="b">
        <v>0</v>
      </c>
      <c r="BE18" s="305" t="str">
        <f>"EJ: "&amp;$BE$3&amp;" (State%ile)"</f>
        <v>EJ: NO2 (State%ile)</v>
      </c>
      <c r="BF18" s="305" t="str">
        <f>"State percentile for EJ Index for "&amp;$BF$3</f>
        <v>State percentile for EJ Index for Nitrogen Dioxide (NO2)</v>
      </c>
      <c r="BG18" s="305" t="str">
        <f>"State percentile for EJ Index for "&amp;$BF$3</f>
        <v>State percentile for EJ Index for Nitrogen Dioxide (NO2)</v>
      </c>
      <c r="BH18" s="225"/>
      <c r="BI18" s="225"/>
      <c r="BJ18" s="225"/>
      <c r="BK18" s="225"/>
      <c r="BL18" s="225"/>
      <c r="BM18" s="307"/>
      <c r="BN18" s="225"/>
      <c r="BO18" s="225"/>
      <c r="BP18" s="225"/>
      <c r="BQ18" s="225"/>
      <c r="BR18" s="225"/>
      <c r="BS18" s="225"/>
    </row>
    <row r="19" spans="1:71" s="114" customFormat="1">
      <c r="A19" s="297">
        <v>14</v>
      </c>
      <c r="B19" s="298" t="str">
        <f t="shared" si="0"/>
        <v>059903000</v>
      </c>
      <c r="C19" s="298" t="str">
        <f t="shared" ca="1" si="1"/>
        <v>0599999</v>
      </c>
      <c r="D19" s="299">
        <v>1</v>
      </c>
      <c r="E19" s="299">
        <v>1</v>
      </c>
      <c r="F19" s="299">
        <v>0</v>
      </c>
      <c r="G19" s="299"/>
      <c r="H19" s="197"/>
      <c r="I19" s="236" t="str">
        <f>"N_P5_"&amp;$I$3</f>
        <v>N_P5_NO2</v>
      </c>
      <c r="J19" s="225"/>
      <c r="K19" s="225"/>
      <c r="L19" s="225"/>
      <c r="M19" s="225"/>
      <c r="N19" s="236" t="str">
        <f>"P_D5_"&amp;$N$3</f>
        <v>P_D5_NO2</v>
      </c>
      <c r="O19" s="225"/>
      <c r="P19" s="236" t="str">
        <f>"pctile.EJ.DISPARITY."&amp;$P$3&amp;".supp"</f>
        <v>pctile.EJ.DISPARITY.no2.supp</v>
      </c>
      <c r="Q19" s="225"/>
      <c r="R19" s="300">
        <f ca="1">IFERROR(_xlfn.XLOOKUP(T19,sortorder!$P$6:$P$80,sortorder!$Q$6:$Q$80),999)</f>
        <v>999</v>
      </c>
      <c r="S19" s="300">
        <f>IFERROR(_xlfn.XLOOKUP(T19,sortorder!$P$6:$P$80,sortorder!$O$6:$O$80),99)</f>
        <v>3</v>
      </c>
      <c r="T19" s="236" t="str">
        <f t="shared" si="2"/>
        <v>no2</v>
      </c>
      <c r="U19" s="184"/>
      <c r="V19" s="300">
        <f>IFERROR(_xlfn.XLOOKUP(X19,sortorder!$E$4:$E$63,sortorder!$D$4:$D$63),99)</f>
        <v>99</v>
      </c>
      <c r="W19" s="300">
        <f>IFERROR(_xlfn.XLOOKUP(X19,sortorder!$E$4:$E$63,sortorder!$D$4:$D$63),99)</f>
        <v>99</v>
      </c>
      <c r="X19" s="185" t="s">
        <v>1491</v>
      </c>
      <c r="Y19" s="236">
        <f>IF(ISERROR(SEARCH(#REF!,$P19)),0,1)</f>
        <v>0</v>
      </c>
      <c r="Z19" s="236">
        <f>IF(ISERROR(SEARCH(#REF!,$P19)),0,1)</f>
        <v>0</v>
      </c>
      <c r="AA19" s="236">
        <f>IF(ISERROR(SEARCH(#REF!,$P19)),0,1)</f>
        <v>0</v>
      </c>
      <c r="AB19" s="236">
        <f>IF(ISERROR(SEARCH(#REF!,$P19)),0,1)</f>
        <v>0</v>
      </c>
      <c r="AC19" s="236">
        <f>IF(ISERROR(SEARCH(#REF!,$P19)),0,1)</f>
        <v>0</v>
      </c>
      <c r="AD19" s="236">
        <f>IF(ISERROR(SEARCH(#REF!,$P19)),0,1)</f>
        <v>0</v>
      </c>
      <c r="AE19" s="236">
        <f>IF(ISERROR(SEARCH(#REF!,$P19)),0,1)</f>
        <v>0</v>
      </c>
      <c r="AF19" s="236">
        <f>IF(ISERROR(SEARCH(#REF!,$P19)),0,1)</f>
        <v>0</v>
      </c>
      <c r="AG19" s="236">
        <f>IF(ISERROR(SEARCH(#REF!,$P19)),0,1)</f>
        <v>0</v>
      </c>
      <c r="AH19" s="225" t="s">
        <v>1051</v>
      </c>
      <c r="AI19" s="225" t="s">
        <v>1492</v>
      </c>
      <c r="AJ19" s="309" t="s">
        <v>84</v>
      </c>
      <c r="AK19" s="309" t="s">
        <v>84</v>
      </c>
      <c r="AL19" s="301">
        <f>_xlfn.XLOOKUP(AK19,sortorder!$I$15:$I$20,sortorder!$J$15:$J$20)</f>
        <v>5</v>
      </c>
      <c r="AM19" s="225" t="s">
        <v>416</v>
      </c>
      <c r="AN19" s="225" t="s">
        <v>416</v>
      </c>
      <c r="AO19" s="225" t="s">
        <v>417</v>
      </c>
      <c r="AP19" s="302">
        <v>1</v>
      </c>
      <c r="AQ19" s="185" t="s">
        <v>1076</v>
      </c>
      <c r="AR19" s="185" t="s">
        <v>1086</v>
      </c>
      <c r="AS19" s="225" t="s">
        <v>1077</v>
      </c>
      <c r="AT19" s="225" t="s">
        <v>1086</v>
      </c>
      <c r="AU19" s="115"/>
      <c r="AV19" s="303" t="str">
        <f>IFERROR(_xlfn.XLOOKUP(P19,#REF!,#REF!),"")</f>
        <v/>
      </c>
      <c r="AW19" s="236" t="b">
        <f>IFERROR(P19=_xlfn.XLOOKUP(P19,#REF!,#REF!),FALSE)</f>
        <v>0</v>
      </c>
      <c r="AX19" s="115" t="s">
        <v>1078</v>
      </c>
      <c r="AY19" s="304">
        <v>2</v>
      </c>
      <c r="AZ19" s="115">
        <v>0</v>
      </c>
      <c r="BA19" s="225"/>
      <c r="BB19" s="185" t="b">
        <v>0</v>
      </c>
      <c r="BC19" s="185" t="b">
        <v>0</v>
      </c>
      <c r="BD19" s="185" t="b">
        <v>0</v>
      </c>
      <c r="BE19" s="305" t="str">
        <f>"EJ Supp: "&amp;$BE$3&amp;" (US%ile)"</f>
        <v>EJ Supp: NO2 (US%ile)</v>
      </c>
      <c r="BF19" s="305" t="str">
        <f>"US percentile for EJ Supplemental Index for "&amp;$BF$3</f>
        <v>US percentile for EJ Supplemental Index for Nitrogen Dioxide (NO2)</v>
      </c>
      <c r="BG19" s="305" t="str">
        <f>"US percentile for EJ Supplemental Index for "&amp;$BF$3</f>
        <v>US percentile for EJ Supplemental Index for Nitrogen Dioxide (NO2)</v>
      </c>
      <c r="BH19" s="225"/>
      <c r="BI19" s="225"/>
      <c r="BJ19" s="225"/>
      <c r="BK19" s="225"/>
      <c r="BL19" s="225"/>
      <c r="BM19" s="307"/>
      <c r="BN19" s="225"/>
      <c r="BO19" s="225"/>
      <c r="BP19" s="225"/>
      <c r="BQ19" s="225"/>
      <c r="BR19" s="225"/>
      <c r="BS19" s="225"/>
    </row>
    <row r="20" spans="1:71" s="163" customFormat="1" ht="15.75" thickBot="1">
      <c r="A20" s="311">
        <v>15</v>
      </c>
      <c r="B20" s="312" t="str">
        <f t="shared" si="0"/>
        <v>059903000</v>
      </c>
      <c r="C20" s="312" t="str">
        <f t="shared" ca="1" si="1"/>
        <v>0599999</v>
      </c>
      <c r="D20" s="313">
        <v>1</v>
      </c>
      <c r="E20" s="313">
        <v>1</v>
      </c>
      <c r="F20" s="313">
        <v>0</v>
      </c>
      <c r="G20" s="313"/>
      <c r="H20" s="257"/>
      <c r="I20" s="249" t="str">
        <f>"S_P5_"&amp;$I$3</f>
        <v>S_P5_NO2</v>
      </c>
      <c r="J20" s="314"/>
      <c r="K20" s="314"/>
      <c r="L20" s="314"/>
      <c r="M20" s="314"/>
      <c r="N20" s="249" t="str">
        <f>"S_P_D5_"&amp;$N$3</f>
        <v>S_P_D5_NO2</v>
      </c>
      <c r="O20" s="314"/>
      <c r="P20" s="249" t="str">
        <f>"state.pctile.EJ.DISPARITY."&amp;$P$3&amp;".supp"</f>
        <v>state.pctile.EJ.DISPARITY.no2.supp</v>
      </c>
      <c r="Q20" s="314"/>
      <c r="R20" s="315">
        <f ca="1">IFERROR(_xlfn.XLOOKUP(T20,sortorder!$P$6:$P$80,sortorder!$Q$6:$Q$80),999)</f>
        <v>999</v>
      </c>
      <c r="S20" s="315">
        <f>IFERROR(_xlfn.XLOOKUP(T20,sortorder!$P$6:$P$80,sortorder!$O$6:$O$80),99)</f>
        <v>3</v>
      </c>
      <c r="T20" s="249" t="str">
        <f t="shared" si="2"/>
        <v>no2</v>
      </c>
      <c r="U20" s="252"/>
      <c r="V20" s="315">
        <f>IFERROR(_xlfn.XLOOKUP(X20,sortorder!$E$4:$E$63,sortorder!$D$4:$D$63),99)</f>
        <v>99</v>
      </c>
      <c r="W20" s="315">
        <f>IFERROR(_xlfn.XLOOKUP(X20,sortorder!$E$4:$E$63,sortorder!$D$4:$D$63),99)</f>
        <v>99</v>
      </c>
      <c r="X20" s="255" t="s">
        <v>2045</v>
      </c>
      <c r="Y20" s="249">
        <f>IF(ISERROR(SEARCH(#REF!,$P20)),0,1)</f>
        <v>0</v>
      </c>
      <c r="Z20" s="249">
        <f>IF(ISERROR(SEARCH(#REF!,$P20)),0,1)</f>
        <v>0</v>
      </c>
      <c r="AA20" s="249">
        <f>IF(ISERROR(SEARCH(#REF!,$P20)),0,1)</f>
        <v>0</v>
      </c>
      <c r="AB20" s="249">
        <f>IF(ISERROR(SEARCH(#REF!,$P20)),0,1)</f>
        <v>0</v>
      </c>
      <c r="AC20" s="249">
        <f>IF(ISERROR(SEARCH(#REF!,$P20)),0,1)</f>
        <v>0</v>
      </c>
      <c r="AD20" s="249">
        <f>IF(ISERROR(SEARCH(#REF!,$P20)),0,1)</f>
        <v>0</v>
      </c>
      <c r="AE20" s="249">
        <f>IF(ISERROR(SEARCH(#REF!,$P20)),0,1)</f>
        <v>0</v>
      </c>
      <c r="AF20" s="249">
        <f>IF(ISERROR(SEARCH(#REF!,$P20)),0,1)</f>
        <v>0</v>
      </c>
      <c r="AG20" s="249">
        <f>IF(ISERROR(SEARCH(#REF!,$P20)),0,1)</f>
        <v>0</v>
      </c>
      <c r="AH20" s="314" t="s">
        <v>1051</v>
      </c>
      <c r="AI20" s="314" t="s">
        <v>1492</v>
      </c>
      <c r="AJ20" s="316" t="s">
        <v>84</v>
      </c>
      <c r="AK20" s="316" t="s">
        <v>84</v>
      </c>
      <c r="AL20" s="317">
        <f>_xlfn.XLOOKUP(AK20,sortorder!$I$15:$I$20,sortorder!$J$15:$J$20)</f>
        <v>5</v>
      </c>
      <c r="AM20" s="314" t="s">
        <v>1742</v>
      </c>
      <c r="AN20" s="314" t="s">
        <v>1742</v>
      </c>
      <c r="AO20" s="314" t="s">
        <v>1743</v>
      </c>
      <c r="AP20" s="318">
        <v>3</v>
      </c>
      <c r="AQ20" s="255" t="s">
        <v>1740</v>
      </c>
      <c r="AR20" s="255" t="s">
        <v>1086</v>
      </c>
      <c r="AS20" s="314" t="s">
        <v>1077</v>
      </c>
      <c r="AT20" s="314" t="s">
        <v>1086</v>
      </c>
      <c r="AU20" s="248"/>
      <c r="AV20" s="319" t="str">
        <f>IFERROR(_xlfn.XLOOKUP(P20,#REF!,#REF!),"")</f>
        <v/>
      </c>
      <c r="AW20" s="249" t="b">
        <f>IFERROR(P20=_xlfn.XLOOKUP(P20,#REF!,#REF!),FALSE)</f>
        <v>0</v>
      </c>
      <c r="AX20" s="248" t="s">
        <v>1078</v>
      </c>
      <c r="AY20" s="320">
        <v>2</v>
      </c>
      <c r="AZ20" s="248">
        <v>0</v>
      </c>
      <c r="BA20" s="314"/>
      <c r="BB20" s="255" t="b">
        <v>0</v>
      </c>
      <c r="BC20" s="255" t="b">
        <v>0</v>
      </c>
      <c r="BD20" s="255" t="b">
        <v>0</v>
      </c>
      <c r="BE20" s="321" t="str">
        <f>"EJ Supp: "&amp;$BE$3&amp;" (State%ile)"</f>
        <v>EJ Supp: NO2 (State%ile)</v>
      </c>
      <c r="BF20" s="321" t="str">
        <f>"State percentile for EJ Supplemental Index for "&amp;$BF$3</f>
        <v>State percentile for EJ Supplemental Index for Nitrogen Dioxide (NO2)</v>
      </c>
      <c r="BG20" s="321" t="str">
        <f>"State percentile for EJ Supplemental Index for "&amp;$BF$3</f>
        <v>State percentile for EJ Supplemental Index for Nitrogen Dioxide (NO2)</v>
      </c>
      <c r="BH20" s="314"/>
      <c r="BI20" s="314"/>
      <c r="BJ20" s="314"/>
      <c r="BK20" s="314"/>
      <c r="BL20" s="314"/>
      <c r="BM20" s="322"/>
      <c r="BN20" s="314"/>
      <c r="BO20" s="314"/>
      <c r="BP20" s="314"/>
      <c r="BQ20" s="314"/>
      <c r="BR20" s="314"/>
      <c r="BS20" s="314"/>
    </row>
    <row r="24" spans="1:71" ht="32.450000000000003" customHeight="1">
      <c r="I24" s="231" t="s">
        <v>5453</v>
      </c>
      <c r="J24" s="230"/>
      <c r="K24" s="230"/>
      <c r="L24" s="230"/>
      <c r="M24" s="230"/>
      <c r="N24" s="231" t="s">
        <v>5453</v>
      </c>
      <c r="O24" s="230"/>
      <c r="P24" s="231" t="s">
        <v>5452</v>
      </c>
      <c r="Q24" s="230"/>
      <c r="R24" s="230"/>
      <c r="S24" s="230"/>
      <c r="T24" s="230"/>
      <c r="U24" s="230"/>
      <c r="V24" s="230"/>
      <c r="W24" s="230"/>
      <c r="X24" s="231" t="s">
        <v>1662</v>
      </c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31" t="s">
        <v>5455</v>
      </c>
      <c r="BB24" s="232"/>
      <c r="BC24" s="232"/>
      <c r="BD24" s="232"/>
      <c r="BE24" s="231" t="s">
        <v>5453</v>
      </c>
      <c r="BF24" s="231" t="s">
        <v>5454</v>
      </c>
      <c r="BG24" s="231" t="s">
        <v>5454</v>
      </c>
    </row>
    <row r="27" spans="1:71" ht="69.599999999999994" customHeight="1">
      <c r="I27" s="231" t="s">
        <v>5450</v>
      </c>
      <c r="J27" s="230"/>
      <c r="K27" s="230"/>
      <c r="L27" s="230"/>
      <c r="M27" s="230"/>
      <c r="N27" s="231" t="s">
        <v>5439</v>
      </c>
      <c r="O27" s="230"/>
      <c r="P27" s="231" t="s">
        <v>5448</v>
      </c>
      <c r="Q27" s="230"/>
      <c r="R27" s="230"/>
      <c r="S27" s="230"/>
      <c r="T27" s="230"/>
      <c r="U27" s="230"/>
      <c r="V27" s="230"/>
      <c r="W27" s="230"/>
      <c r="X27" s="231" t="s">
        <v>1662</v>
      </c>
      <c r="BA27" s="231" t="s">
        <v>5451</v>
      </c>
      <c r="BB27" s="232"/>
      <c r="BC27" s="232"/>
      <c r="BD27" s="232"/>
      <c r="BE27" s="231" t="s">
        <v>5449</v>
      </c>
      <c r="BF27" s="231" t="s">
        <v>5440</v>
      </c>
      <c r="BG27" s="231" t="s">
        <v>5440</v>
      </c>
    </row>
    <row r="29" spans="1:71" ht="15.75" thickBot="1"/>
    <row r="30" spans="1:71" s="266" customFormat="1" ht="15.75" thickTop="1">
      <c r="A30" s="262">
        <v>820</v>
      </c>
      <c r="B30" s="148" t="s">
        <v>5456</v>
      </c>
      <c r="C30" s="148" t="s">
        <v>5457</v>
      </c>
      <c r="D30" s="264">
        <v>0</v>
      </c>
      <c r="E30" s="264">
        <v>0</v>
      </c>
      <c r="F30" s="264">
        <v>0</v>
      </c>
      <c r="G30" s="265"/>
      <c r="I30" s="266" t="s">
        <v>5458</v>
      </c>
      <c r="N30" s="266" t="s">
        <v>5439</v>
      </c>
      <c r="P30" s="267" t="s">
        <v>5448</v>
      </c>
      <c r="R30" s="268">
        <v>999</v>
      </c>
      <c r="S30" s="269">
        <v>99</v>
      </c>
      <c r="T30" s="270" t="s">
        <v>5448</v>
      </c>
      <c r="U30" s="271"/>
      <c r="V30" s="272">
        <v>34</v>
      </c>
      <c r="W30" s="273">
        <v>34</v>
      </c>
      <c r="X30" s="274" t="s">
        <v>1662</v>
      </c>
      <c r="Y30" s="275">
        <v>0</v>
      </c>
      <c r="Z30" s="275">
        <v>0</v>
      </c>
      <c r="AA30" s="275">
        <v>0</v>
      </c>
      <c r="AB30" s="275">
        <v>0</v>
      </c>
      <c r="AC30" s="275">
        <v>0</v>
      </c>
      <c r="AD30" s="275">
        <v>0</v>
      </c>
      <c r="AE30" s="275">
        <v>0</v>
      </c>
      <c r="AF30" s="275">
        <v>0</v>
      </c>
      <c r="AG30" s="275">
        <v>0</v>
      </c>
      <c r="AJ30" s="266" t="s">
        <v>140</v>
      </c>
      <c r="AK30" s="276" t="s">
        <v>140</v>
      </c>
      <c r="AL30" s="195">
        <v>3</v>
      </c>
      <c r="AM30" s="266" t="s">
        <v>416</v>
      </c>
      <c r="AN30" s="266" t="s">
        <v>416</v>
      </c>
      <c r="AO30" s="266" t="s">
        <v>417</v>
      </c>
      <c r="AP30" s="277">
        <v>1</v>
      </c>
      <c r="AQ30" s="266" t="s">
        <v>43</v>
      </c>
      <c r="AR30" s="266" t="s">
        <v>43</v>
      </c>
      <c r="AS30" s="266" t="s">
        <v>286</v>
      </c>
      <c r="AT30" s="266" t="s">
        <v>43</v>
      </c>
      <c r="AV30" s="263" t="s">
        <v>2798</v>
      </c>
      <c r="AW30" s="275" t="b">
        <v>0</v>
      </c>
      <c r="AX30" s="278" t="s">
        <v>1581</v>
      </c>
      <c r="AY30" s="266">
        <v>3</v>
      </c>
      <c r="AZ30" s="266">
        <v>1</v>
      </c>
      <c r="BA30" s="266" t="s">
        <v>5451</v>
      </c>
      <c r="BB30" s="266" t="b">
        <v>0</v>
      </c>
      <c r="BC30" s="266" t="b">
        <v>0</v>
      </c>
      <c r="BD30" s="266" t="b">
        <v>0</v>
      </c>
      <c r="BE30" s="279" t="s">
        <v>5449</v>
      </c>
      <c r="BF30" s="279" t="s">
        <v>5440</v>
      </c>
      <c r="BG30" s="279" t="s">
        <v>5440</v>
      </c>
      <c r="BM30" s="280"/>
    </row>
    <row r="31" spans="1:71" s="114" customFormat="1">
      <c r="A31" s="180">
        <v>821</v>
      </c>
      <c r="B31" s="148" t="s">
        <v>5459</v>
      </c>
      <c r="C31" s="148" t="s">
        <v>5460</v>
      </c>
      <c r="D31" s="234">
        <v>0</v>
      </c>
      <c r="E31" s="234">
        <v>0</v>
      </c>
      <c r="F31" s="234">
        <v>0</v>
      </c>
      <c r="G31" s="235"/>
      <c r="P31" s="115" t="s">
        <v>5461</v>
      </c>
      <c r="R31" s="236">
        <v>999</v>
      </c>
      <c r="S31" s="237">
        <v>99</v>
      </c>
      <c r="T31" s="183" t="s">
        <v>5448</v>
      </c>
      <c r="U31" s="184"/>
      <c r="V31" s="238">
        <v>35</v>
      </c>
      <c r="W31" s="239">
        <v>35</v>
      </c>
      <c r="X31" s="185" t="s">
        <v>2365</v>
      </c>
      <c r="Y31" s="240">
        <v>0</v>
      </c>
      <c r="Z31" s="240">
        <v>0</v>
      </c>
      <c r="AA31" s="240">
        <v>0</v>
      </c>
      <c r="AB31" s="240">
        <v>0</v>
      </c>
      <c r="AC31" s="240">
        <v>0</v>
      </c>
      <c r="AD31" s="240">
        <v>0</v>
      </c>
      <c r="AE31" s="240">
        <v>0</v>
      </c>
      <c r="AF31" s="240">
        <v>0</v>
      </c>
      <c r="AG31" s="240">
        <v>0</v>
      </c>
      <c r="AJ31" s="114" t="s">
        <v>140</v>
      </c>
      <c r="AK31" s="197" t="s">
        <v>140</v>
      </c>
      <c r="AL31" s="241">
        <v>3</v>
      </c>
      <c r="AM31" s="114" t="s">
        <v>416</v>
      </c>
      <c r="AN31" s="114" t="s">
        <v>416</v>
      </c>
      <c r="AO31" s="114" t="s">
        <v>417</v>
      </c>
      <c r="AP31" s="104">
        <v>1</v>
      </c>
      <c r="AQ31" s="114" t="s">
        <v>2334</v>
      </c>
      <c r="AR31" s="114" t="s">
        <v>1706</v>
      </c>
      <c r="AS31" s="114" t="s">
        <v>1706</v>
      </c>
      <c r="AT31" s="114" t="s">
        <v>1706</v>
      </c>
      <c r="AV31" s="233" t="s">
        <v>2798</v>
      </c>
      <c r="AW31" s="240" t="b">
        <v>0</v>
      </c>
      <c r="AX31" s="219" t="s">
        <v>2947</v>
      </c>
      <c r="AY31" s="114">
        <v>2</v>
      </c>
      <c r="AZ31" s="114">
        <v>1</v>
      </c>
      <c r="BB31" s="114" t="b">
        <v>0</v>
      </c>
      <c r="BC31" s="114" t="b">
        <v>0</v>
      </c>
      <c r="BD31" s="114" t="b">
        <v>0</v>
      </c>
      <c r="BE31" s="242" t="s">
        <v>5462</v>
      </c>
      <c r="BF31" s="242" t="s">
        <v>5463</v>
      </c>
      <c r="BG31" s="242" t="s">
        <v>5463</v>
      </c>
      <c r="BM31" s="243"/>
    </row>
    <row r="32" spans="1:71" s="114" customFormat="1">
      <c r="A32" s="180">
        <v>822</v>
      </c>
      <c r="B32" s="148" t="s">
        <v>5464</v>
      </c>
      <c r="C32" s="148" t="s">
        <v>5465</v>
      </c>
      <c r="D32" s="234">
        <v>0</v>
      </c>
      <c r="E32" s="234">
        <v>0</v>
      </c>
      <c r="F32" s="234">
        <v>0</v>
      </c>
      <c r="G32" s="235"/>
      <c r="P32" s="115" t="s">
        <v>5466</v>
      </c>
      <c r="R32" s="236">
        <v>999</v>
      </c>
      <c r="S32" s="237">
        <v>99</v>
      </c>
      <c r="T32" s="183" t="s">
        <v>5448</v>
      </c>
      <c r="U32" s="184"/>
      <c r="V32" s="238">
        <v>36</v>
      </c>
      <c r="W32" s="239">
        <v>36</v>
      </c>
      <c r="X32" s="185" t="s">
        <v>2423</v>
      </c>
      <c r="Y32" s="240">
        <v>0</v>
      </c>
      <c r="Z32" s="240">
        <v>0</v>
      </c>
      <c r="AA32" s="240">
        <v>0</v>
      </c>
      <c r="AB32" s="240">
        <v>0</v>
      </c>
      <c r="AC32" s="240">
        <v>0</v>
      </c>
      <c r="AD32" s="240">
        <v>0</v>
      </c>
      <c r="AE32" s="240">
        <v>0</v>
      </c>
      <c r="AF32" s="240">
        <v>0</v>
      </c>
      <c r="AG32" s="240">
        <v>0</v>
      </c>
      <c r="AJ32" s="114" t="s">
        <v>140</v>
      </c>
      <c r="AK32" s="197" t="s">
        <v>140</v>
      </c>
      <c r="AL32" s="241">
        <v>3</v>
      </c>
      <c r="AM32" s="114" t="s">
        <v>1742</v>
      </c>
      <c r="AN32" s="114" t="s">
        <v>1742</v>
      </c>
      <c r="AO32" s="114" t="s">
        <v>1743</v>
      </c>
      <c r="AP32" s="104">
        <v>3</v>
      </c>
      <c r="AQ32" s="114" t="s">
        <v>2392</v>
      </c>
      <c r="AR32" s="114" t="s">
        <v>1706</v>
      </c>
      <c r="AS32" s="114" t="s">
        <v>1706</v>
      </c>
      <c r="AT32" s="114" t="s">
        <v>1706</v>
      </c>
      <c r="AV32" s="233" t="s">
        <v>2798</v>
      </c>
      <c r="AW32" s="240" t="b">
        <v>0</v>
      </c>
      <c r="AX32" s="219" t="s">
        <v>2947</v>
      </c>
      <c r="AY32" s="114">
        <v>2</v>
      </c>
      <c r="AZ32" s="114">
        <v>1</v>
      </c>
      <c r="BB32" s="114" t="b">
        <v>0</v>
      </c>
      <c r="BC32" s="114" t="b">
        <v>0</v>
      </c>
      <c r="BD32" s="114" t="b">
        <v>0</v>
      </c>
      <c r="BE32" s="242" t="s">
        <v>5467</v>
      </c>
      <c r="BF32" s="242" t="s">
        <v>5468</v>
      </c>
      <c r="BG32" s="242" t="s">
        <v>5468</v>
      </c>
      <c r="BM32" s="243"/>
    </row>
    <row r="33" spans="1:65" s="114" customFormat="1">
      <c r="A33" s="180">
        <v>823</v>
      </c>
      <c r="B33" s="148" t="s">
        <v>5469</v>
      </c>
      <c r="C33" s="148" t="s">
        <v>5470</v>
      </c>
      <c r="D33" s="234">
        <v>1</v>
      </c>
      <c r="E33" s="234">
        <v>1</v>
      </c>
      <c r="F33" s="234">
        <v>0</v>
      </c>
      <c r="G33" s="235"/>
      <c r="I33" s="114" t="s">
        <v>5471</v>
      </c>
      <c r="N33" s="114" t="s">
        <v>5445</v>
      </c>
      <c r="P33" s="115" t="s">
        <v>5472</v>
      </c>
      <c r="R33" s="236">
        <v>999</v>
      </c>
      <c r="S33" s="237">
        <v>99</v>
      </c>
      <c r="T33" s="183" t="s">
        <v>5448</v>
      </c>
      <c r="U33" s="184"/>
      <c r="V33" s="238">
        <v>37</v>
      </c>
      <c r="W33" s="239">
        <v>37</v>
      </c>
      <c r="X33" s="185" t="s">
        <v>1217</v>
      </c>
      <c r="Y33" s="240">
        <v>0</v>
      </c>
      <c r="Z33" s="240">
        <v>0</v>
      </c>
      <c r="AA33" s="240">
        <v>0</v>
      </c>
      <c r="AB33" s="240">
        <v>0</v>
      </c>
      <c r="AC33" s="240">
        <v>0</v>
      </c>
      <c r="AD33" s="240">
        <v>0</v>
      </c>
      <c r="AE33" s="240">
        <v>0</v>
      </c>
      <c r="AF33" s="240">
        <v>0</v>
      </c>
      <c r="AG33" s="240">
        <v>0</v>
      </c>
      <c r="AH33" s="114" t="s">
        <v>1051</v>
      </c>
      <c r="AI33" s="114" t="s">
        <v>1210</v>
      </c>
      <c r="AJ33" s="114" t="s">
        <v>140</v>
      </c>
      <c r="AK33" s="197" t="s">
        <v>140</v>
      </c>
      <c r="AL33" s="241">
        <v>3</v>
      </c>
      <c r="AM33" s="114" t="s">
        <v>416</v>
      </c>
      <c r="AN33" s="114" t="s">
        <v>416</v>
      </c>
      <c r="AO33" s="114" t="s">
        <v>417</v>
      </c>
      <c r="AP33" s="104">
        <v>1</v>
      </c>
      <c r="AQ33" s="114" t="s">
        <v>1076</v>
      </c>
      <c r="AR33" s="114" t="s">
        <v>1086</v>
      </c>
      <c r="AS33" s="114" t="s">
        <v>1077</v>
      </c>
      <c r="AT33" s="114" t="s">
        <v>1086</v>
      </c>
      <c r="AV33" s="233" t="s">
        <v>2798</v>
      </c>
      <c r="AW33" s="240" t="b">
        <v>0</v>
      </c>
      <c r="AX33" s="219" t="s">
        <v>1078</v>
      </c>
      <c r="AY33" s="114">
        <v>2</v>
      </c>
      <c r="AZ33" s="114">
        <v>0</v>
      </c>
      <c r="BB33" s="114" t="b">
        <v>0</v>
      </c>
      <c r="BC33" s="114" t="b">
        <v>0</v>
      </c>
      <c r="BD33" s="114" t="b">
        <v>0</v>
      </c>
      <c r="BE33" s="242" t="s">
        <v>5473</v>
      </c>
      <c r="BF33" s="242" t="s">
        <v>5474</v>
      </c>
      <c r="BG33" s="242" t="s">
        <v>5474</v>
      </c>
      <c r="BM33" s="243"/>
    </row>
    <row r="34" spans="1:65" s="114" customFormat="1">
      <c r="A34" s="180">
        <v>824</v>
      </c>
      <c r="B34" s="148" t="s">
        <v>5475</v>
      </c>
      <c r="C34" s="148" t="s">
        <v>5476</v>
      </c>
      <c r="D34" s="234">
        <v>1</v>
      </c>
      <c r="E34" s="234">
        <v>1</v>
      </c>
      <c r="F34" s="234">
        <v>0</v>
      </c>
      <c r="G34" s="235"/>
      <c r="I34" s="114" t="s">
        <v>5477</v>
      </c>
      <c r="N34" s="114" t="s">
        <v>5478</v>
      </c>
      <c r="P34" s="115" t="s">
        <v>5479</v>
      </c>
      <c r="R34" s="236">
        <v>999</v>
      </c>
      <c r="S34" s="237">
        <v>99</v>
      </c>
      <c r="T34" s="183" t="s">
        <v>5448</v>
      </c>
      <c r="U34" s="184"/>
      <c r="V34" s="238">
        <v>38</v>
      </c>
      <c r="W34" s="239">
        <v>38</v>
      </c>
      <c r="X34" s="185" t="s">
        <v>1826</v>
      </c>
      <c r="Y34" s="240">
        <v>0</v>
      </c>
      <c r="Z34" s="240">
        <v>0</v>
      </c>
      <c r="AA34" s="240">
        <v>0</v>
      </c>
      <c r="AB34" s="240">
        <v>0</v>
      </c>
      <c r="AC34" s="240">
        <v>0</v>
      </c>
      <c r="AD34" s="240">
        <v>0</v>
      </c>
      <c r="AE34" s="240">
        <v>0</v>
      </c>
      <c r="AF34" s="240">
        <v>0</v>
      </c>
      <c r="AG34" s="240">
        <v>0</v>
      </c>
      <c r="AH34" s="114" t="s">
        <v>1051</v>
      </c>
      <c r="AI34" s="114" t="s">
        <v>1210</v>
      </c>
      <c r="AJ34" s="114" t="s">
        <v>140</v>
      </c>
      <c r="AK34" s="197" t="s">
        <v>140</v>
      </c>
      <c r="AL34" s="241">
        <v>3</v>
      </c>
      <c r="AM34" s="114" t="s">
        <v>1742</v>
      </c>
      <c r="AN34" s="114" t="s">
        <v>1742</v>
      </c>
      <c r="AO34" s="114" t="s">
        <v>1743</v>
      </c>
      <c r="AP34" s="104">
        <v>3</v>
      </c>
      <c r="AQ34" s="114" t="s">
        <v>1740</v>
      </c>
      <c r="AR34" s="114" t="s">
        <v>1086</v>
      </c>
      <c r="AS34" s="114" t="s">
        <v>1077</v>
      </c>
      <c r="AT34" s="114" t="s">
        <v>1086</v>
      </c>
      <c r="AV34" s="233" t="s">
        <v>2798</v>
      </c>
      <c r="AW34" s="240" t="b">
        <v>0</v>
      </c>
      <c r="AX34" s="219" t="s">
        <v>1078</v>
      </c>
      <c r="AY34" s="114">
        <v>2</v>
      </c>
      <c r="AZ34" s="114">
        <v>0</v>
      </c>
      <c r="BB34" s="114" t="b">
        <v>0</v>
      </c>
      <c r="BC34" s="114" t="b">
        <v>0</v>
      </c>
      <c r="BD34" s="114" t="b">
        <v>0</v>
      </c>
      <c r="BE34" s="242" t="s">
        <v>5480</v>
      </c>
      <c r="BF34" s="242" t="s">
        <v>5481</v>
      </c>
      <c r="BG34" s="242" t="s">
        <v>5481</v>
      </c>
      <c r="BM34" s="243"/>
    </row>
    <row r="35" spans="1:65" s="114" customFormat="1">
      <c r="A35" s="180">
        <v>825</v>
      </c>
      <c r="B35" s="148" t="s">
        <v>5482</v>
      </c>
      <c r="C35" s="148" t="s">
        <v>5483</v>
      </c>
      <c r="D35" s="234">
        <v>1</v>
      </c>
      <c r="E35" s="234">
        <v>0</v>
      </c>
      <c r="F35" s="234">
        <v>0</v>
      </c>
      <c r="G35" s="235"/>
      <c r="I35" s="114" t="s">
        <v>5484</v>
      </c>
      <c r="P35" s="115" t="s">
        <v>5485</v>
      </c>
      <c r="R35" s="236">
        <v>999</v>
      </c>
      <c r="S35" s="237">
        <v>99</v>
      </c>
      <c r="T35" s="183" t="s">
        <v>5448</v>
      </c>
      <c r="U35" s="184"/>
      <c r="V35" s="238">
        <v>39</v>
      </c>
      <c r="W35" s="239">
        <v>39</v>
      </c>
      <c r="X35" s="185" t="s">
        <v>1209</v>
      </c>
      <c r="Y35" s="240">
        <v>0</v>
      </c>
      <c r="Z35" s="240">
        <v>0</v>
      </c>
      <c r="AA35" s="240">
        <v>0</v>
      </c>
      <c r="AB35" s="240">
        <v>0</v>
      </c>
      <c r="AC35" s="240">
        <v>0</v>
      </c>
      <c r="AD35" s="240">
        <v>0</v>
      </c>
      <c r="AE35" s="240">
        <v>0</v>
      </c>
      <c r="AF35" s="240">
        <v>0</v>
      </c>
      <c r="AG35" s="240">
        <v>0</v>
      </c>
      <c r="AH35" s="114" t="s">
        <v>1051</v>
      </c>
      <c r="AI35" s="114" t="s">
        <v>1210</v>
      </c>
      <c r="AJ35" s="114" t="s">
        <v>140</v>
      </c>
      <c r="AK35" s="197" t="s">
        <v>140</v>
      </c>
      <c r="AL35" s="241">
        <v>3</v>
      </c>
      <c r="AM35" s="114" t="s">
        <v>416</v>
      </c>
      <c r="AN35" s="114" t="s">
        <v>416</v>
      </c>
      <c r="AO35" s="114" t="s">
        <v>417</v>
      </c>
      <c r="AP35" s="104">
        <v>1</v>
      </c>
      <c r="AQ35" s="114" t="s">
        <v>1100</v>
      </c>
      <c r="AR35" s="114" t="s">
        <v>1107</v>
      </c>
      <c r="AS35" s="114" t="s">
        <v>1101</v>
      </c>
      <c r="AT35" s="114" t="s">
        <v>1107</v>
      </c>
      <c r="AV35" s="233" t="s">
        <v>2798</v>
      </c>
      <c r="AW35" s="240" t="b">
        <v>0</v>
      </c>
      <c r="AX35" s="219" t="s">
        <v>2710</v>
      </c>
      <c r="AY35" s="114">
        <v>3</v>
      </c>
      <c r="AZ35" s="114">
        <v>1</v>
      </c>
      <c r="BB35" s="114" t="b">
        <v>0</v>
      </c>
      <c r="BC35" s="114" t="b">
        <v>0</v>
      </c>
      <c r="BD35" s="114" t="b">
        <v>0</v>
      </c>
      <c r="BE35" s="242" t="s">
        <v>5486</v>
      </c>
      <c r="BF35" s="242" t="s">
        <v>5487</v>
      </c>
      <c r="BG35" s="242" t="s">
        <v>5487</v>
      </c>
      <c r="BM35" s="243"/>
    </row>
    <row r="36" spans="1:65" s="114" customFormat="1">
      <c r="A36" s="180">
        <v>826</v>
      </c>
      <c r="B36" s="148" t="s">
        <v>5488</v>
      </c>
      <c r="C36" s="148" t="s">
        <v>5489</v>
      </c>
      <c r="D36" s="234">
        <v>1</v>
      </c>
      <c r="E36" s="234">
        <v>0</v>
      </c>
      <c r="F36" s="234">
        <v>0</v>
      </c>
      <c r="G36" s="235"/>
      <c r="I36" s="114" t="s">
        <v>5490</v>
      </c>
      <c r="P36" s="115" t="s">
        <v>5491</v>
      </c>
      <c r="R36" s="236">
        <v>999</v>
      </c>
      <c r="S36" s="237">
        <v>99</v>
      </c>
      <c r="T36" s="183" t="s">
        <v>5448</v>
      </c>
      <c r="U36" s="184"/>
      <c r="V36" s="238">
        <v>40</v>
      </c>
      <c r="W36" s="239">
        <v>40</v>
      </c>
      <c r="X36" s="185" t="s">
        <v>1821</v>
      </c>
      <c r="Y36" s="240">
        <v>0</v>
      </c>
      <c r="Z36" s="240">
        <v>0</v>
      </c>
      <c r="AA36" s="240">
        <v>0</v>
      </c>
      <c r="AB36" s="240">
        <v>0</v>
      </c>
      <c r="AC36" s="240">
        <v>0</v>
      </c>
      <c r="AD36" s="240">
        <v>0</v>
      </c>
      <c r="AE36" s="240">
        <v>0</v>
      </c>
      <c r="AF36" s="240">
        <v>0</v>
      </c>
      <c r="AG36" s="240">
        <v>0</v>
      </c>
      <c r="AH36" s="114" t="s">
        <v>1051</v>
      </c>
      <c r="AI36" s="114" t="s">
        <v>1210</v>
      </c>
      <c r="AJ36" s="114" t="s">
        <v>140</v>
      </c>
      <c r="AK36" s="197" t="s">
        <v>140</v>
      </c>
      <c r="AL36" s="241">
        <v>3</v>
      </c>
      <c r="AM36" s="114" t="s">
        <v>1742</v>
      </c>
      <c r="AN36" s="114" t="s">
        <v>1742</v>
      </c>
      <c r="AO36" s="114" t="s">
        <v>1743</v>
      </c>
      <c r="AP36" s="104">
        <v>3</v>
      </c>
      <c r="AQ36" s="114" t="s">
        <v>1751</v>
      </c>
      <c r="AR36" s="114" t="s">
        <v>1107</v>
      </c>
      <c r="AS36" s="114" t="s">
        <v>1101</v>
      </c>
      <c r="AT36" s="114" t="s">
        <v>1107</v>
      </c>
      <c r="AV36" s="233" t="s">
        <v>2798</v>
      </c>
      <c r="AW36" s="240" t="b">
        <v>0</v>
      </c>
      <c r="AX36" s="219" t="s">
        <v>2710</v>
      </c>
      <c r="AY36" s="114">
        <v>3</v>
      </c>
      <c r="AZ36" s="114">
        <v>1</v>
      </c>
      <c r="BB36" s="114" t="b">
        <v>0</v>
      </c>
      <c r="BC36" s="114" t="b">
        <v>0</v>
      </c>
      <c r="BD36" s="114" t="b">
        <v>0</v>
      </c>
      <c r="BE36" s="242" t="s">
        <v>5492</v>
      </c>
      <c r="BF36" s="242" t="s">
        <v>5493</v>
      </c>
      <c r="BG36" s="242" t="s">
        <v>5493</v>
      </c>
      <c r="BM36" s="243"/>
    </row>
    <row r="37" spans="1:65" s="114" customFormat="1">
      <c r="A37" s="180">
        <v>827</v>
      </c>
      <c r="B37" s="148" t="s">
        <v>5494</v>
      </c>
      <c r="C37" s="148" t="s">
        <v>5495</v>
      </c>
      <c r="D37" s="234">
        <v>0</v>
      </c>
      <c r="E37" s="234">
        <v>1</v>
      </c>
      <c r="F37" s="234">
        <v>0</v>
      </c>
      <c r="G37" s="235"/>
      <c r="N37" s="114" t="s">
        <v>5441</v>
      </c>
      <c r="P37" s="115" t="s">
        <v>5496</v>
      </c>
      <c r="R37" s="236">
        <v>999</v>
      </c>
      <c r="S37" s="237">
        <v>99</v>
      </c>
      <c r="T37" s="183" t="s">
        <v>5448</v>
      </c>
      <c r="U37" s="184"/>
      <c r="V37" s="238">
        <v>41</v>
      </c>
      <c r="W37" s="239">
        <v>41</v>
      </c>
      <c r="X37" s="185" t="s">
        <v>2705</v>
      </c>
      <c r="Y37" s="240">
        <v>0</v>
      </c>
      <c r="Z37" s="240">
        <v>0</v>
      </c>
      <c r="AA37" s="240">
        <v>0</v>
      </c>
      <c r="AB37" s="240">
        <v>0</v>
      </c>
      <c r="AC37" s="240">
        <v>0</v>
      </c>
      <c r="AD37" s="240">
        <v>0</v>
      </c>
      <c r="AE37" s="240">
        <v>0</v>
      </c>
      <c r="AF37" s="240">
        <v>0</v>
      </c>
      <c r="AG37" s="240">
        <v>0</v>
      </c>
      <c r="AJ37" s="114" t="s">
        <v>84</v>
      </c>
      <c r="AK37" s="197" t="s">
        <v>84</v>
      </c>
      <c r="AL37" s="241">
        <v>5</v>
      </c>
      <c r="AM37" s="114" t="s">
        <v>416</v>
      </c>
      <c r="AN37" s="114" t="s">
        <v>416</v>
      </c>
      <c r="AO37" s="114" t="s">
        <v>417</v>
      </c>
      <c r="AP37" s="104">
        <v>1</v>
      </c>
      <c r="AQ37" s="114" t="s">
        <v>2942</v>
      </c>
      <c r="AR37" s="114" t="s">
        <v>43</v>
      </c>
      <c r="AS37" s="114" t="s">
        <v>286</v>
      </c>
      <c r="AT37" s="114" t="s">
        <v>43</v>
      </c>
      <c r="AV37" s="233" t="s">
        <v>2798</v>
      </c>
      <c r="AW37" s="240" t="b">
        <v>0</v>
      </c>
      <c r="AX37" s="219" t="s">
        <v>1581</v>
      </c>
      <c r="AZ37" s="114">
        <v>3</v>
      </c>
      <c r="BB37" s="114" t="b">
        <v>0</v>
      </c>
      <c r="BC37" s="114" t="b">
        <v>0</v>
      </c>
      <c r="BD37" s="114" t="b">
        <v>0</v>
      </c>
      <c r="BE37" s="114" t="s">
        <v>5497</v>
      </c>
      <c r="BF37" s="114" t="s">
        <v>5442</v>
      </c>
      <c r="BG37" s="114" t="s">
        <v>5442</v>
      </c>
      <c r="BM37" s="243"/>
    </row>
    <row r="38" spans="1:65" s="114" customFormat="1">
      <c r="A38" s="180">
        <v>828</v>
      </c>
      <c r="B38" s="148" t="s">
        <v>5498</v>
      </c>
      <c r="C38" s="148" t="s">
        <v>5499</v>
      </c>
      <c r="D38" s="234">
        <v>0</v>
      </c>
      <c r="E38" s="234">
        <v>1</v>
      </c>
      <c r="F38" s="234">
        <v>0</v>
      </c>
      <c r="G38" s="235"/>
      <c r="N38" s="114" t="s">
        <v>5500</v>
      </c>
      <c r="P38" s="115" t="s">
        <v>5501</v>
      </c>
      <c r="R38" s="236">
        <v>999</v>
      </c>
      <c r="S38" s="237">
        <v>99</v>
      </c>
      <c r="T38" s="183" t="s">
        <v>5448</v>
      </c>
      <c r="U38" s="184"/>
      <c r="V38" s="238">
        <v>42</v>
      </c>
      <c r="W38" s="239">
        <v>42</v>
      </c>
      <c r="X38" s="185" t="s">
        <v>2706</v>
      </c>
      <c r="Y38" s="240">
        <v>0</v>
      </c>
      <c r="Z38" s="240">
        <v>0</v>
      </c>
      <c r="AA38" s="240">
        <v>0</v>
      </c>
      <c r="AB38" s="240">
        <v>0</v>
      </c>
      <c r="AC38" s="240">
        <v>0</v>
      </c>
      <c r="AD38" s="240">
        <v>0</v>
      </c>
      <c r="AE38" s="240">
        <v>0</v>
      </c>
      <c r="AF38" s="240">
        <v>0</v>
      </c>
      <c r="AG38" s="240">
        <v>0</v>
      </c>
      <c r="AJ38" s="114" t="s">
        <v>84</v>
      </c>
      <c r="AK38" s="197" t="s">
        <v>84</v>
      </c>
      <c r="AL38" s="241">
        <v>5</v>
      </c>
      <c r="AM38" s="114" t="s">
        <v>1742</v>
      </c>
      <c r="AN38" s="114" t="s">
        <v>1742</v>
      </c>
      <c r="AO38" s="114" t="s">
        <v>1743</v>
      </c>
      <c r="AP38" s="104">
        <v>3</v>
      </c>
      <c r="AQ38" s="114" t="s">
        <v>2941</v>
      </c>
      <c r="AR38" s="114" t="s">
        <v>43</v>
      </c>
      <c r="AS38" s="114" t="s">
        <v>286</v>
      </c>
      <c r="AT38" s="114" t="s">
        <v>43</v>
      </c>
      <c r="AV38" s="233" t="s">
        <v>2798</v>
      </c>
      <c r="AW38" s="240" t="b">
        <v>0</v>
      </c>
      <c r="AX38" s="219" t="s">
        <v>2724</v>
      </c>
      <c r="AZ38" s="114">
        <v>3</v>
      </c>
      <c r="BB38" s="114" t="b">
        <v>0</v>
      </c>
      <c r="BC38" s="114" t="b">
        <v>0</v>
      </c>
      <c r="BD38" s="114" t="b">
        <v>0</v>
      </c>
      <c r="BE38" s="114" t="s">
        <v>5502</v>
      </c>
      <c r="BF38" s="114" t="s">
        <v>5503</v>
      </c>
      <c r="BG38" s="114" t="s">
        <v>5503</v>
      </c>
      <c r="BM38" s="243"/>
    </row>
    <row r="39" spans="1:65" s="114" customFormat="1">
      <c r="A39" s="180">
        <v>829</v>
      </c>
      <c r="B39" s="148" t="s">
        <v>5504</v>
      </c>
      <c r="C39" s="148" t="s">
        <v>5505</v>
      </c>
      <c r="D39" s="234">
        <v>0</v>
      </c>
      <c r="E39" s="234">
        <v>1</v>
      </c>
      <c r="F39" s="234">
        <v>0</v>
      </c>
      <c r="G39" s="235"/>
      <c r="N39" s="114" t="s">
        <v>5443</v>
      </c>
      <c r="P39" s="115" t="s">
        <v>5506</v>
      </c>
      <c r="R39" s="236">
        <v>999</v>
      </c>
      <c r="S39" s="237">
        <v>99</v>
      </c>
      <c r="T39" s="183" t="s">
        <v>5448</v>
      </c>
      <c r="U39" s="184"/>
      <c r="V39" s="238">
        <v>43</v>
      </c>
      <c r="W39" s="239">
        <v>43</v>
      </c>
      <c r="X39" s="185" t="s">
        <v>280</v>
      </c>
      <c r="Y39" s="240">
        <v>0</v>
      </c>
      <c r="Z39" s="240">
        <v>0</v>
      </c>
      <c r="AA39" s="240">
        <v>0</v>
      </c>
      <c r="AB39" s="240">
        <v>0</v>
      </c>
      <c r="AC39" s="240">
        <v>0</v>
      </c>
      <c r="AD39" s="240">
        <v>0</v>
      </c>
      <c r="AE39" s="240">
        <v>0</v>
      </c>
      <c r="AF39" s="240">
        <v>0</v>
      </c>
      <c r="AG39" s="240">
        <v>0</v>
      </c>
      <c r="AJ39" s="114" t="s">
        <v>84</v>
      </c>
      <c r="AK39" s="197" t="s">
        <v>84</v>
      </c>
      <c r="AL39" s="241">
        <v>5</v>
      </c>
      <c r="AM39" s="114" t="s">
        <v>416</v>
      </c>
      <c r="AN39" s="114" t="s">
        <v>416</v>
      </c>
      <c r="AO39" s="114" t="s">
        <v>417</v>
      </c>
      <c r="AP39" s="104">
        <v>1</v>
      </c>
      <c r="AQ39" s="114" t="s">
        <v>2942</v>
      </c>
      <c r="AR39" s="114" t="s">
        <v>43</v>
      </c>
      <c r="AS39" s="114" t="s">
        <v>286</v>
      </c>
      <c r="AT39" s="114" t="s">
        <v>43</v>
      </c>
      <c r="AV39" s="233" t="s">
        <v>2798</v>
      </c>
      <c r="AW39" s="240" t="b">
        <v>0</v>
      </c>
      <c r="AX39" s="219" t="s">
        <v>2724</v>
      </c>
      <c r="AZ39" s="114">
        <v>3</v>
      </c>
      <c r="BB39" s="114" t="b">
        <v>0</v>
      </c>
      <c r="BC39" s="114" t="b">
        <v>0</v>
      </c>
      <c r="BD39" s="114" t="b">
        <v>0</v>
      </c>
      <c r="BE39" s="114" t="s">
        <v>5507</v>
      </c>
      <c r="BF39" s="114" t="s">
        <v>5444</v>
      </c>
      <c r="BG39" s="114" t="s">
        <v>5444</v>
      </c>
      <c r="BM39" s="243"/>
    </row>
    <row r="40" spans="1:65" s="114" customFormat="1">
      <c r="A40" s="180">
        <v>830</v>
      </c>
      <c r="B40" s="148" t="s">
        <v>5508</v>
      </c>
      <c r="C40" s="148" t="s">
        <v>5509</v>
      </c>
      <c r="D40" s="234">
        <v>0</v>
      </c>
      <c r="E40" s="234">
        <v>1</v>
      </c>
      <c r="F40" s="234">
        <v>0</v>
      </c>
      <c r="G40" s="235"/>
      <c r="N40" s="114" t="s">
        <v>5510</v>
      </c>
      <c r="P40" s="115" t="s">
        <v>5511</v>
      </c>
      <c r="R40" s="236">
        <v>999</v>
      </c>
      <c r="S40" s="237">
        <v>99</v>
      </c>
      <c r="T40" s="183" t="s">
        <v>5448</v>
      </c>
      <c r="U40" s="184"/>
      <c r="V40" s="238">
        <v>44</v>
      </c>
      <c r="W40" s="239">
        <v>44</v>
      </c>
      <c r="X40" s="185" t="s">
        <v>2707</v>
      </c>
      <c r="Y40" s="240">
        <v>0</v>
      </c>
      <c r="Z40" s="240">
        <v>0</v>
      </c>
      <c r="AA40" s="240">
        <v>0</v>
      </c>
      <c r="AB40" s="240">
        <v>0</v>
      </c>
      <c r="AC40" s="240">
        <v>0</v>
      </c>
      <c r="AD40" s="240">
        <v>0</v>
      </c>
      <c r="AE40" s="240">
        <v>0</v>
      </c>
      <c r="AF40" s="240">
        <v>0</v>
      </c>
      <c r="AG40" s="240">
        <v>0</v>
      </c>
      <c r="AJ40" s="114" t="s">
        <v>84</v>
      </c>
      <c r="AK40" s="197" t="s">
        <v>84</v>
      </c>
      <c r="AL40" s="241">
        <v>5</v>
      </c>
      <c r="AM40" s="114" t="s">
        <v>1742</v>
      </c>
      <c r="AN40" s="114" t="s">
        <v>1742</v>
      </c>
      <c r="AO40" s="114" t="s">
        <v>1743</v>
      </c>
      <c r="AP40" s="104">
        <v>3</v>
      </c>
      <c r="AQ40" s="114" t="s">
        <v>2941</v>
      </c>
      <c r="AR40" s="114" t="s">
        <v>43</v>
      </c>
      <c r="AS40" s="114" t="s">
        <v>286</v>
      </c>
      <c r="AT40" s="114" t="s">
        <v>43</v>
      </c>
      <c r="AV40" s="233" t="s">
        <v>2798</v>
      </c>
      <c r="AW40" s="240" t="b">
        <v>0</v>
      </c>
      <c r="AX40" s="219" t="s">
        <v>2724</v>
      </c>
      <c r="AZ40" s="114">
        <v>3</v>
      </c>
      <c r="BB40" s="114" t="b">
        <v>0</v>
      </c>
      <c r="BC40" s="114" t="b">
        <v>0</v>
      </c>
      <c r="BD40" s="114" t="b">
        <v>0</v>
      </c>
      <c r="BE40" s="114" t="s">
        <v>5512</v>
      </c>
      <c r="BF40" s="114" t="s">
        <v>5513</v>
      </c>
      <c r="BG40" s="114" t="s">
        <v>5513</v>
      </c>
      <c r="BM40" s="243"/>
    </row>
    <row r="41" spans="1:65" s="114" customFormat="1">
      <c r="A41" s="180">
        <v>831</v>
      </c>
      <c r="B41" s="148" t="s">
        <v>5514</v>
      </c>
      <c r="C41" s="148" t="s">
        <v>5515</v>
      </c>
      <c r="D41" s="234">
        <v>1</v>
      </c>
      <c r="E41" s="234">
        <v>1</v>
      </c>
      <c r="F41" s="234">
        <v>0</v>
      </c>
      <c r="G41" s="235"/>
      <c r="I41" s="114" t="s">
        <v>5516</v>
      </c>
      <c r="N41" s="114" t="s">
        <v>5446</v>
      </c>
      <c r="P41" s="115" t="s">
        <v>5517</v>
      </c>
      <c r="R41" s="236">
        <v>999</v>
      </c>
      <c r="S41" s="237">
        <v>99</v>
      </c>
      <c r="T41" s="183" t="s">
        <v>5448</v>
      </c>
      <c r="U41" s="184"/>
      <c r="V41" s="238">
        <v>45</v>
      </c>
      <c r="W41" s="239">
        <v>45</v>
      </c>
      <c r="X41" s="185" t="s">
        <v>1376</v>
      </c>
      <c r="Y41" s="240">
        <v>0</v>
      </c>
      <c r="Z41" s="240">
        <v>0</v>
      </c>
      <c r="AA41" s="240">
        <v>0</v>
      </c>
      <c r="AB41" s="240">
        <v>0</v>
      </c>
      <c r="AC41" s="240">
        <v>0</v>
      </c>
      <c r="AD41" s="240">
        <v>0</v>
      </c>
      <c r="AE41" s="240">
        <v>0</v>
      </c>
      <c r="AF41" s="240">
        <v>0</v>
      </c>
      <c r="AG41" s="240">
        <v>0</v>
      </c>
      <c r="AH41" s="114" t="s">
        <v>1051</v>
      </c>
      <c r="AI41" s="114" t="s">
        <v>93</v>
      </c>
      <c r="AJ41" s="114" t="s">
        <v>84</v>
      </c>
      <c r="AK41" s="197" t="s">
        <v>84</v>
      </c>
      <c r="AL41" s="241">
        <v>5</v>
      </c>
      <c r="AM41" s="114" t="s">
        <v>416</v>
      </c>
      <c r="AN41" s="114" t="s">
        <v>416</v>
      </c>
      <c r="AO41" s="114" t="s">
        <v>417</v>
      </c>
      <c r="AP41" s="104">
        <v>1</v>
      </c>
      <c r="AQ41" s="114" t="s">
        <v>1076</v>
      </c>
      <c r="AR41" s="114" t="s">
        <v>1086</v>
      </c>
      <c r="AS41" s="114" t="s">
        <v>1077</v>
      </c>
      <c r="AT41" s="114" t="s">
        <v>1086</v>
      </c>
      <c r="AV41" s="233" t="s">
        <v>2798</v>
      </c>
      <c r="AW41" s="240" t="b">
        <v>0</v>
      </c>
      <c r="AX41" s="219" t="s">
        <v>1078</v>
      </c>
      <c r="AY41" s="114">
        <v>2</v>
      </c>
      <c r="AZ41" s="114">
        <v>0</v>
      </c>
      <c r="BB41" s="114" t="b">
        <v>0</v>
      </c>
      <c r="BC41" s="114" t="b">
        <v>0</v>
      </c>
      <c r="BD41" s="114" t="b">
        <v>0</v>
      </c>
      <c r="BE41" s="114" t="s">
        <v>5518</v>
      </c>
      <c r="BF41" s="114" t="s">
        <v>5519</v>
      </c>
      <c r="BG41" s="114" t="s">
        <v>5519</v>
      </c>
      <c r="BM41" s="243"/>
    </row>
    <row r="42" spans="1:65" s="114" customFormat="1">
      <c r="A42" s="180">
        <v>832</v>
      </c>
      <c r="B42" s="148" t="s">
        <v>5520</v>
      </c>
      <c r="C42" s="148" t="s">
        <v>5521</v>
      </c>
      <c r="D42" s="234">
        <v>1</v>
      </c>
      <c r="E42" s="234">
        <v>1</v>
      </c>
      <c r="F42" s="234">
        <v>0</v>
      </c>
      <c r="G42" s="235"/>
      <c r="I42" s="114" t="s">
        <v>5522</v>
      </c>
      <c r="N42" s="114" t="s">
        <v>5523</v>
      </c>
      <c r="P42" s="115" t="s">
        <v>5524</v>
      </c>
      <c r="R42" s="236">
        <v>999</v>
      </c>
      <c r="S42" s="237">
        <v>99</v>
      </c>
      <c r="T42" s="183" t="s">
        <v>5448</v>
      </c>
      <c r="U42" s="184"/>
      <c r="V42" s="238">
        <v>46</v>
      </c>
      <c r="W42" s="239">
        <v>46</v>
      </c>
      <c r="X42" s="185" t="s">
        <v>1962</v>
      </c>
      <c r="Y42" s="240">
        <v>0</v>
      </c>
      <c r="Z42" s="240">
        <v>0</v>
      </c>
      <c r="AA42" s="240">
        <v>0</v>
      </c>
      <c r="AB42" s="240">
        <v>0</v>
      </c>
      <c r="AC42" s="240">
        <v>0</v>
      </c>
      <c r="AD42" s="240">
        <v>0</v>
      </c>
      <c r="AE42" s="240">
        <v>0</v>
      </c>
      <c r="AF42" s="240">
        <v>0</v>
      </c>
      <c r="AG42" s="240">
        <v>0</v>
      </c>
      <c r="AH42" s="114" t="s">
        <v>1051</v>
      </c>
      <c r="AI42" s="114" t="s">
        <v>93</v>
      </c>
      <c r="AJ42" s="114" t="s">
        <v>84</v>
      </c>
      <c r="AK42" s="197" t="s">
        <v>84</v>
      </c>
      <c r="AL42" s="241">
        <v>5</v>
      </c>
      <c r="AM42" s="114" t="s">
        <v>1742</v>
      </c>
      <c r="AN42" s="114" t="s">
        <v>1742</v>
      </c>
      <c r="AO42" s="114" t="s">
        <v>1743</v>
      </c>
      <c r="AP42" s="104">
        <v>3</v>
      </c>
      <c r="AQ42" s="114" t="s">
        <v>1740</v>
      </c>
      <c r="AR42" s="114" t="s">
        <v>1086</v>
      </c>
      <c r="AS42" s="114" t="s">
        <v>1077</v>
      </c>
      <c r="AT42" s="114" t="s">
        <v>1086</v>
      </c>
      <c r="AV42" s="233" t="s">
        <v>2798</v>
      </c>
      <c r="AW42" s="240" t="b">
        <v>0</v>
      </c>
      <c r="AX42" s="219" t="s">
        <v>1078</v>
      </c>
      <c r="AY42" s="114">
        <v>2</v>
      </c>
      <c r="AZ42" s="114">
        <v>0</v>
      </c>
      <c r="BB42" s="114" t="b">
        <v>0</v>
      </c>
      <c r="BC42" s="114" t="b">
        <v>0</v>
      </c>
      <c r="BD42" s="114" t="b">
        <v>0</v>
      </c>
      <c r="BE42" s="114" t="s">
        <v>5525</v>
      </c>
      <c r="BF42" s="114" t="s">
        <v>5526</v>
      </c>
      <c r="BG42" s="114" t="s">
        <v>5526</v>
      </c>
      <c r="BM42" s="243"/>
    </row>
    <row r="43" spans="1:65" s="114" customFormat="1">
      <c r="A43" s="180">
        <v>833</v>
      </c>
      <c r="B43" s="148" t="s">
        <v>5527</v>
      </c>
      <c r="C43" s="148" t="s">
        <v>5528</v>
      </c>
      <c r="D43" s="234">
        <v>1</v>
      </c>
      <c r="E43" s="234">
        <v>1</v>
      </c>
      <c r="F43" s="234">
        <v>0</v>
      </c>
      <c r="G43" s="235"/>
      <c r="I43" s="114" t="s">
        <v>5529</v>
      </c>
      <c r="N43" s="114" t="s">
        <v>5447</v>
      </c>
      <c r="P43" s="115" t="s">
        <v>5530</v>
      </c>
      <c r="R43" s="236">
        <v>999</v>
      </c>
      <c r="S43" s="237">
        <v>99</v>
      </c>
      <c r="T43" s="183" t="s">
        <v>5448</v>
      </c>
      <c r="U43" s="184"/>
      <c r="V43" s="238">
        <v>47</v>
      </c>
      <c r="W43" s="239">
        <v>47</v>
      </c>
      <c r="X43" s="185" t="s">
        <v>1491</v>
      </c>
      <c r="Y43" s="240">
        <v>0</v>
      </c>
      <c r="Z43" s="240">
        <v>0</v>
      </c>
      <c r="AA43" s="240">
        <v>0</v>
      </c>
      <c r="AB43" s="240">
        <v>0</v>
      </c>
      <c r="AC43" s="240">
        <v>0</v>
      </c>
      <c r="AD43" s="240">
        <v>0</v>
      </c>
      <c r="AE43" s="240">
        <v>0</v>
      </c>
      <c r="AF43" s="240">
        <v>0</v>
      </c>
      <c r="AG43" s="240">
        <v>0</v>
      </c>
      <c r="AH43" s="114" t="s">
        <v>1051</v>
      </c>
      <c r="AI43" s="114" t="s">
        <v>1492</v>
      </c>
      <c r="AJ43" s="114" t="s">
        <v>84</v>
      </c>
      <c r="AK43" s="197" t="s">
        <v>84</v>
      </c>
      <c r="AL43" s="241">
        <v>5</v>
      </c>
      <c r="AM43" s="114" t="s">
        <v>416</v>
      </c>
      <c r="AN43" s="114" t="s">
        <v>416</v>
      </c>
      <c r="AO43" s="114" t="s">
        <v>417</v>
      </c>
      <c r="AP43" s="104">
        <v>1</v>
      </c>
      <c r="AQ43" s="114" t="s">
        <v>1076</v>
      </c>
      <c r="AR43" s="114" t="s">
        <v>1086</v>
      </c>
      <c r="AS43" s="114" t="s">
        <v>1077</v>
      </c>
      <c r="AT43" s="114" t="s">
        <v>1086</v>
      </c>
      <c r="AV43" s="233" t="s">
        <v>2798</v>
      </c>
      <c r="AW43" s="240" t="b">
        <v>0</v>
      </c>
      <c r="AX43" s="219" t="s">
        <v>1078</v>
      </c>
      <c r="AY43" s="114">
        <v>2</v>
      </c>
      <c r="AZ43" s="114">
        <v>0</v>
      </c>
      <c r="BB43" s="114" t="b">
        <v>0</v>
      </c>
      <c r="BC43" s="114" t="b">
        <v>0</v>
      </c>
      <c r="BD43" s="114" t="b">
        <v>0</v>
      </c>
      <c r="BE43" s="114" t="s">
        <v>5531</v>
      </c>
      <c r="BF43" s="114" t="s">
        <v>5532</v>
      </c>
      <c r="BG43" s="114" t="s">
        <v>5532</v>
      </c>
      <c r="BM43" s="243"/>
    </row>
    <row r="44" spans="1:65" s="163" customFormat="1" ht="15.75" thickBot="1">
      <c r="A44" s="244">
        <v>834</v>
      </c>
      <c r="B44" s="148" t="s">
        <v>5533</v>
      </c>
      <c r="C44" s="148" t="s">
        <v>5534</v>
      </c>
      <c r="D44" s="246">
        <v>1</v>
      </c>
      <c r="E44" s="246">
        <v>1</v>
      </c>
      <c r="F44" s="246">
        <v>0</v>
      </c>
      <c r="G44" s="247"/>
      <c r="I44" s="163" t="s">
        <v>5535</v>
      </c>
      <c r="N44" s="163" t="s">
        <v>5536</v>
      </c>
      <c r="P44" s="248" t="s">
        <v>5537</v>
      </c>
      <c r="R44" s="249">
        <v>999</v>
      </c>
      <c r="S44" s="250">
        <v>99</v>
      </c>
      <c r="T44" s="251" t="s">
        <v>5448</v>
      </c>
      <c r="U44" s="252"/>
      <c r="V44" s="253">
        <v>48</v>
      </c>
      <c r="W44" s="254">
        <v>48</v>
      </c>
      <c r="X44" s="255" t="s">
        <v>2045</v>
      </c>
      <c r="Y44" s="256">
        <v>0</v>
      </c>
      <c r="Z44" s="256">
        <v>0</v>
      </c>
      <c r="AA44" s="256">
        <v>0</v>
      </c>
      <c r="AB44" s="256">
        <v>0</v>
      </c>
      <c r="AC44" s="256">
        <v>0</v>
      </c>
      <c r="AD44" s="256">
        <v>0</v>
      </c>
      <c r="AE44" s="256">
        <v>0</v>
      </c>
      <c r="AF44" s="256">
        <v>0</v>
      </c>
      <c r="AG44" s="256">
        <v>0</v>
      </c>
      <c r="AH44" s="163" t="s">
        <v>1051</v>
      </c>
      <c r="AI44" s="163" t="s">
        <v>1492</v>
      </c>
      <c r="AJ44" s="163" t="s">
        <v>84</v>
      </c>
      <c r="AK44" s="257" t="s">
        <v>84</v>
      </c>
      <c r="AL44" s="258">
        <v>5</v>
      </c>
      <c r="AM44" s="163" t="s">
        <v>1742</v>
      </c>
      <c r="AN44" s="163" t="s">
        <v>1742</v>
      </c>
      <c r="AO44" s="163" t="s">
        <v>1743</v>
      </c>
      <c r="AP44" s="259">
        <v>3</v>
      </c>
      <c r="AQ44" s="163" t="s">
        <v>1740</v>
      </c>
      <c r="AR44" s="163" t="s">
        <v>1086</v>
      </c>
      <c r="AS44" s="163" t="s">
        <v>1077</v>
      </c>
      <c r="AT44" s="163" t="s">
        <v>1086</v>
      </c>
      <c r="AV44" s="245" t="s">
        <v>2798</v>
      </c>
      <c r="AW44" s="256" t="b">
        <v>0</v>
      </c>
      <c r="AX44" s="260" t="s">
        <v>1078</v>
      </c>
      <c r="AY44" s="163">
        <v>2</v>
      </c>
      <c r="AZ44" s="163">
        <v>0</v>
      </c>
      <c r="BB44" s="163" t="b">
        <v>0</v>
      </c>
      <c r="BC44" s="163" t="b">
        <v>0</v>
      </c>
      <c r="BD44" s="163" t="b">
        <v>0</v>
      </c>
      <c r="BE44" s="163" t="s">
        <v>5538</v>
      </c>
      <c r="BF44" s="163" t="s">
        <v>5539</v>
      </c>
      <c r="BG44" s="163" t="s">
        <v>5539</v>
      </c>
      <c r="BM44" s="261"/>
    </row>
    <row r="45" spans="1:65" s="162" customFormat="1">
      <c r="A45" s="180">
        <v>835</v>
      </c>
      <c r="B45" s="148" t="s">
        <v>5456</v>
      </c>
      <c r="C45" s="148" t="s">
        <v>5457</v>
      </c>
      <c r="D45" s="324">
        <v>0</v>
      </c>
      <c r="E45" s="324">
        <v>0</v>
      </c>
      <c r="F45" s="324">
        <v>0</v>
      </c>
      <c r="G45" s="325"/>
      <c r="I45" s="162" t="s">
        <v>5540</v>
      </c>
      <c r="N45" s="162" t="s">
        <v>5453</v>
      </c>
      <c r="P45" s="292" t="s">
        <v>5452</v>
      </c>
      <c r="R45" s="285">
        <v>999</v>
      </c>
      <c r="S45" s="326">
        <v>99</v>
      </c>
      <c r="T45" s="327" t="s">
        <v>5452</v>
      </c>
      <c r="U45" s="288"/>
      <c r="V45" s="328">
        <v>34</v>
      </c>
      <c r="W45" s="329">
        <v>34</v>
      </c>
      <c r="X45" s="289" t="s">
        <v>1662</v>
      </c>
      <c r="Y45" s="330">
        <v>0</v>
      </c>
      <c r="Z45" s="330">
        <v>0</v>
      </c>
      <c r="AA45" s="330">
        <v>0</v>
      </c>
      <c r="AB45" s="330">
        <v>0</v>
      </c>
      <c r="AC45" s="330">
        <v>0</v>
      </c>
      <c r="AD45" s="330">
        <v>0</v>
      </c>
      <c r="AE45" s="330">
        <v>0</v>
      </c>
      <c r="AF45" s="330">
        <v>0</v>
      </c>
      <c r="AG45" s="330">
        <v>0</v>
      </c>
      <c r="AJ45" s="162" t="s">
        <v>140</v>
      </c>
      <c r="AK45" s="284" t="s">
        <v>140</v>
      </c>
      <c r="AL45" s="331">
        <v>3</v>
      </c>
      <c r="AM45" s="162" t="s">
        <v>416</v>
      </c>
      <c r="AN45" s="162" t="s">
        <v>416</v>
      </c>
      <c r="AO45" s="162" t="s">
        <v>417</v>
      </c>
      <c r="AP45" s="332">
        <v>1</v>
      </c>
      <c r="AQ45" s="162" t="s">
        <v>43</v>
      </c>
      <c r="AR45" s="162" t="s">
        <v>43</v>
      </c>
      <c r="AS45" s="162" t="s">
        <v>286</v>
      </c>
      <c r="AT45" s="162" t="s">
        <v>43</v>
      </c>
      <c r="AV45" s="323" t="s">
        <v>2798</v>
      </c>
      <c r="AW45" s="330" t="b">
        <v>0</v>
      </c>
      <c r="AX45" s="333" t="s">
        <v>1581</v>
      </c>
      <c r="AY45" s="162">
        <v>3</v>
      </c>
      <c r="AZ45" s="162">
        <v>1</v>
      </c>
      <c r="BA45" s="162" t="s">
        <v>5455</v>
      </c>
      <c r="BB45" s="162" t="b">
        <v>0</v>
      </c>
      <c r="BC45" s="162" t="b">
        <v>0</v>
      </c>
      <c r="BD45" s="162" t="b">
        <v>0</v>
      </c>
      <c r="BE45" s="162" t="s">
        <v>5453</v>
      </c>
      <c r="BF45" s="162" t="s">
        <v>5454</v>
      </c>
      <c r="BG45" s="162" t="s">
        <v>5454</v>
      </c>
      <c r="BM45" s="334"/>
    </row>
    <row r="46" spans="1:65" s="114" customFormat="1" ht="15.75" thickBot="1">
      <c r="A46" s="244">
        <v>836</v>
      </c>
      <c r="B46" s="148" t="s">
        <v>5459</v>
      </c>
      <c r="C46" s="148" t="s">
        <v>5460</v>
      </c>
      <c r="D46" s="234">
        <v>0</v>
      </c>
      <c r="E46" s="234">
        <v>0</v>
      </c>
      <c r="F46" s="234">
        <v>0</v>
      </c>
      <c r="G46" s="235"/>
      <c r="P46" s="115" t="s">
        <v>5541</v>
      </c>
      <c r="R46" s="236">
        <v>999</v>
      </c>
      <c r="S46" s="237">
        <v>99</v>
      </c>
      <c r="T46" s="183" t="s">
        <v>5452</v>
      </c>
      <c r="U46" s="184"/>
      <c r="V46" s="238">
        <v>35</v>
      </c>
      <c r="W46" s="239">
        <v>35</v>
      </c>
      <c r="X46" s="185" t="s">
        <v>2365</v>
      </c>
      <c r="Y46" s="240">
        <v>0</v>
      </c>
      <c r="Z46" s="240">
        <v>0</v>
      </c>
      <c r="AA46" s="240">
        <v>0</v>
      </c>
      <c r="AB46" s="240">
        <v>0</v>
      </c>
      <c r="AC46" s="240">
        <v>0</v>
      </c>
      <c r="AD46" s="240">
        <v>0</v>
      </c>
      <c r="AE46" s="240">
        <v>0</v>
      </c>
      <c r="AF46" s="240">
        <v>0</v>
      </c>
      <c r="AG46" s="240">
        <v>0</v>
      </c>
      <c r="AJ46" s="114" t="s">
        <v>140</v>
      </c>
      <c r="AK46" s="197" t="s">
        <v>140</v>
      </c>
      <c r="AL46" s="241">
        <v>3</v>
      </c>
      <c r="AM46" s="114" t="s">
        <v>416</v>
      </c>
      <c r="AN46" s="114" t="s">
        <v>416</v>
      </c>
      <c r="AO46" s="114" t="s">
        <v>417</v>
      </c>
      <c r="AP46" s="104">
        <v>1</v>
      </c>
      <c r="AQ46" s="114" t="s">
        <v>2334</v>
      </c>
      <c r="AR46" s="114" t="s">
        <v>1706</v>
      </c>
      <c r="AS46" s="114" t="s">
        <v>1706</v>
      </c>
      <c r="AT46" s="114" t="s">
        <v>1706</v>
      </c>
      <c r="AV46" s="233" t="s">
        <v>2798</v>
      </c>
      <c r="AW46" s="240" t="b">
        <v>0</v>
      </c>
      <c r="AX46" s="219" t="s">
        <v>2947</v>
      </c>
      <c r="AY46" s="114">
        <v>2</v>
      </c>
      <c r="AZ46" s="114">
        <v>1</v>
      </c>
      <c r="BB46" s="114" t="b">
        <v>0</v>
      </c>
      <c r="BC46" s="114" t="b">
        <v>0</v>
      </c>
      <c r="BD46" s="114" t="b">
        <v>0</v>
      </c>
      <c r="BE46" s="114" t="s">
        <v>5542</v>
      </c>
      <c r="BF46" s="114" t="s">
        <v>5543</v>
      </c>
      <c r="BG46" s="114" t="s">
        <v>5543</v>
      </c>
      <c r="BM46" s="243"/>
    </row>
    <row r="47" spans="1:65" s="114" customFormat="1">
      <c r="A47" s="180">
        <v>837</v>
      </c>
      <c r="B47" s="148" t="s">
        <v>5464</v>
      </c>
      <c r="C47" s="148" t="s">
        <v>5465</v>
      </c>
      <c r="D47" s="234">
        <v>0</v>
      </c>
      <c r="E47" s="234">
        <v>0</v>
      </c>
      <c r="F47" s="234">
        <v>0</v>
      </c>
      <c r="G47" s="235"/>
      <c r="P47" s="115" t="s">
        <v>5544</v>
      </c>
      <c r="R47" s="236">
        <v>999</v>
      </c>
      <c r="S47" s="237">
        <v>99</v>
      </c>
      <c r="T47" s="183" t="s">
        <v>5452</v>
      </c>
      <c r="U47" s="184"/>
      <c r="V47" s="238">
        <v>36</v>
      </c>
      <c r="W47" s="239">
        <v>36</v>
      </c>
      <c r="X47" s="185" t="s">
        <v>2423</v>
      </c>
      <c r="Y47" s="240">
        <v>0</v>
      </c>
      <c r="Z47" s="240">
        <v>0</v>
      </c>
      <c r="AA47" s="240">
        <v>0</v>
      </c>
      <c r="AB47" s="240">
        <v>0</v>
      </c>
      <c r="AC47" s="240">
        <v>0</v>
      </c>
      <c r="AD47" s="240">
        <v>0</v>
      </c>
      <c r="AE47" s="240">
        <v>0</v>
      </c>
      <c r="AF47" s="240">
        <v>0</v>
      </c>
      <c r="AG47" s="240">
        <v>0</v>
      </c>
      <c r="AJ47" s="114" t="s">
        <v>140</v>
      </c>
      <c r="AK47" s="197" t="s">
        <v>140</v>
      </c>
      <c r="AL47" s="241">
        <v>3</v>
      </c>
      <c r="AM47" s="114" t="s">
        <v>1742</v>
      </c>
      <c r="AN47" s="114" t="s">
        <v>1742</v>
      </c>
      <c r="AO47" s="114" t="s">
        <v>1743</v>
      </c>
      <c r="AP47" s="104">
        <v>3</v>
      </c>
      <c r="AQ47" s="114" t="s">
        <v>2392</v>
      </c>
      <c r="AR47" s="114" t="s">
        <v>1706</v>
      </c>
      <c r="AS47" s="114" t="s">
        <v>1706</v>
      </c>
      <c r="AT47" s="114" t="s">
        <v>1706</v>
      </c>
      <c r="AV47" s="233" t="s">
        <v>2798</v>
      </c>
      <c r="AW47" s="240" t="b">
        <v>0</v>
      </c>
      <c r="AX47" s="219" t="s">
        <v>2947</v>
      </c>
      <c r="AY47" s="114">
        <v>2</v>
      </c>
      <c r="AZ47" s="114">
        <v>1</v>
      </c>
      <c r="BB47" s="114" t="b">
        <v>0</v>
      </c>
      <c r="BC47" s="114" t="b">
        <v>0</v>
      </c>
      <c r="BD47" s="114" t="b">
        <v>0</v>
      </c>
      <c r="BE47" s="114" t="s">
        <v>5545</v>
      </c>
      <c r="BF47" s="114" t="s">
        <v>5546</v>
      </c>
      <c r="BG47" s="114" t="s">
        <v>5546</v>
      </c>
      <c r="BM47" s="243"/>
    </row>
    <row r="48" spans="1:65" s="114" customFormat="1" ht="15.75" thickBot="1">
      <c r="A48" s="244">
        <v>838</v>
      </c>
      <c r="B48" s="148" t="s">
        <v>5469</v>
      </c>
      <c r="C48" s="148" t="s">
        <v>5470</v>
      </c>
      <c r="D48" s="234">
        <v>1</v>
      </c>
      <c r="E48" s="234">
        <v>1</v>
      </c>
      <c r="F48" s="234">
        <v>0</v>
      </c>
      <c r="G48" s="235"/>
      <c r="I48" s="114" t="s">
        <v>5547</v>
      </c>
      <c r="N48" s="114" t="s">
        <v>5548</v>
      </c>
      <c r="P48" s="115" t="s">
        <v>5549</v>
      </c>
      <c r="R48" s="236">
        <v>999</v>
      </c>
      <c r="S48" s="237">
        <v>99</v>
      </c>
      <c r="T48" s="183" t="s">
        <v>5452</v>
      </c>
      <c r="U48" s="184"/>
      <c r="V48" s="238">
        <v>37</v>
      </c>
      <c r="W48" s="239">
        <v>37</v>
      </c>
      <c r="X48" s="185" t="s">
        <v>1217</v>
      </c>
      <c r="Y48" s="240">
        <v>0</v>
      </c>
      <c r="Z48" s="240">
        <v>0</v>
      </c>
      <c r="AA48" s="240">
        <v>0</v>
      </c>
      <c r="AB48" s="240">
        <v>0</v>
      </c>
      <c r="AC48" s="240">
        <v>0</v>
      </c>
      <c r="AD48" s="240">
        <v>0</v>
      </c>
      <c r="AE48" s="240">
        <v>0</v>
      </c>
      <c r="AF48" s="240">
        <v>0</v>
      </c>
      <c r="AG48" s="240">
        <v>0</v>
      </c>
      <c r="AH48" s="114" t="s">
        <v>1051</v>
      </c>
      <c r="AI48" s="114" t="s">
        <v>1210</v>
      </c>
      <c r="AJ48" s="114" t="s">
        <v>140</v>
      </c>
      <c r="AK48" s="197" t="s">
        <v>140</v>
      </c>
      <c r="AL48" s="241">
        <v>3</v>
      </c>
      <c r="AM48" s="114" t="s">
        <v>416</v>
      </c>
      <c r="AN48" s="114" t="s">
        <v>416</v>
      </c>
      <c r="AO48" s="114" t="s">
        <v>417</v>
      </c>
      <c r="AP48" s="104">
        <v>1</v>
      </c>
      <c r="AQ48" s="114" t="s">
        <v>1076</v>
      </c>
      <c r="AR48" s="114" t="s">
        <v>1086</v>
      </c>
      <c r="AS48" s="114" t="s">
        <v>1077</v>
      </c>
      <c r="AT48" s="114" t="s">
        <v>1086</v>
      </c>
      <c r="AV48" s="233" t="s">
        <v>2798</v>
      </c>
      <c r="AW48" s="240" t="b">
        <v>0</v>
      </c>
      <c r="AX48" s="219" t="s">
        <v>1078</v>
      </c>
      <c r="AY48" s="114">
        <v>2</v>
      </c>
      <c r="AZ48" s="114">
        <v>0</v>
      </c>
      <c r="BB48" s="114" t="b">
        <v>0</v>
      </c>
      <c r="BC48" s="114" t="b">
        <v>0</v>
      </c>
      <c r="BD48" s="114" t="b">
        <v>0</v>
      </c>
      <c r="BE48" s="114" t="s">
        <v>5550</v>
      </c>
      <c r="BF48" s="114" t="s">
        <v>5551</v>
      </c>
      <c r="BG48" s="114" t="s">
        <v>5551</v>
      </c>
      <c r="BM48" s="243"/>
    </row>
    <row r="49" spans="1:65" s="114" customFormat="1">
      <c r="A49" s="180">
        <v>839</v>
      </c>
      <c r="B49" s="148" t="s">
        <v>5475</v>
      </c>
      <c r="C49" s="148" t="s">
        <v>5476</v>
      </c>
      <c r="D49" s="234">
        <v>1</v>
      </c>
      <c r="E49" s="234">
        <v>1</v>
      </c>
      <c r="F49" s="234">
        <v>0</v>
      </c>
      <c r="G49" s="235"/>
      <c r="I49" s="114" t="s">
        <v>5552</v>
      </c>
      <c r="N49" s="114" t="s">
        <v>5553</v>
      </c>
      <c r="P49" s="115" t="s">
        <v>5554</v>
      </c>
      <c r="R49" s="236">
        <v>999</v>
      </c>
      <c r="S49" s="237">
        <v>99</v>
      </c>
      <c r="T49" s="183" t="s">
        <v>5452</v>
      </c>
      <c r="U49" s="184"/>
      <c r="V49" s="238">
        <v>38</v>
      </c>
      <c r="W49" s="239">
        <v>38</v>
      </c>
      <c r="X49" s="185" t="s">
        <v>1826</v>
      </c>
      <c r="Y49" s="240">
        <v>0</v>
      </c>
      <c r="Z49" s="240">
        <v>0</v>
      </c>
      <c r="AA49" s="240">
        <v>0</v>
      </c>
      <c r="AB49" s="240">
        <v>0</v>
      </c>
      <c r="AC49" s="240">
        <v>0</v>
      </c>
      <c r="AD49" s="240">
        <v>0</v>
      </c>
      <c r="AE49" s="240">
        <v>0</v>
      </c>
      <c r="AF49" s="240">
        <v>0</v>
      </c>
      <c r="AG49" s="240">
        <v>0</v>
      </c>
      <c r="AH49" s="114" t="s">
        <v>1051</v>
      </c>
      <c r="AI49" s="114" t="s">
        <v>1210</v>
      </c>
      <c r="AJ49" s="114" t="s">
        <v>140</v>
      </c>
      <c r="AK49" s="197" t="s">
        <v>140</v>
      </c>
      <c r="AL49" s="241">
        <v>3</v>
      </c>
      <c r="AM49" s="114" t="s">
        <v>1742</v>
      </c>
      <c r="AN49" s="114" t="s">
        <v>1742</v>
      </c>
      <c r="AO49" s="114" t="s">
        <v>1743</v>
      </c>
      <c r="AP49" s="104">
        <v>3</v>
      </c>
      <c r="AQ49" s="114" t="s">
        <v>1740</v>
      </c>
      <c r="AR49" s="114" t="s">
        <v>1086</v>
      </c>
      <c r="AS49" s="114" t="s">
        <v>1077</v>
      </c>
      <c r="AT49" s="114" t="s">
        <v>1086</v>
      </c>
      <c r="AV49" s="233" t="s">
        <v>2798</v>
      </c>
      <c r="AW49" s="240" t="b">
        <v>0</v>
      </c>
      <c r="AX49" s="219" t="s">
        <v>1078</v>
      </c>
      <c r="AY49" s="114">
        <v>2</v>
      </c>
      <c r="AZ49" s="114">
        <v>0</v>
      </c>
      <c r="BB49" s="114" t="b">
        <v>0</v>
      </c>
      <c r="BC49" s="114" t="b">
        <v>0</v>
      </c>
      <c r="BD49" s="114" t="b">
        <v>0</v>
      </c>
      <c r="BE49" s="114" t="s">
        <v>5555</v>
      </c>
      <c r="BF49" s="114" t="s">
        <v>5556</v>
      </c>
      <c r="BG49" s="114" t="s">
        <v>5556</v>
      </c>
      <c r="BM49" s="243"/>
    </row>
    <row r="50" spans="1:65" s="114" customFormat="1" ht="15.75" thickBot="1">
      <c r="A50" s="244">
        <v>840</v>
      </c>
      <c r="B50" s="148" t="s">
        <v>5482</v>
      </c>
      <c r="C50" s="148" t="s">
        <v>5483</v>
      </c>
      <c r="D50" s="234">
        <v>1</v>
      </c>
      <c r="E50" s="234">
        <v>0</v>
      </c>
      <c r="F50" s="234">
        <v>0</v>
      </c>
      <c r="G50" s="235"/>
      <c r="I50" s="114" t="s">
        <v>5557</v>
      </c>
      <c r="P50" s="115" t="s">
        <v>5558</v>
      </c>
      <c r="R50" s="236">
        <v>999</v>
      </c>
      <c r="S50" s="237">
        <v>99</v>
      </c>
      <c r="T50" s="183" t="s">
        <v>5452</v>
      </c>
      <c r="U50" s="184"/>
      <c r="V50" s="238">
        <v>39</v>
      </c>
      <c r="W50" s="239">
        <v>39</v>
      </c>
      <c r="X50" s="185" t="s">
        <v>1209</v>
      </c>
      <c r="Y50" s="240">
        <v>0</v>
      </c>
      <c r="Z50" s="240">
        <v>0</v>
      </c>
      <c r="AA50" s="240">
        <v>0</v>
      </c>
      <c r="AB50" s="240">
        <v>0</v>
      </c>
      <c r="AC50" s="240">
        <v>0</v>
      </c>
      <c r="AD50" s="240">
        <v>0</v>
      </c>
      <c r="AE50" s="240">
        <v>0</v>
      </c>
      <c r="AF50" s="240">
        <v>0</v>
      </c>
      <c r="AG50" s="240">
        <v>0</v>
      </c>
      <c r="AH50" s="114" t="s">
        <v>1051</v>
      </c>
      <c r="AI50" s="114" t="s">
        <v>1210</v>
      </c>
      <c r="AJ50" s="114" t="s">
        <v>140</v>
      </c>
      <c r="AK50" s="197" t="s">
        <v>140</v>
      </c>
      <c r="AL50" s="241">
        <v>3</v>
      </c>
      <c r="AM50" s="114" t="s">
        <v>416</v>
      </c>
      <c r="AN50" s="114" t="s">
        <v>416</v>
      </c>
      <c r="AO50" s="114" t="s">
        <v>417</v>
      </c>
      <c r="AP50" s="104">
        <v>1</v>
      </c>
      <c r="AQ50" s="114" t="s">
        <v>1100</v>
      </c>
      <c r="AR50" s="114" t="s">
        <v>1107</v>
      </c>
      <c r="AS50" s="114" t="s">
        <v>1101</v>
      </c>
      <c r="AT50" s="114" t="s">
        <v>1107</v>
      </c>
      <c r="AV50" s="233" t="s">
        <v>2798</v>
      </c>
      <c r="AW50" s="240" t="b">
        <v>0</v>
      </c>
      <c r="AX50" s="219" t="s">
        <v>2710</v>
      </c>
      <c r="AY50" s="114">
        <v>3</v>
      </c>
      <c r="AZ50" s="114">
        <v>1</v>
      </c>
      <c r="BB50" s="114" t="b">
        <v>0</v>
      </c>
      <c r="BC50" s="114" t="b">
        <v>0</v>
      </c>
      <c r="BD50" s="114" t="b">
        <v>0</v>
      </c>
      <c r="BE50" s="114" t="s">
        <v>5559</v>
      </c>
      <c r="BF50" s="114" t="s">
        <v>5560</v>
      </c>
      <c r="BG50" s="114" t="s">
        <v>5560</v>
      </c>
      <c r="BM50" s="243"/>
    </row>
    <row r="51" spans="1:65" s="114" customFormat="1">
      <c r="A51" s="180">
        <v>841</v>
      </c>
      <c r="B51" s="148" t="s">
        <v>5488</v>
      </c>
      <c r="C51" s="148" t="s">
        <v>5489</v>
      </c>
      <c r="D51" s="234">
        <v>1</v>
      </c>
      <c r="E51" s="234">
        <v>0</v>
      </c>
      <c r="F51" s="234">
        <v>0</v>
      </c>
      <c r="G51" s="235"/>
      <c r="I51" s="114" t="s">
        <v>5561</v>
      </c>
      <c r="P51" s="115" t="s">
        <v>5562</v>
      </c>
      <c r="R51" s="236">
        <v>999</v>
      </c>
      <c r="S51" s="237">
        <v>99</v>
      </c>
      <c r="T51" s="183" t="s">
        <v>5452</v>
      </c>
      <c r="U51" s="184"/>
      <c r="V51" s="238">
        <v>40</v>
      </c>
      <c r="W51" s="239">
        <v>40</v>
      </c>
      <c r="X51" s="185" t="s">
        <v>1821</v>
      </c>
      <c r="Y51" s="240">
        <v>0</v>
      </c>
      <c r="Z51" s="240">
        <v>0</v>
      </c>
      <c r="AA51" s="240">
        <v>0</v>
      </c>
      <c r="AB51" s="240">
        <v>0</v>
      </c>
      <c r="AC51" s="240">
        <v>0</v>
      </c>
      <c r="AD51" s="240">
        <v>0</v>
      </c>
      <c r="AE51" s="240">
        <v>0</v>
      </c>
      <c r="AF51" s="240">
        <v>0</v>
      </c>
      <c r="AG51" s="240">
        <v>0</v>
      </c>
      <c r="AH51" s="114" t="s">
        <v>1051</v>
      </c>
      <c r="AI51" s="114" t="s">
        <v>1210</v>
      </c>
      <c r="AJ51" s="114" t="s">
        <v>140</v>
      </c>
      <c r="AK51" s="197" t="s">
        <v>140</v>
      </c>
      <c r="AL51" s="241">
        <v>3</v>
      </c>
      <c r="AM51" s="114" t="s">
        <v>1742</v>
      </c>
      <c r="AN51" s="114" t="s">
        <v>1742</v>
      </c>
      <c r="AO51" s="114" t="s">
        <v>1743</v>
      </c>
      <c r="AP51" s="104">
        <v>3</v>
      </c>
      <c r="AQ51" s="114" t="s">
        <v>1751</v>
      </c>
      <c r="AR51" s="114" t="s">
        <v>1107</v>
      </c>
      <c r="AS51" s="114" t="s">
        <v>1101</v>
      </c>
      <c r="AT51" s="114" t="s">
        <v>1107</v>
      </c>
      <c r="AV51" s="233" t="s">
        <v>2798</v>
      </c>
      <c r="AW51" s="240" t="b">
        <v>0</v>
      </c>
      <c r="AX51" s="219" t="s">
        <v>2710</v>
      </c>
      <c r="AY51" s="114">
        <v>3</v>
      </c>
      <c r="AZ51" s="114">
        <v>1</v>
      </c>
      <c r="BB51" s="114" t="b">
        <v>0</v>
      </c>
      <c r="BC51" s="114" t="b">
        <v>0</v>
      </c>
      <c r="BD51" s="114" t="b">
        <v>0</v>
      </c>
      <c r="BE51" s="114" t="s">
        <v>5563</v>
      </c>
      <c r="BF51" s="114" t="s">
        <v>5564</v>
      </c>
      <c r="BG51" s="114" t="s">
        <v>5564</v>
      </c>
      <c r="BM51" s="243"/>
    </row>
    <row r="52" spans="1:65" s="114" customFormat="1" ht="15.75" thickBot="1">
      <c r="A52" s="244">
        <v>842</v>
      </c>
      <c r="B52" s="148" t="s">
        <v>5494</v>
      </c>
      <c r="C52" s="148" t="s">
        <v>5495</v>
      </c>
      <c r="D52" s="234">
        <v>0</v>
      </c>
      <c r="E52" s="234">
        <v>1</v>
      </c>
      <c r="F52" s="234">
        <v>0</v>
      </c>
      <c r="G52" s="235"/>
      <c r="N52" s="114" t="s">
        <v>5565</v>
      </c>
      <c r="P52" s="115" t="s">
        <v>5566</v>
      </c>
      <c r="R52" s="236">
        <v>999</v>
      </c>
      <c r="S52" s="237">
        <v>99</v>
      </c>
      <c r="T52" s="183" t="s">
        <v>5452</v>
      </c>
      <c r="U52" s="184"/>
      <c r="V52" s="238">
        <v>41</v>
      </c>
      <c r="W52" s="239">
        <v>41</v>
      </c>
      <c r="X52" s="185" t="s">
        <v>2705</v>
      </c>
      <c r="Y52" s="240">
        <v>0</v>
      </c>
      <c r="Z52" s="240">
        <v>0</v>
      </c>
      <c r="AA52" s="240">
        <v>0</v>
      </c>
      <c r="AB52" s="240">
        <v>0</v>
      </c>
      <c r="AC52" s="240">
        <v>0</v>
      </c>
      <c r="AD52" s="240">
        <v>0</v>
      </c>
      <c r="AE52" s="240">
        <v>0</v>
      </c>
      <c r="AF52" s="240">
        <v>0</v>
      </c>
      <c r="AG52" s="240">
        <v>0</v>
      </c>
      <c r="AJ52" s="114" t="s">
        <v>84</v>
      </c>
      <c r="AK52" s="197" t="s">
        <v>84</v>
      </c>
      <c r="AL52" s="241">
        <v>5</v>
      </c>
      <c r="AM52" s="114" t="s">
        <v>416</v>
      </c>
      <c r="AN52" s="114" t="s">
        <v>416</v>
      </c>
      <c r="AO52" s="114" t="s">
        <v>417</v>
      </c>
      <c r="AP52" s="104">
        <v>1</v>
      </c>
      <c r="AQ52" s="114" t="s">
        <v>2942</v>
      </c>
      <c r="AR52" s="114" t="s">
        <v>43</v>
      </c>
      <c r="AS52" s="114" t="s">
        <v>286</v>
      </c>
      <c r="AT52" s="114" t="s">
        <v>43</v>
      </c>
      <c r="AV52" s="233" t="s">
        <v>2798</v>
      </c>
      <c r="AW52" s="240" t="b">
        <v>0</v>
      </c>
      <c r="AX52" s="219" t="s">
        <v>1581</v>
      </c>
      <c r="AZ52" s="114">
        <v>3</v>
      </c>
      <c r="BB52" s="114" t="b">
        <v>0</v>
      </c>
      <c r="BC52" s="114" t="b">
        <v>0</v>
      </c>
      <c r="BD52" s="114" t="b">
        <v>0</v>
      </c>
      <c r="BE52" s="114" t="s">
        <v>5567</v>
      </c>
      <c r="BF52" s="114" t="s">
        <v>5568</v>
      </c>
      <c r="BG52" s="114" t="s">
        <v>5568</v>
      </c>
      <c r="BM52" s="243"/>
    </row>
    <row r="53" spans="1:65" s="114" customFormat="1">
      <c r="A53" s="180">
        <v>843</v>
      </c>
      <c r="B53" s="148" t="s">
        <v>5498</v>
      </c>
      <c r="C53" s="148" t="s">
        <v>5499</v>
      </c>
      <c r="D53" s="234">
        <v>0</v>
      </c>
      <c r="E53" s="234">
        <v>1</v>
      </c>
      <c r="F53" s="234">
        <v>0</v>
      </c>
      <c r="G53" s="235"/>
      <c r="N53" s="114" t="s">
        <v>5569</v>
      </c>
      <c r="P53" s="115" t="s">
        <v>5570</v>
      </c>
      <c r="R53" s="236">
        <v>999</v>
      </c>
      <c r="S53" s="237">
        <v>99</v>
      </c>
      <c r="T53" s="183" t="s">
        <v>5452</v>
      </c>
      <c r="U53" s="184"/>
      <c r="V53" s="238">
        <v>42</v>
      </c>
      <c r="W53" s="239">
        <v>42</v>
      </c>
      <c r="X53" s="185" t="s">
        <v>2706</v>
      </c>
      <c r="Y53" s="240">
        <v>0</v>
      </c>
      <c r="Z53" s="240">
        <v>0</v>
      </c>
      <c r="AA53" s="240">
        <v>0</v>
      </c>
      <c r="AB53" s="240">
        <v>0</v>
      </c>
      <c r="AC53" s="240">
        <v>0</v>
      </c>
      <c r="AD53" s="240">
        <v>0</v>
      </c>
      <c r="AE53" s="240">
        <v>0</v>
      </c>
      <c r="AF53" s="240">
        <v>0</v>
      </c>
      <c r="AG53" s="240">
        <v>0</v>
      </c>
      <c r="AJ53" s="114" t="s">
        <v>84</v>
      </c>
      <c r="AK53" s="197" t="s">
        <v>84</v>
      </c>
      <c r="AL53" s="241">
        <v>5</v>
      </c>
      <c r="AM53" s="114" t="s">
        <v>1742</v>
      </c>
      <c r="AN53" s="114" t="s">
        <v>1742</v>
      </c>
      <c r="AO53" s="114" t="s">
        <v>1743</v>
      </c>
      <c r="AP53" s="104">
        <v>3</v>
      </c>
      <c r="AQ53" s="114" t="s">
        <v>2941</v>
      </c>
      <c r="AR53" s="114" t="s">
        <v>43</v>
      </c>
      <c r="AS53" s="114" t="s">
        <v>286</v>
      </c>
      <c r="AT53" s="114" t="s">
        <v>43</v>
      </c>
      <c r="AV53" s="233" t="s">
        <v>2798</v>
      </c>
      <c r="AW53" s="240" t="b">
        <v>0</v>
      </c>
      <c r="AX53" s="219" t="s">
        <v>2724</v>
      </c>
      <c r="AZ53" s="114">
        <v>3</v>
      </c>
      <c r="BB53" s="114" t="b">
        <v>0</v>
      </c>
      <c r="BC53" s="114" t="b">
        <v>0</v>
      </c>
      <c r="BD53" s="114" t="b">
        <v>0</v>
      </c>
      <c r="BE53" s="114" t="s">
        <v>5571</v>
      </c>
      <c r="BF53" s="114" t="s">
        <v>5572</v>
      </c>
      <c r="BG53" s="114" t="s">
        <v>5572</v>
      </c>
      <c r="BM53" s="243"/>
    </row>
    <row r="54" spans="1:65" s="114" customFormat="1" ht="15.75" thickBot="1">
      <c r="A54" s="244">
        <v>844</v>
      </c>
      <c r="B54" s="148" t="s">
        <v>5504</v>
      </c>
      <c r="C54" s="148" t="s">
        <v>5505</v>
      </c>
      <c r="D54" s="234">
        <v>0</v>
      </c>
      <c r="E54" s="234">
        <v>1</v>
      </c>
      <c r="F54" s="234">
        <v>0</v>
      </c>
      <c r="G54" s="235"/>
      <c r="N54" s="114" t="s">
        <v>5573</v>
      </c>
      <c r="P54" s="115" t="s">
        <v>5574</v>
      </c>
      <c r="R54" s="236">
        <v>999</v>
      </c>
      <c r="S54" s="237">
        <v>99</v>
      </c>
      <c r="T54" s="183" t="s">
        <v>5452</v>
      </c>
      <c r="U54" s="184"/>
      <c r="V54" s="238">
        <v>43</v>
      </c>
      <c r="W54" s="239">
        <v>43</v>
      </c>
      <c r="X54" s="185" t="s">
        <v>280</v>
      </c>
      <c r="Y54" s="240">
        <v>0</v>
      </c>
      <c r="Z54" s="240">
        <v>0</v>
      </c>
      <c r="AA54" s="240">
        <v>0</v>
      </c>
      <c r="AB54" s="240">
        <v>0</v>
      </c>
      <c r="AC54" s="240">
        <v>0</v>
      </c>
      <c r="AD54" s="240">
        <v>0</v>
      </c>
      <c r="AE54" s="240">
        <v>0</v>
      </c>
      <c r="AF54" s="240">
        <v>0</v>
      </c>
      <c r="AG54" s="240">
        <v>0</v>
      </c>
      <c r="AJ54" s="114" t="s">
        <v>84</v>
      </c>
      <c r="AK54" s="197" t="s">
        <v>84</v>
      </c>
      <c r="AL54" s="241">
        <v>5</v>
      </c>
      <c r="AM54" s="114" t="s">
        <v>416</v>
      </c>
      <c r="AN54" s="114" t="s">
        <v>416</v>
      </c>
      <c r="AO54" s="114" t="s">
        <v>417</v>
      </c>
      <c r="AP54" s="104">
        <v>1</v>
      </c>
      <c r="AQ54" s="114" t="s">
        <v>2942</v>
      </c>
      <c r="AR54" s="114" t="s">
        <v>43</v>
      </c>
      <c r="AS54" s="114" t="s">
        <v>286</v>
      </c>
      <c r="AT54" s="114" t="s">
        <v>43</v>
      </c>
      <c r="AV54" s="233" t="s">
        <v>2798</v>
      </c>
      <c r="AW54" s="240" t="b">
        <v>0</v>
      </c>
      <c r="AX54" s="219" t="s">
        <v>2724</v>
      </c>
      <c r="AZ54" s="114">
        <v>3</v>
      </c>
      <c r="BB54" s="114" t="b">
        <v>0</v>
      </c>
      <c r="BC54" s="114" t="b">
        <v>0</v>
      </c>
      <c r="BD54" s="114" t="b">
        <v>0</v>
      </c>
      <c r="BE54" s="114" t="s">
        <v>5575</v>
      </c>
      <c r="BF54" s="114" t="s">
        <v>5576</v>
      </c>
      <c r="BG54" s="114" t="s">
        <v>5576</v>
      </c>
      <c r="BM54" s="243"/>
    </row>
    <row r="55" spans="1:65" s="114" customFormat="1">
      <c r="A55" s="180">
        <v>845</v>
      </c>
      <c r="B55" s="148" t="s">
        <v>5508</v>
      </c>
      <c r="C55" s="148" t="s">
        <v>5509</v>
      </c>
      <c r="D55" s="234">
        <v>0</v>
      </c>
      <c r="E55" s="234">
        <v>1</v>
      </c>
      <c r="F55" s="234">
        <v>0</v>
      </c>
      <c r="G55" s="235"/>
      <c r="N55" s="114" t="s">
        <v>5577</v>
      </c>
      <c r="P55" s="115" t="s">
        <v>5578</v>
      </c>
      <c r="R55" s="236">
        <v>999</v>
      </c>
      <c r="S55" s="237">
        <v>99</v>
      </c>
      <c r="T55" s="183" t="s">
        <v>5452</v>
      </c>
      <c r="U55" s="184"/>
      <c r="V55" s="238">
        <v>44</v>
      </c>
      <c r="W55" s="239">
        <v>44</v>
      </c>
      <c r="X55" s="185" t="s">
        <v>2707</v>
      </c>
      <c r="Y55" s="240">
        <v>0</v>
      </c>
      <c r="Z55" s="240">
        <v>0</v>
      </c>
      <c r="AA55" s="240">
        <v>0</v>
      </c>
      <c r="AB55" s="240">
        <v>0</v>
      </c>
      <c r="AC55" s="240">
        <v>0</v>
      </c>
      <c r="AD55" s="240">
        <v>0</v>
      </c>
      <c r="AE55" s="240">
        <v>0</v>
      </c>
      <c r="AF55" s="240">
        <v>0</v>
      </c>
      <c r="AG55" s="240">
        <v>0</v>
      </c>
      <c r="AJ55" s="114" t="s">
        <v>84</v>
      </c>
      <c r="AK55" s="197" t="s">
        <v>84</v>
      </c>
      <c r="AL55" s="241">
        <v>5</v>
      </c>
      <c r="AM55" s="114" t="s">
        <v>1742</v>
      </c>
      <c r="AN55" s="114" t="s">
        <v>1742</v>
      </c>
      <c r="AO55" s="114" t="s">
        <v>1743</v>
      </c>
      <c r="AP55" s="104">
        <v>3</v>
      </c>
      <c r="AQ55" s="114" t="s">
        <v>2941</v>
      </c>
      <c r="AR55" s="114" t="s">
        <v>43</v>
      </c>
      <c r="AS55" s="114" t="s">
        <v>286</v>
      </c>
      <c r="AT55" s="114" t="s">
        <v>43</v>
      </c>
      <c r="AV55" s="233" t="s">
        <v>2798</v>
      </c>
      <c r="AW55" s="240" t="b">
        <v>0</v>
      </c>
      <c r="AX55" s="219" t="s">
        <v>2724</v>
      </c>
      <c r="AZ55" s="114">
        <v>3</v>
      </c>
      <c r="BB55" s="114" t="b">
        <v>0</v>
      </c>
      <c r="BC55" s="114" t="b">
        <v>0</v>
      </c>
      <c r="BD55" s="114" t="b">
        <v>0</v>
      </c>
      <c r="BE55" s="114" t="s">
        <v>5579</v>
      </c>
      <c r="BF55" s="114" t="s">
        <v>5580</v>
      </c>
      <c r="BG55" s="114" t="s">
        <v>5580</v>
      </c>
      <c r="BM55" s="243"/>
    </row>
    <row r="56" spans="1:65" s="114" customFormat="1" ht="15.75" thickBot="1">
      <c r="A56" s="244">
        <v>846</v>
      </c>
      <c r="B56" s="148" t="s">
        <v>5514</v>
      </c>
      <c r="C56" s="148" t="s">
        <v>5515</v>
      </c>
      <c r="D56" s="234">
        <v>1</v>
      </c>
      <c r="E56" s="234">
        <v>1</v>
      </c>
      <c r="F56" s="234">
        <v>0</v>
      </c>
      <c r="G56" s="235"/>
      <c r="I56" s="114" t="s">
        <v>5581</v>
      </c>
      <c r="N56" s="114" t="s">
        <v>5582</v>
      </c>
      <c r="P56" s="115" t="s">
        <v>5583</v>
      </c>
      <c r="R56" s="236">
        <v>999</v>
      </c>
      <c r="S56" s="237">
        <v>99</v>
      </c>
      <c r="T56" s="183" t="s">
        <v>5452</v>
      </c>
      <c r="U56" s="184"/>
      <c r="V56" s="238">
        <v>45</v>
      </c>
      <c r="W56" s="239">
        <v>45</v>
      </c>
      <c r="X56" s="185" t="s">
        <v>1376</v>
      </c>
      <c r="Y56" s="240">
        <v>0</v>
      </c>
      <c r="Z56" s="240">
        <v>0</v>
      </c>
      <c r="AA56" s="240">
        <v>0</v>
      </c>
      <c r="AB56" s="240">
        <v>0</v>
      </c>
      <c r="AC56" s="240">
        <v>0</v>
      </c>
      <c r="AD56" s="240">
        <v>0</v>
      </c>
      <c r="AE56" s="240">
        <v>0</v>
      </c>
      <c r="AF56" s="240">
        <v>0</v>
      </c>
      <c r="AG56" s="240">
        <v>0</v>
      </c>
      <c r="AH56" s="114" t="s">
        <v>1051</v>
      </c>
      <c r="AI56" s="114" t="s">
        <v>93</v>
      </c>
      <c r="AJ56" s="114" t="s">
        <v>84</v>
      </c>
      <c r="AK56" s="197" t="s">
        <v>84</v>
      </c>
      <c r="AL56" s="241">
        <v>5</v>
      </c>
      <c r="AM56" s="114" t="s">
        <v>416</v>
      </c>
      <c r="AN56" s="114" t="s">
        <v>416</v>
      </c>
      <c r="AO56" s="114" t="s">
        <v>417</v>
      </c>
      <c r="AP56" s="104">
        <v>1</v>
      </c>
      <c r="AQ56" s="114" t="s">
        <v>1076</v>
      </c>
      <c r="AR56" s="114" t="s">
        <v>1086</v>
      </c>
      <c r="AS56" s="114" t="s">
        <v>1077</v>
      </c>
      <c r="AT56" s="114" t="s">
        <v>1086</v>
      </c>
      <c r="AV56" s="233" t="s">
        <v>2798</v>
      </c>
      <c r="AW56" s="240" t="b">
        <v>0</v>
      </c>
      <c r="AX56" s="219" t="s">
        <v>1078</v>
      </c>
      <c r="AY56" s="114">
        <v>2</v>
      </c>
      <c r="AZ56" s="114">
        <v>0</v>
      </c>
      <c r="BB56" s="114" t="b">
        <v>0</v>
      </c>
      <c r="BC56" s="114" t="b">
        <v>0</v>
      </c>
      <c r="BD56" s="114" t="b">
        <v>0</v>
      </c>
      <c r="BE56" s="114" t="s">
        <v>5584</v>
      </c>
      <c r="BF56" s="114" t="s">
        <v>5585</v>
      </c>
      <c r="BG56" s="114" t="s">
        <v>5585</v>
      </c>
      <c r="BM56" s="243"/>
    </row>
    <row r="57" spans="1:65" s="114" customFormat="1">
      <c r="A57" s="180">
        <v>847</v>
      </c>
      <c r="B57" s="148" t="s">
        <v>5520</v>
      </c>
      <c r="C57" s="148" t="s">
        <v>5521</v>
      </c>
      <c r="D57" s="234">
        <v>1</v>
      </c>
      <c r="E57" s="234">
        <v>1</v>
      </c>
      <c r="F57" s="234">
        <v>0</v>
      </c>
      <c r="G57" s="235"/>
      <c r="I57" s="114" t="s">
        <v>5586</v>
      </c>
      <c r="N57" s="114" t="s">
        <v>5587</v>
      </c>
      <c r="P57" s="115" t="s">
        <v>5588</v>
      </c>
      <c r="R57" s="236">
        <v>999</v>
      </c>
      <c r="S57" s="237">
        <v>99</v>
      </c>
      <c r="T57" s="183" t="s">
        <v>5452</v>
      </c>
      <c r="U57" s="184"/>
      <c r="V57" s="238">
        <v>46</v>
      </c>
      <c r="W57" s="239">
        <v>46</v>
      </c>
      <c r="X57" s="185" t="s">
        <v>1962</v>
      </c>
      <c r="Y57" s="240">
        <v>0</v>
      </c>
      <c r="Z57" s="240">
        <v>0</v>
      </c>
      <c r="AA57" s="240">
        <v>0</v>
      </c>
      <c r="AB57" s="240">
        <v>0</v>
      </c>
      <c r="AC57" s="240">
        <v>0</v>
      </c>
      <c r="AD57" s="240">
        <v>0</v>
      </c>
      <c r="AE57" s="240">
        <v>0</v>
      </c>
      <c r="AF57" s="240">
        <v>0</v>
      </c>
      <c r="AG57" s="240">
        <v>0</v>
      </c>
      <c r="AH57" s="114" t="s">
        <v>1051</v>
      </c>
      <c r="AI57" s="114" t="s">
        <v>93</v>
      </c>
      <c r="AJ57" s="114" t="s">
        <v>84</v>
      </c>
      <c r="AK57" s="197" t="s">
        <v>84</v>
      </c>
      <c r="AL57" s="241">
        <v>5</v>
      </c>
      <c r="AM57" s="114" t="s">
        <v>1742</v>
      </c>
      <c r="AN57" s="114" t="s">
        <v>1742</v>
      </c>
      <c r="AO57" s="114" t="s">
        <v>1743</v>
      </c>
      <c r="AP57" s="104">
        <v>3</v>
      </c>
      <c r="AQ57" s="114" t="s">
        <v>1740</v>
      </c>
      <c r="AR57" s="114" t="s">
        <v>1086</v>
      </c>
      <c r="AS57" s="114" t="s">
        <v>1077</v>
      </c>
      <c r="AT57" s="114" t="s">
        <v>1086</v>
      </c>
      <c r="AV57" s="233" t="s">
        <v>2798</v>
      </c>
      <c r="AW57" s="240" t="b">
        <v>0</v>
      </c>
      <c r="AX57" s="219" t="s">
        <v>1078</v>
      </c>
      <c r="AY57" s="114">
        <v>2</v>
      </c>
      <c r="AZ57" s="114">
        <v>0</v>
      </c>
      <c r="BB57" s="114" t="b">
        <v>0</v>
      </c>
      <c r="BC57" s="114" t="b">
        <v>0</v>
      </c>
      <c r="BD57" s="114" t="b">
        <v>0</v>
      </c>
      <c r="BE57" s="114" t="s">
        <v>5589</v>
      </c>
      <c r="BF57" s="114" t="s">
        <v>5590</v>
      </c>
      <c r="BG57" s="114" t="s">
        <v>5590</v>
      </c>
      <c r="BM57" s="243"/>
    </row>
    <row r="58" spans="1:65" s="114" customFormat="1" ht="15.75" thickBot="1">
      <c r="A58" s="244">
        <v>848</v>
      </c>
      <c r="B58" s="148" t="s">
        <v>5527</v>
      </c>
      <c r="C58" s="148" t="s">
        <v>5528</v>
      </c>
      <c r="D58" s="234">
        <v>1</v>
      </c>
      <c r="E58" s="234">
        <v>1</v>
      </c>
      <c r="F58" s="234">
        <v>0</v>
      </c>
      <c r="G58" s="235"/>
      <c r="I58" s="114" t="s">
        <v>5591</v>
      </c>
      <c r="N58" s="114" t="s">
        <v>5592</v>
      </c>
      <c r="P58" s="115" t="s">
        <v>5593</v>
      </c>
      <c r="R58" s="236">
        <v>999</v>
      </c>
      <c r="S58" s="237">
        <v>99</v>
      </c>
      <c r="T58" s="183" t="s">
        <v>5452</v>
      </c>
      <c r="U58" s="184"/>
      <c r="V58" s="238">
        <v>47</v>
      </c>
      <c r="W58" s="239">
        <v>47</v>
      </c>
      <c r="X58" s="185" t="s">
        <v>1491</v>
      </c>
      <c r="Y58" s="240">
        <v>0</v>
      </c>
      <c r="Z58" s="240">
        <v>0</v>
      </c>
      <c r="AA58" s="240">
        <v>0</v>
      </c>
      <c r="AB58" s="240">
        <v>0</v>
      </c>
      <c r="AC58" s="240">
        <v>0</v>
      </c>
      <c r="AD58" s="240">
        <v>0</v>
      </c>
      <c r="AE58" s="240">
        <v>0</v>
      </c>
      <c r="AF58" s="240">
        <v>0</v>
      </c>
      <c r="AG58" s="240">
        <v>0</v>
      </c>
      <c r="AH58" s="114" t="s">
        <v>1051</v>
      </c>
      <c r="AI58" s="114" t="s">
        <v>1492</v>
      </c>
      <c r="AJ58" s="114" t="s">
        <v>84</v>
      </c>
      <c r="AK58" s="197" t="s">
        <v>84</v>
      </c>
      <c r="AL58" s="241">
        <v>5</v>
      </c>
      <c r="AM58" s="114" t="s">
        <v>416</v>
      </c>
      <c r="AN58" s="114" t="s">
        <v>416</v>
      </c>
      <c r="AO58" s="114" t="s">
        <v>417</v>
      </c>
      <c r="AP58" s="104">
        <v>1</v>
      </c>
      <c r="AQ58" s="114" t="s">
        <v>1076</v>
      </c>
      <c r="AR58" s="114" t="s">
        <v>1086</v>
      </c>
      <c r="AS58" s="114" t="s">
        <v>1077</v>
      </c>
      <c r="AT58" s="114" t="s">
        <v>1086</v>
      </c>
      <c r="AV58" s="233" t="s">
        <v>2798</v>
      </c>
      <c r="AW58" s="240" t="b">
        <v>0</v>
      </c>
      <c r="AX58" s="219" t="s">
        <v>1078</v>
      </c>
      <c r="AY58" s="114">
        <v>2</v>
      </c>
      <c r="AZ58" s="114">
        <v>0</v>
      </c>
      <c r="BB58" s="114" t="b">
        <v>0</v>
      </c>
      <c r="BC58" s="114" t="b">
        <v>0</v>
      </c>
      <c r="BD58" s="114" t="b">
        <v>0</v>
      </c>
      <c r="BE58" s="114" t="s">
        <v>5594</v>
      </c>
      <c r="BF58" s="114" t="s">
        <v>5595</v>
      </c>
      <c r="BG58" s="114" t="s">
        <v>5595</v>
      </c>
      <c r="BM58" s="243"/>
    </row>
    <row r="59" spans="1:65" s="163" customFormat="1" ht="15.75" thickBot="1">
      <c r="A59" s="180">
        <v>849</v>
      </c>
      <c r="B59" s="148" t="s">
        <v>5533</v>
      </c>
      <c r="C59" s="148" t="s">
        <v>5534</v>
      </c>
      <c r="D59" s="246">
        <v>1</v>
      </c>
      <c r="E59" s="246">
        <v>1</v>
      </c>
      <c r="F59" s="246">
        <v>0</v>
      </c>
      <c r="G59" s="247"/>
      <c r="I59" s="163" t="s">
        <v>5596</v>
      </c>
      <c r="N59" s="163" t="s">
        <v>5597</v>
      </c>
      <c r="P59" s="248" t="s">
        <v>5598</v>
      </c>
      <c r="R59" s="249">
        <v>999</v>
      </c>
      <c r="S59" s="250">
        <v>99</v>
      </c>
      <c r="T59" s="251" t="s">
        <v>5452</v>
      </c>
      <c r="U59" s="252"/>
      <c r="V59" s="253">
        <v>48</v>
      </c>
      <c r="W59" s="254">
        <v>48</v>
      </c>
      <c r="X59" s="255" t="s">
        <v>2045</v>
      </c>
      <c r="Y59" s="256">
        <v>0</v>
      </c>
      <c r="Z59" s="256">
        <v>0</v>
      </c>
      <c r="AA59" s="256">
        <v>0</v>
      </c>
      <c r="AB59" s="256">
        <v>0</v>
      </c>
      <c r="AC59" s="256">
        <v>0</v>
      </c>
      <c r="AD59" s="256">
        <v>0</v>
      </c>
      <c r="AE59" s="256">
        <v>0</v>
      </c>
      <c r="AF59" s="256">
        <v>0</v>
      </c>
      <c r="AG59" s="256">
        <v>0</v>
      </c>
      <c r="AH59" s="163" t="s">
        <v>1051</v>
      </c>
      <c r="AI59" s="163" t="s">
        <v>1492</v>
      </c>
      <c r="AJ59" s="163" t="s">
        <v>84</v>
      </c>
      <c r="AK59" s="257" t="s">
        <v>84</v>
      </c>
      <c r="AL59" s="258">
        <v>5</v>
      </c>
      <c r="AM59" s="163" t="s">
        <v>1742</v>
      </c>
      <c r="AN59" s="163" t="s">
        <v>1742</v>
      </c>
      <c r="AO59" s="163" t="s">
        <v>1743</v>
      </c>
      <c r="AP59" s="259">
        <v>3</v>
      </c>
      <c r="AQ59" s="163" t="s">
        <v>1740</v>
      </c>
      <c r="AR59" s="163" t="s">
        <v>1086</v>
      </c>
      <c r="AS59" s="163" t="s">
        <v>1077</v>
      </c>
      <c r="AT59" s="163" t="s">
        <v>1086</v>
      </c>
      <c r="AV59" s="245" t="s">
        <v>2798</v>
      </c>
      <c r="AW59" s="256" t="b">
        <v>0</v>
      </c>
      <c r="AX59" s="260" t="s">
        <v>1078</v>
      </c>
      <c r="AY59" s="163">
        <v>2</v>
      </c>
      <c r="AZ59" s="163">
        <v>0</v>
      </c>
      <c r="BB59" s="163" t="b">
        <v>0</v>
      </c>
      <c r="BC59" s="163" t="b">
        <v>0</v>
      </c>
      <c r="BD59" s="163" t="b">
        <v>0</v>
      </c>
      <c r="BE59" s="163" t="s">
        <v>5599</v>
      </c>
      <c r="BF59" s="163" t="s">
        <v>5600</v>
      </c>
      <c r="BG59" s="163" t="s">
        <v>5600</v>
      </c>
      <c r="BM59" s="26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4"/>
  <sheetViews>
    <sheetView zoomScale="85" zoomScaleNormal="85" workbookViewId="0">
      <selection activeCell="A19" sqref="A19"/>
    </sheetView>
  </sheetViews>
  <sheetFormatPr defaultRowHeight="15"/>
  <cols>
    <col min="1" max="1" width="48.85546875" bestFit="1" customWidth="1"/>
    <col min="2" max="2" width="19.5703125" customWidth="1"/>
    <col min="3" max="3" width="33.42578125" customWidth="1"/>
    <col min="4" max="4" width="81.42578125" bestFit="1" customWidth="1"/>
    <col min="5" max="5" width="44.5703125" bestFit="1" customWidth="1"/>
    <col min="6" max="6" width="8.5703125" customWidth="1"/>
  </cols>
  <sheetData>
    <row r="1" spans="1:2" ht="37.5">
      <c r="A1" s="60" t="s">
        <v>5221</v>
      </c>
      <c r="B1" s="60" t="s">
        <v>5222</v>
      </c>
    </row>
    <row r="2" spans="1:2">
      <c r="A2" t="s">
        <v>4988</v>
      </c>
      <c r="B2" t="s">
        <v>4989</v>
      </c>
    </row>
    <row r="3" spans="1:2">
      <c r="A3" t="s">
        <v>4990</v>
      </c>
      <c r="B3" t="s">
        <v>4989</v>
      </c>
    </row>
    <row r="4" spans="1:2">
      <c r="A4" t="s">
        <v>4986</v>
      </c>
      <c r="B4" t="s">
        <v>4987</v>
      </c>
    </row>
    <row r="5" spans="1:2">
      <c r="A5" t="s">
        <v>4873</v>
      </c>
      <c r="B5" t="s">
        <v>4874</v>
      </c>
    </row>
    <row r="6" spans="1:2">
      <c r="A6" t="s">
        <v>1077</v>
      </c>
      <c r="B6" t="s">
        <v>5004</v>
      </c>
    </row>
    <row r="7" spans="1:2">
      <c r="A7" t="s">
        <v>5002</v>
      </c>
      <c r="B7" t="s">
        <v>5003</v>
      </c>
    </row>
    <row r="8" spans="1:2">
      <c r="A8" s="114" t="s">
        <v>5001</v>
      </c>
      <c r="B8" t="s">
        <v>5000</v>
      </c>
    </row>
    <row r="9" spans="1:2">
      <c r="A9" t="s">
        <v>4999</v>
      </c>
      <c r="B9" t="s">
        <v>5000</v>
      </c>
    </row>
    <row r="10" spans="1:2">
      <c r="A10" t="s">
        <v>5010</v>
      </c>
      <c r="B10" t="s">
        <v>5005</v>
      </c>
    </row>
    <row r="11" spans="1:2">
      <c r="A11" t="s">
        <v>4987</v>
      </c>
      <c r="B11" t="s">
        <v>5005</v>
      </c>
    </row>
    <row r="12" spans="1:2">
      <c r="A12" t="s">
        <v>5006</v>
      </c>
      <c r="B12" t="s">
        <v>4874</v>
      </c>
    </row>
    <row r="13" spans="1:2">
      <c r="A13" t="s">
        <v>5007</v>
      </c>
      <c r="B13" t="s">
        <v>4874</v>
      </c>
    </row>
    <row r="14" spans="1:2">
      <c r="A14" t="s">
        <v>5008</v>
      </c>
      <c r="B14" t="s">
        <v>5009</v>
      </c>
    </row>
    <row r="15" spans="1:2">
      <c r="A15" t="s">
        <v>5011</v>
      </c>
      <c r="B15" t="s">
        <v>5012</v>
      </c>
    </row>
    <row r="16" spans="1:2">
      <c r="A16" t="s">
        <v>5304</v>
      </c>
      <c r="B16" t="s">
        <v>1055</v>
      </c>
    </row>
    <row r="17" spans="1:2">
      <c r="A17" s="114" t="s">
        <v>1178</v>
      </c>
      <c r="B17" t="s">
        <v>5305</v>
      </c>
    </row>
    <row r="18" spans="1:2">
      <c r="A18" t="s">
        <v>5307</v>
      </c>
      <c r="B18" t="s">
        <v>5000</v>
      </c>
    </row>
    <row r="19" spans="1:2">
      <c r="A19" t="s">
        <v>5061</v>
      </c>
      <c r="B19" t="s">
        <v>5062</v>
      </c>
    </row>
    <row r="20" spans="1:2">
      <c r="A20" t="s">
        <v>5306</v>
      </c>
      <c r="B20" t="s">
        <v>5000</v>
      </c>
    </row>
    <row r="21" spans="1:2">
      <c r="A21" t="s">
        <v>5066</v>
      </c>
    </row>
    <row r="22" spans="1:2">
      <c r="A22" t="s">
        <v>5068</v>
      </c>
      <c r="B22" t="s">
        <v>5069</v>
      </c>
    </row>
    <row r="23" spans="1:2">
      <c r="A23" t="s">
        <v>5218</v>
      </c>
      <c r="B23" t="s">
        <v>5219</v>
      </c>
    </row>
    <row r="24" spans="1:2">
      <c r="A24" t="s">
        <v>5074</v>
      </c>
      <c r="B24" t="s">
        <v>1729</v>
      </c>
    </row>
    <row r="25" spans="1:2">
      <c r="A25" s="114" t="s">
        <v>5077</v>
      </c>
      <c r="B25" t="s">
        <v>2145</v>
      </c>
    </row>
    <row r="26" spans="1:2">
      <c r="A26" s="114" t="s">
        <v>5080</v>
      </c>
      <c r="B26" t="s">
        <v>5081</v>
      </c>
    </row>
    <row r="27" spans="1:2">
      <c r="A27" s="114" t="s">
        <v>5085</v>
      </c>
      <c r="B27" t="s">
        <v>5086</v>
      </c>
    </row>
    <row r="28" spans="1:2">
      <c r="A28" t="s">
        <v>5089</v>
      </c>
      <c r="B28" t="s">
        <v>5090</v>
      </c>
    </row>
    <row r="29" spans="1:2">
      <c r="A29" t="s">
        <v>1699</v>
      </c>
      <c r="B29" t="s">
        <v>1697</v>
      </c>
    </row>
    <row r="30" spans="1:2">
      <c r="A30" t="s">
        <v>5120</v>
      </c>
      <c r="B30" t="s">
        <v>5121</v>
      </c>
    </row>
    <row r="31" spans="1:2">
      <c r="A31" t="s">
        <v>5125</v>
      </c>
      <c r="B31" t="s">
        <v>5126</v>
      </c>
    </row>
    <row r="32" spans="1:2">
      <c r="A32" t="s">
        <v>3169</v>
      </c>
      <c r="B32" t="s">
        <v>1055</v>
      </c>
    </row>
    <row r="33" spans="1:2">
      <c r="A33" t="s">
        <v>5142</v>
      </c>
    </row>
    <row r="34" spans="1:2">
      <c r="A34" t="s">
        <v>5220</v>
      </c>
    </row>
    <row r="35" spans="1:2">
      <c r="A35" s="114" t="s">
        <v>1669</v>
      </c>
      <c r="B35" t="s">
        <v>1668</v>
      </c>
    </row>
    <row r="36" spans="1:2">
      <c r="A36" t="s">
        <v>1730</v>
      </c>
      <c r="B36" t="s">
        <v>1729</v>
      </c>
    </row>
    <row r="37" spans="1:2">
      <c r="A37" t="s">
        <v>5180</v>
      </c>
      <c r="B37" t="s">
        <v>5062</v>
      </c>
    </row>
    <row r="38" spans="1:2">
      <c r="A38" t="s">
        <v>5187</v>
      </c>
      <c r="B38" t="s">
        <v>5062</v>
      </c>
    </row>
    <row r="39" spans="1:2">
      <c r="A39" t="s">
        <v>5196</v>
      </c>
      <c r="B39" t="s">
        <v>2964</v>
      </c>
    </row>
    <row r="40" spans="1:2">
      <c r="A40" t="s">
        <v>5177</v>
      </c>
    </row>
    <row r="45" spans="1:2">
      <c r="A45" s="114"/>
    </row>
    <row r="55" spans="1:1">
      <c r="A55" s="114"/>
    </row>
    <row r="57" spans="1:1">
      <c r="A57" s="114"/>
    </row>
    <row r="65" spans="1:1">
      <c r="A65" s="114"/>
    </row>
    <row r="67" spans="1:1">
      <c r="A67" s="114"/>
    </row>
    <row r="73" spans="1:1">
      <c r="A73" s="114"/>
    </row>
    <row r="74" spans="1:1">
      <c r="A74" s="114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39"/>
    </row>
    <row r="141" spans="1:1">
      <c r="A141" s="39"/>
    </row>
    <row r="142" spans="1:1">
      <c r="A142" s="39"/>
    </row>
    <row r="143" spans="1:1">
      <c r="A143" s="39"/>
    </row>
    <row r="144" spans="1:1">
      <c r="A144" s="39"/>
    </row>
    <row r="145" spans="1:1">
      <c r="A145" s="39"/>
    </row>
    <row r="146" spans="1:1">
      <c r="A146" s="39"/>
    </row>
    <row r="147" spans="1:1">
      <c r="A147" s="39"/>
    </row>
    <row r="148" spans="1:1">
      <c r="A148" s="39"/>
    </row>
    <row r="149" spans="1:1">
      <c r="A149" s="39"/>
    </row>
    <row r="150" spans="1:1">
      <c r="A150" s="39"/>
    </row>
    <row r="151" spans="1:1">
      <c r="A151" s="39"/>
    </row>
    <row r="152" spans="1:1">
      <c r="A152" s="39"/>
    </row>
    <row r="153" spans="1:1">
      <c r="A153" s="39"/>
    </row>
    <row r="154" spans="1:1">
      <c r="A154" s="39"/>
    </row>
    <row r="155" spans="1:1">
      <c r="A155" s="39"/>
    </row>
    <row r="156" spans="1:1">
      <c r="A156" s="39"/>
    </row>
    <row r="157" spans="1:1">
      <c r="A157" s="39"/>
    </row>
    <row r="158" spans="1:1">
      <c r="A158" s="39"/>
    </row>
    <row r="159" spans="1:1">
      <c r="A159" s="39"/>
    </row>
    <row r="160" spans="1:1">
      <c r="A160" s="39"/>
    </row>
    <row r="161" spans="1:1">
      <c r="A161" s="39"/>
    </row>
    <row r="162" spans="1:1">
      <c r="A162" s="39"/>
    </row>
    <row r="163" spans="1:1">
      <c r="A163" s="39"/>
    </row>
    <row r="164" spans="1:1">
      <c r="A164" s="39"/>
    </row>
    <row r="165" spans="1:1">
      <c r="A165" s="39"/>
    </row>
    <row r="166" spans="1:1">
      <c r="A166" s="39"/>
    </row>
    <row r="167" spans="1:1">
      <c r="A167" s="39"/>
    </row>
    <row r="168" spans="1:1">
      <c r="A168" s="39"/>
    </row>
    <row r="169" spans="1:1">
      <c r="A169" s="39"/>
    </row>
    <row r="170" spans="1:1">
      <c r="A170" s="39"/>
    </row>
    <row r="171" spans="1:1">
      <c r="A171" s="39"/>
    </row>
    <row r="172" spans="1:1">
      <c r="A172" s="39"/>
    </row>
    <row r="173" spans="1:1">
      <c r="A173" s="39"/>
    </row>
    <row r="174" spans="1:1">
      <c r="A174" s="39"/>
    </row>
    <row r="175" spans="1:1">
      <c r="A175" s="39"/>
    </row>
    <row r="176" spans="1:1">
      <c r="A176" s="39"/>
    </row>
    <row r="177" spans="1:1">
      <c r="A177" s="39"/>
    </row>
    <row r="178" spans="1:1">
      <c r="A178" s="39"/>
    </row>
    <row r="179" spans="1:1">
      <c r="A179" s="39"/>
    </row>
    <row r="180" spans="1:1">
      <c r="A180" s="39"/>
    </row>
    <row r="181" spans="1:1">
      <c r="A181" s="39"/>
    </row>
    <row r="182" spans="1:1">
      <c r="A182" s="39"/>
    </row>
    <row r="183" spans="1:1">
      <c r="A183" s="39"/>
    </row>
    <row r="184" spans="1:1">
      <c r="A184" s="39"/>
    </row>
    <row r="185" spans="1:1">
      <c r="A185" s="39"/>
    </row>
    <row r="186" spans="1:1">
      <c r="A186" s="39"/>
    </row>
    <row r="187" spans="1:1">
      <c r="A187" s="39"/>
    </row>
    <row r="188" spans="1:1">
      <c r="A188" s="39"/>
    </row>
    <row r="189" spans="1:1">
      <c r="A189" s="39"/>
    </row>
    <row r="190" spans="1:1">
      <c r="A190" s="39"/>
    </row>
    <row r="191" spans="1:1">
      <c r="A191" s="39"/>
    </row>
    <row r="192" spans="1:1">
      <c r="A192" s="39"/>
    </row>
    <row r="193" spans="1:1">
      <c r="A193" s="39"/>
    </row>
    <row r="194" spans="1:1">
      <c r="A194" s="39"/>
    </row>
    <row r="195" spans="1:1">
      <c r="A195" s="39"/>
    </row>
    <row r="196" spans="1:1">
      <c r="A196" s="39"/>
    </row>
    <row r="197" spans="1:1">
      <c r="A197" s="39"/>
    </row>
    <row r="198" spans="1:1">
      <c r="A198" s="39"/>
    </row>
    <row r="199" spans="1:1">
      <c r="A199" s="39"/>
    </row>
    <row r="200" spans="1:1">
      <c r="A200" s="39"/>
    </row>
    <row r="201" spans="1:1">
      <c r="A201" s="39"/>
    </row>
    <row r="202" spans="1:1">
      <c r="A202" s="39"/>
    </row>
    <row r="203" spans="1:1">
      <c r="A203" s="39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300" spans="1:1">
      <c r="A300" s="114"/>
    </row>
    <row r="301" spans="1:1">
      <c r="A301" s="114"/>
    </row>
    <row r="302" spans="1:1">
      <c r="A302" s="114"/>
    </row>
    <row r="303" spans="1:1">
      <c r="A303" s="114"/>
    </row>
    <row r="304" spans="1:1">
      <c r="A304" s="114"/>
    </row>
    <row r="305" spans="1:1">
      <c r="A305" s="114"/>
    </row>
    <row r="306" spans="1:1">
      <c r="A306" s="114"/>
    </row>
    <row r="307" spans="1:1">
      <c r="A307" s="114"/>
    </row>
    <row r="308" spans="1:1">
      <c r="A308" s="114"/>
    </row>
    <row r="309" spans="1:1">
      <c r="A309" s="114"/>
    </row>
    <row r="310" spans="1:1">
      <c r="A310" s="114"/>
    </row>
    <row r="311" spans="1:1">
      <c r="A311" s="114"/>
    </row>
    <row r="317" spans="1:1">
      <c r="A317" s="109"/>
    </row>
    <row r="318" spans="1:1">
      <c r="A318" s="109"/>
    </row>
    <row r="319" spans="1:1">
      <c r="A319" s="109"/>
    </row>
    <row r="320" spans="1:1">
      <c r="A320" s="109"/>
    </row>
    <row r="321" spans="1:1">
      <c r="A321" s="109"/>
    </row>
    <row r="322" spans="1:1">
      <c r="A322" s="109"/>
    </row>
    <row r="323" spans="1:1">
      <c r="A323" s="109"/>
    </row>
    <row r="324" spans="1:1">
      <c r="A324" s="109"/>
    </row>
    <row r="325" spans="1:1">
      <c r="A325" s="109"/>
    </row>
    <row r="326" spans="1:1">
      <c r="A326" s="109"/>
    </row>
    <row r="327" spans="1:1">
      <c r="A327" s="109"/>
    </row>
    <row r="328" spans="1:1">
      <c r="A328" s="109"/>
    </row>
    <row r="329" spans="1:1">
      <c r="A329" s="111"/>
    </row>
    <row r="330" spans="1:1">
      <c r="A330" s="109"/>
    </row>
    <row r="331" spans="1:1">
      <c r="A331" s="111"/>
    </row>
    <row r="332" spans="1:1">
      <c r="A332" s="109"/>
    </row>
    <row r="333" spans="1:1">
      <c r="A333" s="111"/>
    </row>
    <row r="334" spans="1:1">
      <c r="A334" s="109"/>
    </row>
    <row r="335" spans="1:1">
      <c r="A335" s="111"/>
    </row>
    <row r="336" spans="1:1">
      <c r="A336" s="109"/>
    </row>
    <row r="337" spans="1:1">
      <c r="A337" s="109"/>
    </row>
    <row r="338" spans="1:1">
      <c r="A338" s="109"/>
    </row>
    <row r="339" spans="1:1">
      <c r="A339" s="110"/>
    </row>
    <row r="340" spans="1:1">
      <c r="A340" s="110"/>
    </row>
    <row r="353" spans="1:1">
      <c r="A353" s="23"/>
    </row>
    <row r="356" spans="1:1">
      <c r="A356" s="114"/>
    </row>
    <row r="357" spans="1:1">
      <c r="A357" s="114"/>
    </row>
    <row r="358" spans="1:1">
      <c r="A358" s="114"/>
    </row>
    <row r="359" spans="1:1">
      <c r="A359" s="114"/>
    </row>
    <row r="360" spans="1:1">
      <c r="A360" s="114"/>
    </row>
    <row r="361" spans="1:1">
      <c r="A361" s="114"/>
    </row>
    <row r="362" spans="1:1">
      <c r="A362" s="114"/>
    </row>
    <row r="363" spans="1:1">
      <c r="A363" s="114"/>
    </row>
    <row r="364" spans="1:1">
      <c r="A364" s="114"/>
    </row>
    <row r="365" spans="1:1">
      <c r="A365" s="114"/>
    </row>
    <row r="366" spans="1:1">
      <c r="A366" s="114"/>
    </row>
    <row r="367" spans="1:1">
      <c r="A367" s="114"/>
    </row>
    <row r="368" spans="1:1">
      <c r="A368" s="114"/>
    </row>
    <row r="369" spans="1:1">
      <c r="A369" s="114"/>
    </row>
    <row r="370" spans="1:1">
      <c r="A370" s="114"/>
    </row>
    <row r="371" spans="1:1">
      <c r="A371" s="114"/>
    </row>
    <row r="372" spans="1:1">
      <c r="A372" s="114"/>
    </row>
    <row r="373" spans="1:1">
      <c r="A373" s="114"/>
    </row>
    <row r="374" spans="1:1">
      <c r="A374" s="114"/>
    </row>
    <row r="375" spans="1:1">
      <c r="A375" s="114"/>
    </row>
    <row r="376" spans="1:1">
      <c r="A376" s="114"/>
    </row>
    <row r="377" spans="1:1">
      <c r="A377" s="114"/>
    </row>
    <row r="378" spans="1:1">
      <c r="A378" s="114"/>
    </row>
    <row r="379" spans="1:1">
      <c r="A379" s="114"/>
    </row>
    <row r="480" spans="1:1">
      <c r="A480" s="39"/>
    </row>
    <row r="481" spans="1:1">
      <c r="A481" s="39"/>
    </row>
    <row r="482" spans="1:1">
      <c r="A482" s="39"/>
    </row>
    <row r="483" spans="1:1">
      <c r="A483" s="39"/>
    </row>
    <row r="497" spans="1:2">
      <c r="A497" s="37"/>
      <c r="B497" s="1"/>
    </row>
    <row r="498" spans="1:2">
      <c r="A498" s="37"/>
      <c r="B498" s="1"/>
    </row>
    <row r="499" spans="1:2">
      <c r="A499" s="37"/>
      <c r="B499" s="1"/>
    </row>
    <row r="500" spans="1:2">
      <c r="A500" s="37"/>
      <c r="B500" s="1"/>
    </row>
    <row r="501" spans="1:2">
      <c r="A501" s="37"/>
      <c r="B501" s="1"/>
    </row>
    <row r="502" spans="1:2">
      <c r="A502" s="37"/>
      <c r="B502" s="1"/>
    </row>
    <row r="503" spans="1:2">
      <c r="A503" s="37"/>
      <c r="B503" s="1"/>
    </row>
    <row r="504" spans="1:2">
      <c r="A504" s="37"/>
      <c r="B504" s="1"/>
    </row>
    <row r="505" spans="1:2">
      <c r="A505" s="37"/>
      <c r="B505" s="1"/>
    </row>
    <row r="506" spans="1:2">
      <c r="A506" s="37"/>
      <c r="B506" s="1"/>
    </row>
    <row r="507" spans="1:2">
      <c r="A507" s="37"/>
      <c r="B507" s="1"/>
    </row>
    <row r="508" spans="1:2">
      <c r="A508" s="37"/>
      <c r="B508" s="1"/>
    </row>
    <row r="509" spans="1:2">
      <c r="A509" s="37"/>
      <c r="B509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6">
      <c r="B529" s="1"/>
    </row>
    <row r="530" spans="2:6">
      <c r="B530" s="1"/>
    </row>
    <row r="531" spans="2:6">
      <c r="B531" s="1"/>
    </row>
    <row r="532" spans="2:6">
      <c r="B532" s="1"/>
    </row>
    <row r="533" spans="2:6">
      <c r="B533" s="1"/>
    </row>
    <row r="534" spans="2:6">
      <c r="B534" s="1"/>
    </row>
    <row r="535" spans="2:6">
      <c r="B535" s="1"/>
    </row>
    <row r="536" spans="2:6">
      <c r="F536" t="str">
        <f t="shared" ref="F536:F587" si="0">SUBSTITUTE(E536,"Istate","(state")</f>
        <v/>
      </c>
    </row>
    <row r="537" spans="2:6">
      <c r="F537" t="str">
        <f t="shared" si="0"/>
        <v/>
      </c>
    </row>
    <row r="538" spans="2:6">
      <c r="F538" t="str">
        <f t="shared" si="0"/>
        <v/>
      </c>
    </row>
    <row r="539" spans="2:6">
      <c r="F539" t="str">
        <f t="shared" si="0"/>
        <v/>
      </c>
    </row>
    <row r="540" spans="2:6">
      <c r="F540" t="str">
        <f t="shared" si="0"/>
        <v/>
      </c>
    </row>
    <row r="541" spans="2:6">
      <c r="F541" t="str">
        <f t="shared" si="0"/>
        <v/>
      </c>
    </row>
    <row r="542" spans="2:6">
      <c r="F542" t="str">
        <f t="shared" si="0"/>
        <v/>
      </c>
    </row>
    <row r="543" spans="2:6">
      <c r="F543" t="str">
        <f t="shared" si="0"/>
        <v/>
      </c>
    </row>
    <row r="544" spans="2:6">
      <c r="F544" t="str">
        <f t="shared" si="0"/>
        <v/>
      </c>
    </row>
    <row r="545" spans="1:6">
      <c r="F545" t="str">
        <f t="shared" si="0"/>
        <v/>
      </c>
    </row>
    <row r="546" spans="1:6">
      <c r="F546" t="str">
        <f t="shared" si="0"/>
        <v/>
      </c>
    </row>
    <row r="547" spans="1:6">
      <c r="F547" t="str">
        <f t="shared" si="0"/>
        <v/>
      </c>
    </row>
    <row r="548" spans="1:6">
      <c r="F548" t="str">
        <f t="shared" si="0"/>
        <v/>
      </c>
    </row>
    <row r="549" spans="1:6">
      <c r="A549" s="37"/>
      <c r="F549" t="str">
        <f t="shared" si="0"/>
        <v/>
      </c>
    </row>
    <row r="550" spans="1:6">
      <c r="A550" s="37"/>
      <c r="F550" t="str">
        <f t="shared" si="0"/>
        <v/>
      </c>
    </row>
    <row r="551" spans="1:6">
      <c r="A551" s="37"/>
      <c r="F551" t="str">
        <f t="shared" si="0"/>
        <v/>
      </c>
    </row>
    <row r="552" spans="1:6">
      <c r="A552" s="37"/>
      <c r="F552" t="str">
        <f t="shared" si="0"/>
        <v/>
      </c>
    </row>
    <row r="553" spans="1:6">
      <c r="A553" s="37"/>
      <c r="F553" t="str">
        <f t="shared" si="0"/>
        <v/>
      </c>
    </row>
    <row r="554" spans="1:6">
      <c r="A554" s="37"/>
      <c r="F554" t="str">
        <f t="shared" si="0"/>
        <v/>
      </c>
    </row>
    <row r="555" spans="1:6">
      <c r="A555" s="37"/>
      <c r="F555" t="str">
        <f t="shared" si="0"/>
        <v/>
      </c>
    </row>
    <row r="556" spans="1:6">
      <c r="A556" s="37"/>
      <c r="F556" t="str">
        <f t="shared" si="0"/>
        <v/>
      </c>
    </row>
    <row r="557" spans="1:6">
      <c r="A557" s="37"/>
      <c r="F557" t="str">
        <f t="shared" si="0"/>
        <v/>
      </c>
    </row>
    <row r="558" spans="1:6">
      <c r="A558" s="37"/>
      <c r="F558" t="str">
        <f t="shared" si="0"/>
        <v/>
      </c>
    </row>
    <row r="559" spans="1:6">
      <c r="A559" s="37"/>
      <c r="F559" t="str">
        <f t="shared" si="0"/>
        <v/>
      </c>
    </row>
    <row r="560" spans="1:6">
      <c r="A560" s="37"/>
      <c r="F560" t="str">
        <f t="shared" si="0"/>
        <v/>
      </c>
    </row>
    <row r="561" spans="1:6">
      <c r="A561" s="37"/>
      <c r="F561" t="str">
        <f t="shared" si="0"/>
        <v/>
      </c>
    </row>
    <row r="562" spans="1:6">
      <c r="F562" t="str">
        <f t="shared" si="0"/>
        <v/>
      </c>
    </row>
    <row r="563" spans="1:6">
      <c r="F563" t="str">
        <f t="shared" si="0"/>
        <v/>
      </c>
    </row>
    <row r="564" spans="1:6">
      <c r="F564" t="str">
        <f t="shared" si="0"/>
        <v/>
      </c>
    </row>
    <row r="565" spans="1:6">
      <c r="F565" t="str">
        <f t="shared" si="0"/>
        <v/>
      </c>
    </row>
    <row r="566" spans="1:6">
      <c r="F566" t="str">
        <f t="shared" si="0"/>
        <v/>
      </c>
    </row>
    <row r="567" spans="1:6">
      <c r="F567" t="str">
        <f t="shared" si="0"/>
        <v/>
      </c>
    </row>
    <row r="568" spans="1:6">
      <c r="F568" t="str">
        <f t="shared" si="0"/>
        <v/>
      </c>
    </row>
    <row r="569" spans="1:6">
      <c r="F569" t="str">
        <f t="shared" si="0"/>
        <v/>
      </c>
    </row>
    <row r="570" spans="1:6">
      <c r="F570" t="str">
        <f t="shared" si="0"/>
        <v/>
      </c>
    </row>
    <row r="571" spans="1:6">
      <c r="F571" t="str">
        <f t="shared" si="0"/>
        <v/>
      </c>
    </row>
    <row r="572" spans="1:6">
      <c r="F572" t="str">
        <f t="shared" si="0"/>
        <v/>
      </c>
    </row>
    <row r="573" spans="1:6">
      <c r="F573" t="str">
        <f t="shared" si="0"/>
        <v/>
      </c>
    </row>
    <row r="574" spans="1:6">
      <c r="A574" s="67"/>
      <c r="F574" t="str">
        <f t="shared" si="0"/>
        <v/>
      </c>
    </row>
    <row r="575" spans="1:6">
      <c r="A575" s="67"/>
      <c r="F575" t="str">
        <f t="shared" si="0"/>
        <v/>
      </c>
    </row>
    <row r="576" spans="1:6">
      <c r="A576" s="67"/>
      <c r="F576" t="str">
        <f t="shared" si="0"/>
        <v/>
      </c>
    </row>
    <row r="577" spans="1:6">
      <c r="A577" s="67"/>
      <c r="F577" t="str">
        <f t="shared" si="0"/>
        <v/>
      </c>
    </row>
    <row r="578" spans="1:6">
      <c r="A578" s="67"/>
      <c r="F578" t="str">
        <f t="shared" si="0"/>
        <v/>
      </c>
    </row>
    <row r="579" spans="1:6">
      <c r="A579" s="67"/>
      <c r="F579" t="str">
        <f t="shared" si="0"/>
        <v/>
      </c>
    </row>
    <row r="580" spans="1:6">
      <c r="A580" s="67"/>
      <c r="F580" t="str">
        <f t="shared" si="0"/>
        <v/>
      </c>
    </row>
    <row r="581" spans="1:6">
      <c r="A581" s="67"/>
      <c r="F581" t="str">
        <f t="shared" si="0"/>
        <v/>
      </c>
    </row>
    <row r="582" spans="1:6">
      <c r="A582" s="67"/>
      <c r="F582" t="str">
        <f t="shared" si="0"/>
        <v/>
      </c>
    </row>
    <row r="583" spans="1:6">
      <c r="A583" s="67"/>
      <c r="F583" t="str">
        <f t="shared" si="0"/>
        <v/>
      </c>
    </row>
    <row r="584" spans="1:6">
      <c r="A584" s="67"/>
      <c r="F584" t="str">
        <f t="shared" si="0"/>
        <v/>
      </c>
    </row>
    <row r="585" spans="1:6">
      <c r="A585" s="67"/>
      <c r="F585" t="str">
        <f t="shared" si="0"/>
        <v/>
      </c>
    </row>
    <row r="586" spans="1:6">
      <c r="A586" s="67"/>
      <c r="F586" t="str">
        <f t="shared" si="0"/>
        <v/>
      </c>
    </row>
    <row r="587" spans="1:6">
      <c r="A587" s="67"/>
      <c r="F587" t="str">
        <f t="shared" si="0"/>
        <v/>
      </c>
    </row>
    <row r="588" spans="1:6">
      <c r="F588" t="str">
        <f t="shared" ref="F588:F651" si="1">SUBSTITUTE(E588,"Istate","(state")</f>
        <v/>
      </c>
    </row>
    <row r="589" spans="1:6">
      <c r="F589" t="str">
        <f t="shared" si="1"/>
        <v/>
      </c>
    </row>
    <row r="590" spans="1:6">
      <c r="F590" t="str">
        <f t="shared" si="1"/>
        <v/>
      </c>
    </row>
    <row r="591" spans="1:6">
      <c r="F591" t="str">
        <f t="shared" si="1"/>
        <v/>
      </c>
    </row>
    <row r="592" spans="1:6">
      <c r="F592" t="str">
        <f t="shared" si="1"/>
        <v/>
      </c>
    </row>
    <row r="593" spans="6:6">
      <c r="F593" t="str">
        <f t="shared" si="1"/>
        <v/>
      </c>
    </row>
    <row r="594" spans="6:6">
      <c r="F594" t="str">
        <f t="shared" si="1"/>
        <v/>
      </c>
    </row>
    <row r="595" spans="6:6">
      <c r="F595" t="str">
        <f t="shared" si="1"/>
        <v/>
      </c>
    </row>
    <row r="596" spans="6:6">
      <c r="F596" t="str">
        <f t="shared" si="1"/>
        <v/>
      </c>
    </row>
    <row r="597" spans="6:6">
      <c r="F597" t="str">
        <f t="shared" si="1"/>
        <v/>
      </c>
    </row>
    <row r="598" spans="6:6">
      <c r="F598" t="str">
        <f t="shared" si="1"/>
        <v/>
      </c>
    </row>
    <row r="599" spans="6:6">
      <c r="F599" t="str">
        <f t="shared" si="1"/>
        <v/>
      </c>
    </row>
    <row r="600" spans="6:6">
      <c r="F600" t="str">
        <f t="shared" si="1"/>
        <v/>
      </c>
    </row>
    <row r="601" spans="6:6">
      <c r="F601" t="str">
        <f t="shared" si="1"/>
        <v/>
      </c>
    </row>
    <row r="602" spans="6:6">
      <c r="F602" t="str">
        <f t="shared" si="1"/>
        <v/>
      </c>
    </row>
    <row r="603" spans="6:6">
      <c r="F603" t="str">
        <f t="shared" si="1"/>
        <v/>
      </c>
    </row>
    <row r="604" spans="6:6">
      <c r="F604" t="str">
        <f t="shared" si="1"/>
        <v/>
      </c>
    </row>
    <row r="605" spans="6:6">
      <c r="F605" t="str">
        <f t="shared" si="1"/>
        <v/>
      </c>
    </row>
    <row r="606" spans="6:6">
      <c r="F606" t="str">
        <f t="shared" si="1"/>
        <v/>
      </c>
    </row>
    <row r="607" spans="6:6">
      <c r="F607" t="str">
        <f t="shared" si="1"/>
        <v/>
      </c>
    </row>
    <row r="608" spans="6:6">
      <c r="F608" t="str">
        <f t="shared" si="1"/>
        <v/>
      </c>
    </row>
    <row r="609" spans="6:6">
      <c r="F609" t="str">
        <f t="shared" si="1"/>
        <v/>
      </c>
    </row>
    <row r="610" spans="6:6">
      <c r="F610" t="str">
        <f t="shared" si="1"/>
        <v/>
      </c>
    </row>
    <row r="611" spans="6:6">
      <c r="F611" t="str">
        <f t="shared" si="1"/>
        <v/>
      </c>
    </row>
    <row r="612" spans="6:6">
      <c r="F612" t="str">
        <f t="shared" si="1"/>
        <v/>
      </c>
    </row>
    <row r="613" spans="6:6">
      <c r="F613" t="str">
        <f t="shared" si="1"/>
        <v/>
      </c>
    </row>
    <row r="614" spans="6:6">
      <c r="F614" t="str">
        <f t="shared" si="1"/>
        <v/>
      </c>
    </row>
    <row r="615" spans="6:6">
      <c r="F615" t="str">
        <f t="shared" si="1"/>
        <v/>
      </c>
    </row>
    <row r="616" spans="6:6">
      <c r="F616" t="str">
        <f t="shared" si="1"/>
        <v/>
      </c>
    </row>
    <row r="617" spans="6:6">
      <c r="F617" t="str">
        <f t="shared" si="1"/>
        <v/>
      </c>
    </row>
    <row r="618" spans="6:6">
      <c r="F618" t="str">
        <f t="shared" si="1"/>
        <v/>
      </c>
    </row>
    <row r="619" spans="6:6">
      <c r="F619" t="str">
        <f t="shared" si="1"/>
        <v/>
      </c>
    </row>
    <row r="620" spans="6:6">
      <c r="F620" t="str">
        <f t="shared" si="1"/>
        <v/>
      </c>
    </row>
    <row r="621" spans="6:6">
      <c r="F621" t="str">
        <f t="shared" si="1"/>
        <v/>
      </c>
    </row>
    <row r="622" spans="6:6">
      <c r="F622" t="str">
        <f t="shared" si="1"/>
        <v/>
      </c>
    </row>
    <row r="623" spans="6:6">
      <c r="F623" t="str">
        <f t="shared" si="1"/>
        <v/>
      </c>
    </row>
    <row r="624" spans="6:6">
      <c r="F624" t="str">
        <f t="shared" si="1"/>
        <v/>
      </c>
    </row>
    <row r="625" spans="6:6">
      <c r="F625" t="str">
        <f t="shared" si="1"/>
        <v/>
      </c>
    </row>
    <row r="626" spans="6:6">
      <c r="F626" t="str">
        <f t="shared" si="1"/>
        <v/>
      </c>
    </row>
    <row r="627" spans="6:6">
      <c r="F627" t="str">
        <f t="shared" si="1"/>
        <v/>
      </c>
    </row>
    <row r="628" spans="6:6">
      <c r="F628" t="str">
        <f t="shared" si="1"/>
        <v/>
      </c>
    </row>
    <row r="629" spans="6:6">
      <c r="F629" t="str">
        <f t="shared" si="1"/>
        <v/>
      </c>
    </row>
    <row r="630" spans="6:6">
      <c r="F630" t="str">
        <f t="shared" si="1"/>
        <v/>
      </c>
    </row>
    <row r="631" spans="6:6">
      <c r="F631" t="str">
        <f t="shared" si="1"/>
        <v/>
      </c>
    </row>
    <row r="632" spans="6:6">
      <c r="F632" t="str">
        <f t="shared" si="1"/>
        <v/>
      </c>
    </row>
    <row r="633" spans="6:6">
      <c r="F633" t="str">
        <f t="shared" si="1"/>
        <v/>
      </c>
    </row>
    <row r="634" spans="6:6">
      <c r="F634" t="str">
        <f t="shared" si="1"/>
        <v/>
      </c>
    </row>
    <row r="635" spans="6:6">
      <c r="F635" t="str">
        <f t="shared" si="1"/>
        <v/>
      </c>
    </row>
    <row r="636" spans="6:6">
      <c r="F636" t="str">
        <f t="shared" si="1"/>
        <v/>
      </c>
    </row>
    <row r="637" spans="6:6">
      <c r="F637" t="str">
        <f t="shared" si="1"/>
        <v/>
      </c>
    </row>
    <row r="638" spans="6:6">
      <c r="F638" t="str">
        <f t="shared" si="1"/>
        <v/>
      </c>
    </row>
    <row r="639" spans="6:6">
      <c r="F639" t="str">
        <f t="shared" si="1"/>
        <v/>
      </c>
    </row>
    <row r="640" spans="6:6">
      <c r="F640" t="str">
        <f t="shared" si="1"/>
        <v/>
      </c>
    </row>
    <row r="641" spans="6:6">
      <c r="F641" t="str">
        <f t="shared" si="1"/>
        <v/>
      </c>
    </row>
    <row r="642" spans="6:6">
      <c r="F642" t="str">
        <f t="shared" si="1"/>
        <v/>
      </c>
    </row>
    <row r="643" spans="6:6">
      <c r="F643" t="str">
        <f t="shared" si="1"/>
        <v/>
      </c>
    </row>
    <row r="644" spans="6:6">
      <c r="F644" t="str">
        <f t="shared" si="1"/>
        <v/>
      </c>
    </row>
    <row r="645" spans="6:6">
      <c r="F645" t="str">
        <f t="shared" si="1"/>
        <v/>
      </c>
    </row>
    <row r="646" spans="6:6">
      <c r="F646" t="str">
        <f t="shared" si="1"/>
        <v/>
      </c>
    </row>
    <row r="647" spans="6:6">
      <c r="F647" t="str">
        <f t="shared" si="1"/>
        <v/>
      </c>
    </row>
    <row r="648" spans="6:6">
      <c r="F648" t="str">
        <f t="shared" si="1"/>
        <v/>
      </c>
    </row>
    <row r="649" spans="6:6">
      <c r="F649" t="str">
        <f t="shared" si="1"/>
        <v/>
      </c>
    </row>
    <row r="650" spans="6:6">
      <c r="F650" t="str">
        <f t="shared" si="1"/>
        <v/>
      </c>
    </row>
    <row r="651" spans="6:6">
      <c r="F651" t="str">
        <f t="shared" si="1"/>
        <v/>
      </c>
    </row>
    <row r="652" spans="6:6">
      <c r="F652" t="str">
        <f t="shared" ref="F652:F715" si="2">SUBSTITUTE(E652,"Istate","(state")</f>
        <v/>
      </c>
    </row>
    <row r="653" spans="6:6">
      <c r="F653" t="str">
        <f t="shared" si="2"/>
        <v/>
      </c>
    </row>
    <row r="654" spans="6:6">
      <c r="F654" t="str">
        <f t="shared" si="2"/>
        <v/>
      </c>
    </row>
    <row r="655" spans="6:6">
      <c r="F655" t="str">
        <f t="shared" si="2"/>
        <v/>
      </c>
    </row>
    <row r="656" spans="6:6">
      <c r="F656" t="str">
        <f t="shared" si="2"/>
        <v/>
      </c>
    </row>
    <row r="657" spans="6:6">
      <c r="F657" t="str">
        <f t="shared" si="2"/>
        <v/>
      </c>
    </row>
    <row r="658" spans="6:6">
      <c r="F658" t="str">
        <f t="shared" si="2"/>
        <v/>
      </c>
    </row>
    <row r="659" spans="6:6">
      <c r="F659" t="str">
        <f t="shared" si="2"/>
        <v/>
      </c>
    </row>
    <row r="660" spans="6:6">
      <c r="F660" t="str">
        <f t="shared" si="2"/>
        <v/>
      </c>
    </row>
    <row r="661" spans="6:6">
      <c r="F661" t="str">
        <f t="shared" si="2"/>
        <v/>
      </c>
    </row>
    <row r="662" spans="6:6">
      <c r="F662" t="str">
        <f t="shared" si="2"/>
        <v/>
      </c>
    </row>
    <row r="663" spans="6:6">
      <c r="F663" t="str">
        <f t="shared" si="2"/>
        <v/>
      </c>
    </row>
    <row r="664" spans="6:6">
      <c r="F664" t="str">
        <f t="shared" si="2"/>
        <v/>
      </c>
    </row>
    <row r="665" spans="6:6">
      <c r="F665" t="str">
        <f t="shared" si="2"/>
        <v/>
      </c>
    </row>
    <row r="666" spans="6:6">
      <c r="F666" t="str">
        <f t="shared" si="2"/>
        <v/>
      </c>
    </row>
    <row r="667" spans="6:6">
      <c r="F667" t="str">
        <f t="shared" si="2"/>
        <v/>
      </c>
    </row>
    <row r="668" spans="6:6">
      <c r="F668" t="str">
        <f t="shared" si="2"/>
        <v/>
      </c>
    </row>
    <row r="669" spans="6:6">
      <c r="F669" t="str">
        <f t="shared" si="2"/>
        <v/>
      </c>
    </row>
    <row r="670" spans="6:6">
      <c r="F670" t="str">
        <f t="shared" si="2"/>
        <v/>
      </c>
    </row>
    <row r="671" spans="6:6">
      <c r="F671" t="str">
        <f t="shared" si="2"/>
        <v/>
      </c>
    </row>
    <row r="672" spans="6:6">
      <c r="F672" t="str">
        <f t="shared" si="2"/>
        <v/>
      </c>
    </row>
    <row r="673" spans="1:6">
      <c r="F673" t="str">
        <f t="shared" si="2"/>
        <v/>
      </c>
    </row>
    <row r="674" spans="1:6">
      <c r="F674" t="str">
        <f t="shared" si="2"/>
        <v/>
      </c>
    </row>
    <row r="675" spans="1:6">
      <c r="F675" t="str">
        <f t="shared" si="2"/>
        <v/>
      </c>
    </row>
    <row r="676" spans="1:6">
      <c r="F676" t="str">
        <f t="shared" si="2"/>
        <v/>
      </c>
    </row>
    <row r="677" spans="1:6">
      <c r="F677" t="str">
        <f t="shared" si="2"/>
        <v/>
      </c>
    </row>
    <row r="678" spans="1:6">
      <c r="F678" t="str">
        <f t="shared" si="2"/>
        <v/>
      </c>
    </row>
    <row r="679" spans="1:6">
      <c r="F679" t="str">
        <f t="shared" si="2"/>
        <v/>
      </c>
    </row>
    <row r="680" spans="1:6">
      <c r="F680" t="str">
        <f t="shared" si="2"/>
        <v/>
      </c>
    </row>
    <row r="681" spans="1:6">
      <c r="F681" t="str">
        <f t="shared" si="2"/>
        <v/>
      </c>
    </row>
    <row r="682" spans="1:6">
      <c r="F682" t="str">
        <f t="shared" si="2"/>
        <v/>
      </c>
    </row>
    <row r="683" spans="1:6">
      <c r="F683" t="str">
        <f t="shared" si="2"/>
        <v/>
      </c>
    </row>
    <row r="684" spans="1:6">
      <c r="A684" s="39"/>
      <c r="F684" t="str">
        <f t="shared" si="2"/>
        <v/>
      </c>
    </row>
    <row r="685" spans="1:6">
      <c r="A685" s="39"/>
      <c r="F685" t="str">
        <f t="shared" si="2"/>
        <v/>
      </c>
    </row>
    <row r="686" spans="1:6">
      <c r="A686" s="39"/>
      <c r="F686" t="str">
        <f t="shared" si="2"/>
        <v/>
      </c>
    </row>
    <row r="687" spans="1:6">
      <c r="A687" s="39"/>
      <c r="F687" t="str">
        <f t="shared" si="2"/>
        <v/>
      </c>
    </row>
    <row r="688" spans="1:6">
      <c r="A688" s="39"/>
      <c r="F688" t="str">
        <f t="shared" si="2"/>
        <v/>
      </c>
    </row>
    <row r="689" spans="1:6">
      <c r="A689" s="39"/>
      <c r="F689" t="str">
        <f t="shared" si="2"/>
        <v/>
      </c>
    </row>
    <row r="690" spans="1:6">
      <c r="A690" s="39"/>
      <c r="F690" t="str">
        <f t="shared" si="2"/>
        <v/>
      </c>
    </row>
    <row r="691" spans="1:6">
      <c r="A691" s="39"/>
      <c r="F691" t="str">
        <f t="shared" si="2"/>
        <v/>
      </c>
    </row>
    <row r="692" spans="1:6">
      <c r="F692" t="str">
        <f t="shared" si="2"/>
        <v/>
      </c>
    </row>
    <row r="693" spans="1:6">
      <c r="F693" t="str">
        <f t="shared" si="2"/>
        <v/>
      </c>
    </row>
    <row r="694" spans="1:6">
      <c r="F694" t="str">
        <f t="shared" si="2"/>
        <v/>
      </c>
    </row>
    <row r="695" spans="1:6">
      <c r="F695" t="str">
        <f t="shared" si="2"/>
        <v/>
      </c>
    </row>
    <row r="696" spans="1:6">
      <c r="F696" t="str">
        <f t="shared" si="2"/>
        <v/>
      </c>
    </row>
    <row r="697" spans="1:6">
      <c r="A697" s="114"/>
      <c r="F697" t="str">
        <f t="shared" si="2"/>
        <v/>
      </c>
    </row>
    <row r="698" spans="1:6">
      <c r="F698" t="str">
        <f t="shared" si="2"/>
        <v/>
      </c>
    </row>
    <row r="699" spans="1:6">
      <c r="F699" t="str">
        <f t="shared" si="2"/>
        <v/>
      </c>
    </row>
    <row r="700" spans="1:6">
      <c r="F700" t="str">
        <f t="shared" si="2"/>
        <v/>
      </c>
    </row>
    <row r="701" spans="1:6">
      <c r="F701" t="str">
        <f t="shared" si="2"/>
        <v/>
      </c>
    </row>
    <row r="702" spans="1:6">
      <c r="F702" t="str">
        <f t="shared" si="2"/>
        <v/>
      </c>
    </row>
    <row r="703" spans="1:6">
      <c r="F703" t="str">
        <f t="shared" si="2"/>
        <v/>
      </c>
    </row>
    <row r="704" spans="1:6">
      <c r="F704" t="str">
        <f t="shared" si="2"/>
        <v/>
      </c>
    </row>
    <row r="705" spans="6:6">
      <c r="F705" t="str">
        <f t="shared" si="2"/>
        <v/>
      </c>
    </row>
    <row r="706" spans="6:6">
      <c r="F706" t="str">
        <f t="shared" si="2"/>
        <v/>
      </c>
    </row>
    <row r="707" spans="6:6">
      <c r="F707" t="str">
        <f t="shared" si="2"/>
        <v/>
      </c>
    </row>
    <row r="708" spans="6:6">
      <c r="F708" t="str">
        <f t="shared" si="2"/>
        <v/>
      </c>
    </row>
    <row r="709" spans="6:6">
      <c r="F709" t="str">
        <f t="shared" si="2"/>
        <v/>
      </c>
    </row>
    <row r="710" spans="6:6">
      <c r="F710" t="str">
        <f t="shared" si="2"/>
        <v/>
      </c>
    </row>
    <row r="711" spans="6:6">
      <c r="F711" t="str">
        <f t="shared" si="2"/>
        <v/>
      </c>
    </row>
    <row r="712" spans="6:6">
      <c r="F712" t="str">
        <f t="shared" si="2"/>
        <v/>
      </c>
    </row>
    <row r="713" spans="6:6">
      <c r="F713" t="str">
        <f t="shared" si="2"/>
        <v/>
      </c>
    </row>
    <row r="714" spans="6:6">
      <c r="F714" t="str">
        <f t="shared" si="2"/>
        <v/>
      </c>
    </row>
    <row r="715" spans="6:6">
      <c r="F715" t="str">
        <f t="shared" si="2"/>
        <v/>
      </c>
    </row>
    <row r="716" spans="6:6">
      <c r="F716" t="str">
        <f t="shared" ref="F716:F779" si="3">SUBSTITUTE(E716,"Istate","(state")</f>
        <v/>
      </c>
    </row>
    <row r="717" spans="6:6">
      <c r="F717" t="str">
        <f t="shared" si="3"/>
        <v/>
      </c>
    </row>
    <row r="718" spans="6:6">
      <c r="F718" t="str">
        <f t="shared" si="3"/>
        <v/>
      </c>
    </row>
    <row r="719" spans="6:6">
      <c r="F719" t="str">
        <f t="shared" si="3"/>
        <v/>
      </c>
    </row>
    <row r="720" spans="6:6">
      <c r="F720" t="str">
        <f t="shared" si="3"/>
        <v/>
      </c>
    </row>
    <row r="721" spans="6:6">
      <c r="F721" t="str">
        <f t="shared" si="3"/>
        <v/>
      </c>
    </row>
    <row r="722" spans="6:6">
      <c r="F722" t="str">
        <f t="shared" si="3"/>
        <v/>
      </c>
    </row>
    <row r="723" spans="6:6">
      <c r="F723" t="str">
        <f t="shared" si="3"/>
        <v/>
      </c>
    </row>
    <row r="724" spans="6:6">
      <c r="F724" t="str">
        <f t="shared" si="3"/>
        <v/>
      </c>
    </row>
    <row r="725" spans="6:6">
      <c r="F725" t="str">
        <f t="shared" si="3"/>
        <v/>
      </c>
    </row>
    <row r="726" spans="6:6">
      <c r="F726" t="str">
        <f t="shared" si="3"/>
        <v/>
      </c>
    </row>
    <row r="727" spans="6:6">
      <c r="F727" t="str">
        <f t="shared" si="3"/>
        <v/>
      </c>
    </row>
    <row r="728" spans="6:6">
      <c r="F728" t="str">
        <f t="shared" si="3"/>
        <v/>
      </c>
    </row>
    <row r="729" spans="6:6">
      <c r="F729" t="str">
        <f t="shared" si="3"/>
        <v/>
      </c>
    </row>
    <row r="730" spans="6:6">
      <c r="F730" t="str">
        <f t="shared" si="3"/>
        <v/>
      </c>
    </row>
    <row r="731" spans="6:6">
      <c r="F731" t="str">
        <f t="shared" si="3"/>
        <v/>
      </c>
    </row>
    <row r="732" spans="6:6">
      <c r="F732" t="str">
        <f t="shared" si="3"/>
        <v/>
      </c>
    </row>
    <row r="733" spans="6:6">
      <c r="F733" t="str">
        <f t="shared" si="3"/>
        <v/>
      </c>
    </row>
    <row r="734" spans="6:6">
      <c r="F734" t="str">
        <f t="shared" si="3"/>
        <v/>
      </c>
    </row>
    <row r="735" spans="6:6">
      <c r="F735" t="str">
        <f t="shared" si="3"/>
        <v/>
      </c>
    </row>
    <row r="736" spans="6:6">
      <c r="F736" t="str">
        <f t="shared" si="3"/>
        <v/>
      </c>
    </row>
    <row r="737" spans="1:6">
      <c r="F737" t="str">
        <f t="shared" si="3"/>
        <v/>
      </c>
    </row>
    <row r="738" spans="1:6">
      <c r="F738" t="str">
        <f t="shared" si="3"/>
        <v/>
      </c>
    </row>
    <row r="739" spans="1:6">
      <c r="A739" s="112"/>
      <c r="F739" t="str">
        <f t="shared" si="3"/>
        <v/>
      </c>
    </row>
    <row r="740" spans="1:6">
      <c r="A740" s="112"/>
      <c r="F740" t="str">
        <f t="shared" si="3"/>
        <v/>
      </c>
    </row>
    <row r="741" spans="1:6">
      <c r="A741" s="112"/>
      <c r="F741" t="str">
        <f t="shared" si="3"/>
        <v/>
      </c>
    </row>
    <row r="742" spans="1:6">
      <c r="A742" s="112"/>
      <c r="F742" t="str">
        <f t="shared" si="3"/>
        <v/>
      </c>
    </row>
    <row r="743" spans="1:6">
      <c r="F743" t="str">
        <f t="shared" si="3"/>
        <v/>
      </c>
    </row>
    <row r="744" spans="1:6">
      <c r="F744" t="str">
        <f t="shared" si="3"/>
        <v/>
      </c>
    </row>
    <row r="745" spans="1:6">
      <c r="F745" t="str">
        <f t="shared" si="3"/>
        <v/>
      </c>
    </row>
    <row r="746" spans="1:6">
      <c r="F746" t="str">
        <f t="shared" si="3"/>
        <v/>
      </c>
    </row>
    <row r="747" spans="1:6">
      <c r="F747" t="str">
        <f t="shared" si="3"/>
        <v/>
      </c>
    </row>
    <row r="748" spans="1:6">
      <c r="F748" t="str">
        <f t="shared" si="3"/>
        <v/>
      </c>
    </row>
    <row r="749" spans="1:6">
      <c r="F749" t="str">
        <f t="shared" si="3"/>
        <v/>
      </c>
    </row>
    <row r="750" spans="1:6">
      <c r="F750" t="str">
        <f t="shared" si="3"/>
        <v/>
      </c>
    </row>
    <row r="751" spans="1:6">
      <c r="F751" t="str">
        <f t="shared" si="3"/>
        <v/>
      </c>
    </row>
    <row r="752" spans="1:6">
      <c r="F752" t="str">
        <f t="shared" si="3"/>
        <v/>
      </c>
    </row>
    <row r="753" spans="6:6">
      <c r="F753" t="str">
        <f t="shared" si="3"/>
        <v/>
      </c>
    </row>
    <row r="754" spans="6:6">
      <c r="F754" t="str">
        <f t="shared" si="3"/>
        <v/>
      </c>
    </row>
    <row r="755" spans="6:6">
      <c r="F755" t="str">
        <f t="shared" si="3"/>
        <v/>
      </c>
    </row>
    <row r="756" spans="6:6">
      <c r="F756" t="str">
        <f t="shared" si="3"/>
        <v/>
      </c>
    </row>
    <row r="757" spans="6:6">
      <c r="F757" t="str">
        <f t="shared" si="3"/>
        <v/>
      </c>
    </row>
    <row r="758" spans="6:6">
      <c r="F758" t="str">
        <f t="shared" si="3"/>
        <v/>
      </c>
    </row>
    <row r="759" spans="6:6">
      <c r="F759" t="str">
        <f t="shared" si="3"/>
        <v/>
      </c>
    </row>
    <row r="760" spans="6:6">
      <c r="F760" t="str">
        <f t="shared" si="3"/>
        <v/>
      </c>
    </row>
    <row r="761" spans="6:6">
      <c r="F761" t="str">
        <f t="shared" si="3"/>
        <v/>
      </c>
    </row>
    <row r="762" spans="6:6">
      <c r="F762" t="str">
        <f t="shared" si="3"/>
        <v/>
      </c>
    </row>
    <row r="763" spans="6:6">
      <c r="F763" t="str">
        <f t="shared" si="3"/>
        <v/>
      </c>
    </row>
    <row r="764" spans="6:6">
      <c r="F764" t="str">
        <f t="shared" si="3"/>
        <v/>
      </c>
    </row>
    <row r="765" spans="6:6">
      <c r="F765" t="str">
        <f t="shared" si="3"/>
        <v/>
      </c>
    </row>
    <row r="766" spans="6:6">
      <c r="F766" t="str">
        <f t="shared" si="3"/>
        <v/>
      </c>
    </row>
    <row r="767" spans="6:6">
      <c r="F767" t="str">
        <f t="shared" si="3"/>
        <v/>
      </c>
    </row>
    <row r="768" spans="6:6">
      <c r="F768" t="str">
        <f t="shared" si="3"/>
        <v/>
      </c>
    </row>
    <row r="769" spans="6:6">
      <c r="F769" t="str">
        <f t="shared" si="3"/>
        <v/>
      </c>
    </row>
    <row r="770" spans="6:6">
      <c r="F770" t="str">
        <f t="shared" si="3"/>
        <v/>
      </c>
    </row>
    <row r="771" spans="6:6">
      <c r="F771" t="str">
        <f t="shared" si="3"/>
        <v/>
      </c>
    </row>
    <row r="772" spans="6:6">
      <c r="F772" t="str">
        <f t="shared" si="3"/>
        <v/>
      </c>
    </row>
    <row r="773" spans="6:6">
      <c r="F773" t="str">
        <f t="shared" si="3"/>
        <v/>
      </c>
    </row>
    <row r="774" spans="6:6">
      <c r="F774" t="str">
        <f t="shared" si="3"/>
        <v/>
      </c>
    </row>
    <row r="775" spans="6:6">
      <c r="F775" t="str">
        <f t="shared" si="3"/>
        <v/>
      </c>
    </row>
    <row r="776" spans="6:6">
      <c r="F776" t="str">
        <f t="shared" si="3"/>
        <v/>
      </c>
    </row>
    <row r="777" spans="6:6">
      <c r="F777" t="str">
        <f t="shared" si="3"/>
        <v/>
      </c>
    </row>
    <row r="778" spans="6:6">
      <c r="F778" t="str">
        <f t="shared" si="3"/>
        <v/>
      </c>
    </row>
    <row r="779" spans="6:6">
      <c r="F779" t="str">
        <f t="shared" si="3"/>
        <v/>
      </c>
    </row>
    <row r="780" spans="6:6">
      <c r="F780" t="str">
        <f t="shared" ref="F780:F814" si="4">SUBSTITUTE(E780,"Istate","(state")</f>
        <v/>
      </c>
    </row>
    <row r="781" spans="6:6">
      <c r="F781" t="str">
        <f t="shared" si="4"/>
        <v/>
      </c>
    </row>
    <row r="782" spans="6:6">
      <c r="F782" t="str">
        <f t="shared" si="4"/>
        <v/>
      </c>
    </row>
    <row r="783" spans="6:6">
      <c r="F783" t="str">
        <f t="shared" si="4"/>
        <v/>
      </c>
    </row>
    <row r="784" spans="6:6">
      <c r="F784" t="str">
        <f t="shared" si="4"/>
        <v/>
      </c>
    </row>
    <row r="785" spans="1:6">
      <c r="F785" t="str">
        <f t="shared" si="4"/>
        <v/>
      </c>
    </row>
    <row r="786" spans="1:6">
      <c r="F786" t="str">
        <f t="shared" si="4"/>
        <v/>
      </c>
    </row>
    <row r="787" spans="1:6">
      <c r="F787" t="str">
        <f t="shared" si="4"/>
        <v/>
      </c>
    </row>
    <row r="788" spans="1:6">
      <c r="F788" t="str">
        <f t="shared" si="4"/>
        <v/>
      </c>
    </row>
    <row r="789" spans="1:6">
      <c r="F789" t="str">
        <f t="shared" si="4"/>
        <v/>
      </c>
    </row>
    <row r="790" spans="1:6">
      <c r="F790" t="str">
        <f t="shared" si="4"/>
        <v/>
      </c>
    </row>
    <row r="791" spans="1:6">
      <c r="A791" s="64"/>
      <c r="F791" t="str">
        <f t="shared" si="4"/>
        <v/>
      </c>
    </row>
    <row r="792" spans="1:6">
      <c r="A792" s="64"/>
      <c r="F792" t="str">
        <f t="shared" si="4"/>
        <v/>
      </c>
    </row>
    <row r="793" spans="1:6">
      <c r="A793" s="64"/>
      <c r="F793" t="str">
        <f t="shared" si="4"/>
        <v/>
      </c>
    </row>
    <row r="794" spans="1:6">
      <c r="A794" s="64"/>
      <c r="F794" t="str">
        <f t="shared" si="4"/>
        <v/>
      </c>
    </row>
    <row r="795" spans="1:6">
      <c r="A795" s="64"/>
      <c r="F795" t="str">
        <f t="shared" si="4"/>
        <v/>
      </c>
    </row>
    <row r="796" spans="1:6">
      <c r="A796" s="64"/>
      <c r="F796" t="str">
        <f t="shared" si="4"/>
        <v/>
      </c>
    </row>
    <row r="797" spans="1:6">
      <c r="A797" s="64"/>
      <c r="F797" t="str">
        <f t="shared" si="4"/>
        <v/>
      </c>
    </row>
    <row r="798" spans="1:6">
      <c r="A798" s="64"/>
      <c r="F798" t="str">
        <f t="shared" si="4"/>
        <v/>
      </c>
    </row>
    <row r="799" spans="1:6">
      <c r="A799" s="64"/>
      <c r="F799" t="str">
        <f t="shared" si="4"/>
        <v/>
      </c>
    </row>
    <row r="800" spans="1:6">
      <c r="A800" s="64"/>
      <c r="F800" t="str">
        <f t="shared" si="4"/>
        <v/>
      </c>
    </row>
    <row r="801" spans="1:6">
      <c r="A801" s="64"/>
      <c r="F801" t="str">
        <f t="shared" si="4"/>
        <v/>
      </c>
    </row>
    <row r="802" spans="1:6">
      <c r="A802" s="64"/>
      <c r="F802" t="str">
        <f t="shared" si="4"/>
        <v/>
      </c>
    </row>
    <row r="803" spans="1:6">
      <c r="A803" s="64"/>
      <c r="F803" t="str">
        <f t="shared" si="4"/>
        <v/>
      </c>
    </row>
    <row r="804" spans="1:6">
      <c r="A804" s="64"/>
      <c r="F804" t="str">
        <f t="shared" si="4"/>
        <v/>
      </c>
    </row>
    <row r="805" spans="1:6">
      <c r="A805" s="64"/>
      <c r="F805" t="str">
        <f t="shared" si="4"/>
        <v/>
      </c>
    </row>
    <row r="806" spans="1:6">
      <c r="A806" s="64"/>
      <c r="F806" t="str">
        <f t="shared" si="4"/>
        <v/>
      </c>
    </row>
    <row r="807" spans="1:6">
      <c r="A807" s="64"/>
      <c r="F807" t="str">
        <f t="shared" si="4"/>
        <v/>
      </c>
    </row>
    <row r="808" spans="1:6">
      <c r="A808" s="64"/>
      <c r="F808" t="str">
        <f t="shared" si="4"/>
        <v/>
      </c>
    </row>
    <row r="809" spans="1:6">
      <c r="A809" s="64"/>
      <c r="F809" t="str">
        <f t="shared" si="4"/>
        <v/>
      </c>
    </row>
    <row r="810" spans="1:6">
      <c r="A810" s="64"/>
      <c r="F810" t="str">
        <f t="shared" si="4"/>
        <v/>
      </c>
    </row>
    <row r="811" spans="1:6">
      <c r="A811" s="64"/>
      <c r="F811" t="str">
        <f t="shared" si="4"/>
        <v/>
      </c>
    </row>
    <row r="812" spans="1:6">
      <c r="A812" s="64"/>
      <c r="F812" t="str">
        <f t="shared" si="4"/>
        <v/>
      </c>
    </row>
    <row r="813" spans="1:6">
      <c r="A813" s="64"/>
      <c r="F813" t="str">
        <f t="shared" si="4"/>
        <v/>
      </c>
    </row>
    <row r="814" spans="1:6">
      <c r="A814" s="64"/>
      <c r="F814" t="str">
        <f t="shared" si="4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zoomScale="70" zoomScaleNormal="70"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29.140625" style="7" customWidth="1"/>
    <col min="2" max="2" width="35" style="7" customWidth="1"/>
    <col min="3" max="3" width="58.42578125" style="7" customWidth="1"/>
    <col min="4" max="4" width="17.28515625" style="5" customWidth="1"/>
    <col min="5" max="5" width="34.85546875" customWidth="1"/>
    <col min="6" max="6" width="12.42578125" customWidth="1"/>
    <col min="7" max="7" width="24.5703125" customWidth="1"/>
    <col min="8" max="8" width="17.5703125" style="68" customWidth="1"/>
    <col min="9" max="9" width="16.42578125" customWidth="1"/>
    <col min="10" max="10" width="16.42578125" style="68" customWidth="1"/>
    <col min="11" max="11" width="19" style="68" bestFit="1" customWidth="1"/>
    <col min="12" max="12" width="21.28515625" style="68" customWidth="1"/>
    <col min="13" max="13" width="16.140625" customWidth="1"/>
  </cols>
  <sheetData>
    <row r="1" spans="1:15" s="732" customFormat="1" ht="46.5" customHeight="1">
      <c r="A1" s="729" t="s">
        <v>3017</v>
      </c>
      <c r="B1" s="730" t="s">
        <v>3018</v>
      </c>
      <c r="C1" s="726" t="s">
        <v>3019</v>
      </c>
      <c r="D1" s="726" t="s">
        <v>3020</v>
      </c>
      <c r="E1" s="727" t="s">
        <v>4710</v>
      </c>
      <c r="F1" s="727" t="s">
        <v>4711</v>
      </c>
      <c r="G1" s="731" t="s">
        <v>7497</v>
      </c>
      <c r="H1" s="728" t="s">
        <v>7498</v>
      </c>
      <c r="I1" s="727" t="s">
        <v>4712</v>
      </c>
      <c r="J1" s="728" t="s">
        <v>4716</v>
      </c>
      <c r="K1" s="728" t="s">
        <v>4713</v>
      </c>
      <c r="L1" s="728" t="s">
        <v>4714</v>
      </c>
      <c r="M1" s="728" t="s">
        <v>4718</v>
      </c>
      <c r="N1" s="728" t="s">
        <v>4728</v>
      </c>
      <c r="O1" s="728" t="s">
        <v>4729</v>
      </c>
    </row>
    <row r="2" spans="1:15">
      <c r="A2" s="71" t="s">
        <v>589</v>
      </c>
      <c r="B2" s="71" t="s">
        <v>3021</v>
      </c>
      <c r="C2" s="72" t="s">
        <v>3021</v>
      </c>
      <c r="D2" s="724"/>
      <c r="E2">
        <f ca="1">IFERROR(_xlfn.XLOOKUP($A2,map_headernames!H:H,map_headernames!H:H),0)</f>
        <v>0</v>
      </c>
      <c r="F2">
        <f ca="1">IFERROR(_xlfn.XLOOKUP($A2,map_headernames!I:I,map_headernames!I:I),0)</f>
        <v>0</v>
      </c>
      <c r="G2">
        <f ca="1">IFERROR(_xlfn.XLOOKUP($A2,map_headernames!L:L,map_headernames!L:L),0)</f>
        <v>0</v>
      </c>
      <c r="H2" s="68" t="e">
        <f ca="1">_xlfn.XLOOKUP(A2,map_headernames!L:L,map_headernames!Q:Q)</f>
        <v>#NAME?</v>
      </c>
      <c r="I2">
        <f ca="1">IFERROR(_xlfn.XLOOKUP($A2,map_headernames!O:O,map_headernames!O:O),0)</f>
        <v>0</v>
      </c>
    </row>
    <row r="3" spans="1:15">
      <c r="A3" s="71" t="s">
        <v>66</v>
      </c>
      <c r="B3" s="71" t="s">
        <v>3022</v>
      </c>
      <c r="C3" s="72" t="s">
        <v>3023</v>
      </c>
      <c r="D3" s="724" t="s">
        <v>3024</v>
      </c>
      <c r="E3">
        <f ca="1">IFERROR(_xlfn.XLOOKUP($A3,map_headernames!H:H,map_headernames!H:H),0)</f>
        <v>0</v>
      </c>
      <c r="F3">
        <f ca="1">IFERROR(_xlfn.XLOOKUP($A3,map_headernames!I:I,map_headernames!I:I),0)</f>
        <v>0</v>
      </c>
      <c r="G3">
        <f ca="1">IFERROR(_xlfn.XLOOKUP($A3,map_headernames!L:L,map_headernames!L:L),0)</f>
        <v>0</v>
      </c>
      <c r="H3" s="68" t="e">
        <f ca="1">_xlfn.XLOOKUP(A3,map_headernames!L:L,map_headernames!Q:Q)</f>
        <v>#NAME?</v>
      </c>
      <c r="I3">
        <f ca="1">IFERROR(_xlfn.XLOOKUP($A3,map_headernames!O:O,map_headernames!O:O),0)</f>
        <v>0</v>
      </c>
    </row>
    <row r="4" spans="1:15">
      <c r="A4" s="71" t="s">
        <v>71</v>
      </c>
      <c r="B4" s="71" t="s">
        <v>3025</v>
      </c>
      <c r="C4" s="72" t="s">
        <v>3026</v>
      </c>
      <c r="D4" s="724" t="s">
        <v>3024</v>
      </c>
      <c r="E4">
        <f ca="1">IFERROR(_xlfn.XLOOKUP($A4,map_headernames!H:H,map_headernames!H:H),0)</f>
        <v>0</v>
      </c>
      <c r="F4">
        <f ca="1">IFERROR(_xlfn.XLOOKUP($A4,map_headernames!I:I,map_headernames!I:I),0)</f>
        <v>0</v>
      </c>
      <c r="G4">
        <f ca="1">IFERROR(_xlfn.XLOOKUP($A4,map_headernames!L:L,map_headernames!L:L),0)</f>
        <v>0</v>
      </c>
      <c r="H4" s="68" t="e">
        <f ca="1">_xlfn.XLOOKUP(A4,map_headernames!L:L,map_headernames!Q:Q)</f>
        <v>#NAME?</v>
      </c>
      <c r="I4">
        <f ca="1">IFERROR(_xlfn.XLOOKUP($A4,map_headernames!O:O,map_headernames!O:O),0)</f>
        <v>0</v>
      </c>
    </row>
    <row r="5" spans="1:15" s="39" customFormat="1">
      <c r="A5" s="73" t="s">
        <v>3027</v>
      </c>
      <c r="B5" s="73" t="s">
        <v>3028</v>
      </c>
      <c r="C5" s="74" t="s">
        <v>3029</v>
      </c>
      <c r="D5" s="725" t="s">
        <v>3024</v>
      </c>
      <c r="E5" s="39">
        <f ca="1">IFERROR(_xlfn.XLOOKUP($A5,map_headernames!H:H,map_headernames!H:H),0)</f>
        <v>0</v>
      </c>
      <c r="F5" s="39">
        <f ca="1">IFERROR(_xlfn.XLOOKUP($A5,map_headernames!I:I,map_headernames!I:I),0)</f>
        <v>0</v>
      </c>
      <c r="G5">
        <f ca="1">IFERROR(_xlfn.XLOOKUP($A5,map_headernames!L:L,map_headernames!L:L),0)</f>
        <v>0</v>
      </c>
      <c r="H5" s="68" t="e">
        <f ca="1">_xlfn.XLOOKUP(A5,map_headernames!L:L,map_headernames!Q:Q)</f>
        <v>#NAME?</v>
      </c>
      <c r="I5">
        <f ca="1">IFERROR(_xlfn.XLOOKUP($A5,map_headernames!O:O,map_headernames!O:O),0)</f>
        <v>0</v>
      </c>
      <c r="J5" s="68"/>
      <c r="K5" s="68"/>
      <c r="L5" s="39" t="s">
        <v>4715</v>
      </c>
      <c r="M5" s="39">
        <v>1</v>
      </c>
      <c r="N5" s="39">
        <v>0</v>
      </c>
    </row>
    <row r="6" spans="1:15" s="39" customFormat="1">
      <c r="A6" s="73" t="s">
        <v>3030</v>
      </c>
      <c r="B6" s="73" t="s">
        <v>3031</v>
      </c>
      <c r="C6" s="74" t="s">
        <v>3032</v>
      </c>
      <c r="D6" s="725" t="s">
        <v>3024</v>
      </c>
      <c r="E6" s="39">
        <f ca="1">IFERROR(_xlfn.XLOOKUP($A6,map_headernames!H:H,map_headernames!H:H),0)</f>
        <v>0</v>
      </c>
      <c r="F6" s="39">
        <f ca="1">IFERROR(_xlfn.XLOOKUP($A6,map_headernames!I:I,map_headernames!I:I),0)</f>
        <v>0</v>
      </c>
      <c r="G6">
        <f ca="1">IFERROR(_xlfn.XLOOKUP($A6,map_headernames!L:L,map_headernames!L:L),0)</f>
        <v>0</v>
      </c>
      <c r="H6" s="68" t="e">
        <f ca="1">_xlfn.XLOOKUP(A6,map_headernames!L:L,map_headernames!Q:Q)</f>
        <v>#NAME?</v>
      </c>
      <c r="I6">
        <f ca="1">IFERROR(_xlfn.XLOOKUP($A6,map_headernames!O:O,map_headernames!O:O),0)</f>
        <v>0</v>
      </c>
      <c r="J6" s="68"/>
      <c r="K6" s="68"/>
      <c r="L6" s="68"/>
    </row>
    <row r="7" spans="1:15" s="39" customFormat="1">
      <c r="A7" s="73" t="s">
        <v>3033</v>
      </c>
      <c r="B7" s="73" t="s">
        <v>3034</v>
      </c>
      <c r="C7" s="74" t="s">
        <v>3035</v>
      </c>
      <c r="D7" s="725" t="s">
        <v>3024</v>
      </c>
      <c r="E7" s="39">
        <f ca="1">IFERROR(_xlfn.XLOOKUP($A7,map_headernames!H:H,map_headernames!H:H),0)</f>
        <v>0</v>
      </c>
      <c r="F7" s="39">
        <f ca="1">IFERROR(_xlfn.XLOOKUP($A7,map_headernames!I:I,map_headernames!I:I),0)</f>
        <v>0</v>
      </c>
      <c r="G7">
        <f ca="1">IFERROR(_xlfn.XLOOKUP($A7,map_headernames!L:L,map_headernames!L:L),0)</f>
        <v>0</v>
      </c>
      <c r="H7" s="68" t="e">
        <f ca="1">_xlfn.XLOOKUP(A7,map_headernames!L:L,map_headernames!Q:Q)</f>
        <v>#NAME?</v>
      </c>
      <c r="I7">
        <f ca="1">IFERROR(_xlfn.XLOOKUP($A7,map_headernames!O:O,map_headernames!O:O),0)</f>
        <v>0</v>
      </c>
      <c r="J7" s="68"/>
      <c r="K7" s="68"/>
      <c r="L7" s="68"/>
    </row>
    <row r="8" spans="1:15" s="39" customFormat="1">
      <c r="A8" s="73" t="s">
        <v>3036</v>
      </c>
      <c r="B8" s="73" t="s">
        <v>3037</v>
      </c>
      <c r="C8" s="74" t="s">
        <v>3038</v>
      </c>
      <c r="D8" s="725" t="s">
        <v>3024</v>
      </c>
      <c r="E8" s="39">
        <f ca="1">IFERROR(_xlfn.XLOOKUP($A8,map_headernames!H:H,map_headernames!H:H),0)</f>
        <v>0</v>
      </c>
      <c r="F8" s="39">
        <f ca="1">IFERROR(_xlfn.XLOOKUP($A8,map_headernames!I:I,map_headernames!I:I),0)</f>
        <v>0</v>
      </c>
      <c r="G8">
        <f ca="1">IFERROR(_xlfn.XLOOKUP($A8,map_headernames!L:L,map_headernames!L:L),0)</f>
        <v>0</v>
      </c>
      <c r="H8" s="68" t="e">
        <f ca="1">_xlfn.XLOOKUP(A8,map_headernames!L:L,map_headernames!Q:Q)</f>
        <v>#NAME?</v>
      </c>
      <c r="I8">
        <f ca="1">IFERROR(_xlfn.XLOOKUP($A8,map_headernames!O:O,map_headernames!O:O),0)</f>
        <v>0</v>
      </c>
      <c r="J8" s="68"/>
      <c r="K8" s="68"/>
      <c r="L8" s="68"/>
    </row>
    <row r="9" spans="1:15" s="39" customFormat="1">
      <c r="A9" s="73" t="s">
        <v>3039</v>
      </c>
      <c r="B9" s="73" t="s">
        <v>3040</v>
      </c>
      <c r="C9" s="74" t="s">
        <v>3041</v>
      </c>
      <c r="D9" s="725" t="s">
        <v>3024</v>
      </c>
      <c r="E9" s="39">
        <f ca="1">IFERROR(_xlfn.XLOOKUP($A9,map_headernames!H:H,map_headernames!H:H),0)</f>
        <v>0</v>
      </c>
      <c r="F9" s="39">
        <f ca="1">IFERROR(_xlfn.XLOOKUP($A9,map_headernames!I:I,map_headernames!I:I),0)</f>
        <v>0</v>
      </c>
      <c r="G9">
        <f ca="1">IFERROR(_xlfn.XLOOKUP($A9,map_headernames!L:L,map_headernames!L:L),0)</f>
        <v>0</v>
      </c>
      <c r="H9" s="68" t="e">
        <f ca="1">_xlfn.XLOOKUP(A9,map_headernames!L:L,map_headernames!Q:Q)</f>
        <v>#NAME?</v>
      </c>
      <c r="I9">
        <f ca="1">IFERROR(_xlfn.XLOOKUP($A9,map_headernames!O:O,map_headernames!O:O),0)</f>
        <v>0</v>
      </c>
      <c r="J9" s="68"/>
      <c r="K9" s="68"/>
      <c r="L9" s="68"/>
    </row>
    <row r="10" spans="1:15" s="39" customFormat="1">
      <c r="A10" s="75" t="s">
        <v>3042</v>
      </c>
      <c r="B10" s="75" t="s">
        <v>3043</v>
      </c>
      <c r="C10" s="76" t="s">
        <v>3044</v>
      </c>
      <c r="D10" s="725" t="s">
        <v>3024</v>
      </c>
      <c r="E10" s="39">
        <f ca="1">IFERROR(_xlfn.XLOOKUP($A10,map_headernames!H:H,map_headernames!H:H),0)</f>
        <v>0</v>
      </c>
      <c r="F10" s="39">
        <f ca="1">IFERROR(_xlfn.XLOOKUP($A10,map_headernames!I:I,map_headernames!I:I),0)</f>
        <v>0</v>
      </c>
      <c r="G10">
        <f ca="1">IFERROR(_xlfn.XLOOKUP($A10,map_headernames!L:L,map_headernames!L:L),0)</f>
        <v>0</v>
      </c>
      <c r="H10" s="68" t="e">
        <f ca="1">_xlfn.XLOOKUP(A10,map_headernames!L:L,map_headernames!Q:Q)</f>
        <v>#NAME?</v>
      </c>
      <c r="I10">
        <f ca="1">IFERROR(_xlfn.XLOOKUP($A10,map_headernames!O:O,map_headernames!O:O),0)</f>
        <v>0</v>
      </c>
      <c r="J10" s="68"/>
      <c r="K10" s="68"/>
      <c r="L10" s="68"/>
    </row>
    <row r="11" spans="1:15">
      <c r="A11" s="73" t="s">
        <v>3045</v>
      </c>
      <c r="B11" s="77" t="s">
        <v>2146</v>
      </c>
      <c r="C11" s="78" t="s">
        <v>3046</v>
      </c>
      <c r="D11" s="65" t="s">
        <v>2145</v>
      </c>
      <c r="E11">
        <f ca="1">IFERROR(_xlfn.XLOOKUP($A11,map_headernames!H:H,map_headernames!H:H),0)</f>
        <v>0</v>
      </c>
      <c r="F11">
        <f ca="1">IFERROR(_xlfn.XLOOKUP($A11,map_headernames!I:I,map_headernames!I:I),0)</f>
        <v>0</v>
      </c>
      <c r="G11">
        <f ca="1">IFERROR(_xlfn.XLOOKUP($A11,map_headernames!L:L,map_headernames!L:L),0)</f>
        <v>0</v>
      </c>
      <c r="H11" s="68" t="e">
        <f ca="1">_xlfn.XLOOKUP(A11,map_headernames!L:L,map_headernames!Q:Q)</f>
        <v>#NAME?</v>
      </c>
      <c r="I11">
        <f ca="1">IFERROR(_xlfn.XLOOKUP($A11,map_headernames!O:O,map_headernames!O:O),0)</f>
        <v>0</v>
      </c>
      <c r="K11" s="68" t="s">
        <v>2144</v>
      </c>
      <c r="L11" s="68" t="s">
        <v>2142</v>
      </c>
    </row>
    <row r="12" spans="1:15">
      <c r="A12" s="71" t="s">
        <v>3047</v>
      </c>
      <c r="B12" s="71" t="s">
        <v>3048</v>
      </c>
      <c r="C12" s="78" t="s">
        <v>3049</v>
      </c>
      <c r="D12" s="65" t="s">
        <v>2145</v>
      </c>
      <c r="E12">
        <f ca="1">IFERROR(_xlfn.XLOOKUP($A12,map_headernames!H:H,map_headernames!H:H),0)</f>
        <v>0</v>
      </c>
      <c r="F12">
        <f ca="1">IFERROR(_xlfn.XLOOKUP($A12,map_headernames!I:I,map_headernames!I:I),0)</f>
        <v>0</v>
      </c>
      <c r="G12">
        <f ca="1">IFERROR(_xlfn.XLOOKUP($A12,map_headernames!L:L,map_headernames!L:L),0)</f>
        <v>0</v>
      </c>
      <c r="H12" s="68" t="e">
        <f ca="1">_xlfn.XLOOKUP(A12,map_headernames!L:L,map_headernames!Q:Q)</f>
        <v>#NAME?</v>
      </c>
      <c r="I12">
        <f ca="1">IFERROR(_xlfn.XLOOKUP($A12,map_headernames!O:O,map_headernames!O:O),0)</f>
        <v>0</v>
      </c>
    </row>
    <row r="13" spans="1:15">
      <c r="A13" s="73" t="s">
        <v>3050</v>
      </c>
      <c r="B13" s="77" t="s">
        <v>3051</v>
      </c>
      <c r="C13" s="78" t="s">
        <v>3052</v>
      </c>
      <c r="D13" s="65" t="s">
        <v>2145</v>
      </c>
      <c r="E13">
        <f ca="1">IFERROR(_xlfn.XLOOKUP($A13,map_headernames!H:H,map_headernames!H:H),0)</f>
        <v>0</v>
      </c>
      <c r="F13">
        <f ca="1">IFERROR(_xlfn.XLOOKUP($A13,map_headernames!I:I,map_headernames!I:I),0)</f>
        <v>0</v>
      </c>
      <c r="G13">
        <f ca="1">IFERROR(_xlfn.XLOOKUP($A13,map_headernames!L:L,map_headernames!L:L),0)</f>
        <v>0</v>
      </c>
      <c r="H13" s="68" t="e">
        <f ca="1">_xlfn.XLOOKUP(A13,map_headernames!L:L,map_headernames!Q:Q)</f>
        <v>#NAME?</v>
      </c>
      <c r="I13">
        <f ca="1">IFERROR(_xlfn.XLOOKUP($A13,map_headernames!O:O,map_headernames!O:O),0)</f>
        <v>0</v>
      </c>
      <c r="K13" s="68" t="s">
        <v>581</v>
      </c>
      <c r="L13" s="68" t="s">
        <v>580</v>
      </c>
    </row>
    <row r="14" spans="1:15">
      <c r="A14" s="73" t="s">
        <v>1640</v>
      </c>
      <c r="B14" s="77" t="s">
        <v>3053</v>
      </c>
      <c r="C14" s="78" t="s">
        <v>3054</v>
      </c>
      <c r="D14" s="65" t="s">
        <v>2145</v>
      </c>
      <c r="E14">
        <f ca="1">IFERROR(_xlfn.XLOOKUP($A14,map_headernames!H:H,map_headernames!H:H),0)</f>
        <v>0</v>
      </c>
      <c r="F14">
        <f ca="1">IFERROR(_xlfn.XLOOKUP($A14,map_headernames!I:I,map_headernames!I:I),0)</f>
        <v>0</v>
      </c>
      <c r="G14">
        <f ca="1">IFERROR(_xlfn.XLOOKUP($A14,map_headernames!L:L,map_headernames!L:L),0)</f>
        <v>0</v>
      </c>
      <c r="H14" s="68" t="e">
        <f ca="1">_xlfn.XLOOKUP(A14,map_headernames!L:L,map_headernames!Q:Q)</f>
        <v>#NAME?</v>
      </c>
      <c r="I14">
        <f ca="1">IFERROR(_xlfn.XLOOKUP($A14,map_headernames!O:O,map_headernames!O:O),0)</f>
        <v>0</v>
      </c>
      <c r="J14" s="68" t="s">
        <v>1173</v>
      </c>
      <c r="K14" s="68" t="s">
        <v>1174</v>
      </c>
      <c r="L14" s="68" t="s">
        <v>164</v>
      </c>
    </row>
    <row r="15" spans="1:15">
      <c r="A15" s="71" t="s">
        <v>2976</v>
      </c>
      <c r="B15" s="71" t="s">
        <v>3055</v>
      </c>
      <c r="C15" s="78" t="s">
        <v>3056</v>
      </c>
      <c r="D15" s="65" t="s">
        <v>2145</v>
      </c>
      <c r="E15" s="102" t="s">
        <v>2976</v>
      </c>
      <c r="F15">
        <f ca="1">IFERROR(_xlfn.XLOOKUP($A15,map_headernames!I:I,map_headernames!I:I),0)</f>
        <v>0</v>
      </c>
      <c r="G15">
        <f ca="1">IFERROR(_xlfn.XLOOKUP($A15,map_headernames!L:L,map_headernames!L:L),0)</f>
        <v>0</v>
      </c>
      <c r="H15" s="68" t="e">
        <f ca="1">_xlfn.XLOOKUP(A15,map_headernames!L:L,map_headernames!Q:Q)</f>
        <v>#NAME?</v>
      </c>
      <c r="I15">
        <f ca="1">IFERROR(_xlfn.XLOOKUP($A15,map_headernames!O:O,map_headernames!O:O),0)</f>
        <v>0</v>
      </c>
      <c r="K15" s="23"/>
      <c r="L15" s="8" t="s">
        <v>2808</v>
      </c>
      <c r="M15">
        <v>1</v>
      </c>
      <c r="N15">
        <v>0</v>
      </c>
    </row>
    <row r="16" spans="1:15">
      <c r="A16" s="71" t="s">
        <v>2977</v>
      </c>
      <c r="B16" s="71" t="s">
        <v>3057</v>
      </c>
      <c r="C16" s="78" t="s">
        <v>3058</v>
      </c>
      <c r="D16" s="65" t="s">
        <v>2145</v>
      </c>
      <c r="E16" s="102" t="s">
        <v>2977</v>
      </c>
      <c r="F16">
        <f ca="1">IFERROR(_xlfn.XLOOKUP($A16,map_headernames!I:I,map_headernames!I:I),0)</f>
        <v>0</v>
      </c>
      <c r="G16">
        <f ca="1">IFERROR(_xlfn.XLOOKUP($A16,map_headernames!L:L,map_headernames!L:L),0)</f>
        <v>0</v>
      </c>
      <c r="H16" s="68" t="e">
        <f ca="1">_xlfn.XLOOKUP(A16,map_headernames!L:L,map_headernames!Q:Q)</f>
        <v>#NAME?</v>
      </c>
      <c r="I16">
        <f ca="1">IFERROR(_xlfn.XLOOKUP($A16,map_headernames!O:O,map_headernames!O:O),0)</f>
        <v>0</v>
      </c>
      <c r="K16" s="23"/>
      <c r="L16" s="8" t="s">
        <v>2797</v>
      </c>
      <c r="M16">
        <v>2</v>
      </c>
      <c r="N16">
        <v>0</v>
      </c>
    </row>
    <row r="17" spans="1:14">
      <c r="A17" s="71" t="s">
        <v>2979</v>
      </c>
      <c r="B17" s="71" t="s">
        <v>3059</v>
      </c>
      <c r="C17" s="79" t="s">
        <v>3060</v>
      </c>
      <c r="D17" s="65" t="s">
        <v>2145</v>
      </c>
      <c r="E17" s="102" t="s">
        <v>2979</v>
      </c>
      <c r="F17">
        <f ca="1">IFERROR(_xlfn.XLOOKUP($A17,map_headernames!I:I,map_headernames!I:I),0)</f>
        <v>0</v>
      </c>
      <c r="G17">
        <f ca="1">IFERROR(_xlfn.XLOOKUP($A17,map_headernames!L:L,map_headernames!L:L),0)</f>
        <v>0</v>
      </c>
      <c r="H17" s="68" t="e">
        <f ca="1">_xlfn.XLOOKUP(A17,map_headernames!L:L,map_headernames!Q:Q)</f>
        <v>#NAME?</v>
      </c>
      <c r="I17">
        <f ca="1">IFERROR(_xlfn.XLOOKUP($A17,map_headernames!O:O,map_headernames!O:O),0)</f>
        <v>0</v>
      </c>
      <c r="K17" s="23"/>
      <c r="L17" s="8" t="s">
        <v>2802</v>
      </c>
      <c r="M17">
        <v>1</v>
      </c>
      <c r="N17">
        <v>0</v>
      </c>
    </row>
    <row r="18" spans="1:14">
      <c r="A18" s="71" t="s">
        <v>2978</v>
      </c>
      <c r="B18" s="71" t="s">
        <v>3061</v>
      </c>
      <c r="C18" s="78" t="s">
        <v>3062</v>
      </c>
      <c r="D18" s="65" t="s">
        <v>2145</v>
      </c>
      <c r="E18" s="102" t="s">
        <v>2978</v>
      </c>
      <c r="F18">
        <f ca="1">IFERROR(_xlfn.XLOOKUP($A18,map_headernames!I:I,map_headernames!I:I),0)</f>
        <v>0</v>
      </c>
      <c r="G18">
        <f ca="1">IFERROR(_xlfn.XLOOKUP($A18,map_headernames!L:L,map_headernames!L:L),0)</f>
        <v>0</v>
      </c>
      <c r="H18" s="68" t="e">
        <f ca="1">_xlfn.XLOOKUP(A18,map_headernames!L:L,map_headernames!Q:Q)</f>
        <v>#NAME?</v>
      </c>
      <c r="I18">
        <f ca="1">IFERROR(_xlfn.XLOOKUP($A18,map_headernames!O:O,map_headernames!O:O),0)</f>
        <v>0</v>
      </c>
      <c r="K18" s="23"/>
      <c r="L18" s="8" t="s">
        <v>2791</v>
      </c>
      <c r="M18">
        <v>2</v>
      </c>
      <c r="N18">
        <v>0</v>
      </c>
    </row>
    <row r="19" spans="1:14">
      <c r="A19" s="71" t="s">
        <v>2988</v>
      </c>
      <c r="B19" s="71" t="s">
        <v>3063</v>
      </c>
      <c r="C19" s="78" t="s">
        <v>3064</v>
      </c>
      <c r="D19" s="65" t="s">
        <v>2145</v>
      </c>
      <c r="E19" s="102" t="s">
        <v>2988</v>
      </c>
      <c r="F19">
        <f ca="1">IFERROR(_xlfn.XLOOKUP($A19,map_headernames!I:I,map_headernames!I:I),0)</f>
        <v>0</v>
      </c>
      <c r="G19">
        <f ca="1">IFERROR(_xlfn.XLOOKUP($A19,map_headernames!L:L,map_headernames!L:L),0)</f>
        <v>0</v>
      </c>
      <c r="H19" s="68" t="e">
        <f ca="1">_xlfn.XLOOKUP(A19,map_headernames!L:L,map_headernames!Q:Q)</f>
        <v>#NAME?</v>
      </c>
      <c r="I19">
        <f ca="1">IFERROR(_xlfn.XLOOKUP($A19,map_headernames!O:O,map_headernames!O:O),0)</f>
        <v>0</v>
      </c>
      <c r="K19" s="23"/>
      <c r="L19" s="8" t="s">
        <v>2247</v>
      </c>
      <c r="M19">
        <v>1</v>
      </c>
      <c r="N19">
        <v>0</v>
      </c>
    </row>
    <row r="20" spans="1:14">
      <c r="A20" s="71" t="s">
        <v>2981</v>
      </c>
      <c r="B20" s="71" t="s">
        <v>3065</v>
      </c>
      <c r="C20" s="78" t="s">
        <v>3066</v>
      </c>
      <c r="D20" s="65" t="s">
        <v>2145</v>
      </c>
      <c r="E20" s="102" t="s">
        <v>2981</v>
      </c>
      <c r="F20">
        <f ca="1">IFERROR(_xlfn.XLOOKUP($A20,map_headernames!I:I,map_headernames!I:I),0)</f>
        <v>0</v>
      </c>
      <c r="G20">
        <f ca="1">IFERROR(_xlfn.XLOOKUP($A20,map_headernames!L:L,map_headernames!L:L),0)</f>
        <v>0</v>
      </c>
      <c r="H20" s="68" t="e">
        <f ca="1">_xlfn.XLOOKUP(A20,map_headernames!L:L,map_headernames!Q:Q)</f>
        <v>#NAME?</v>
      </c>
      <c r="I20">
        <f ca="1">IFERROR(_xlfn.XLOOKUP($A20,map_headernames!O:O,map_headernames!O:O),0)</f>
        <v>0</v>
      </c>
      <c r="K20" s="23"/>
      <c r="L20" s="8" t="s">
        <v>2202</v>
      </c>
      <c r="M20">
        <v>2</v>
      </c>
      <c r="N20">
        <v>0</v>
      </c>
    </row>
    <row r="21" spans="1:14">
      <c r="A21" s="71" t="s">
        <v>2980</v>
      </c>
      <c r="B21" s="71" t="s">
        <v>3067</v>
      </c>
      <c r="C21" s="78" t="s">
        <v>3068</v>
      </c>
      <c r="D21" s="65" t="s">
        <v>2145</v>
      </c>
      <c r="E21" s="102" t="s">
        <v>2980</v>
      </c>
      <c r="F21">
        <f ca="1">IFERROR(_xlfn.XLOOKUP($A21,map_headernames!I:I,map_headernames!I:I),0)</f>
        <v>0</v>
      </c>
      <c r="G21">
        <f ca="1">IFERROR(_xlfn.XLOOKUP($A21,map_headernames!L:L,map_headernames!L:L),0)</f>
        <v>0</v>
      </c>
      <c r="H21" s="68" t="e">
        <f ca="1">_xlfn.XLOOKUP(A21,map_headernames!L:L,map_headernames!Q:Q)</f>
        <v>#NAME?</v>
      </c>
      <c r="I21">
        <f ca="1">IFERROR(_xlfn.XLOOKUP($A21,map_headernames!O:O,map_headernames!O:O),0)</f>
        <v>0</v>
      </c>
      <c r="K21" s="23"/>
      <c r="L21" s="8" t="s">
        <v>2803</v>
      </c>
      <c r="M21">
        <v>1</v>
      </c>
      <c r="N21">
        <v>0</v>
      </c>
    </row>
    <row r="22" spans="1:14">
      <c r="A22" s="71" t="s">
        <v>2982</v>
      </c>
      <c r="B22" s="71" t="s">
        <v>3069</v>
      </c>
      <c r="C22" s="78" t="s">
        <v>3070</v>
      </c>
      <c r="D22" s="65" t="s">
        <v>2145</v>
      </c>
      <c r="E22" s="102" t="s">
        <v>2982</v>
      </c>
      <c r="F22">
        <f ca="1">IFERROR(_xlfn.XLOOKUP($A22,map_headernames!I:I,map_headernames!I:I),0)</f>
        <v>0</v>
      </c>
      <c r="G22">
        <f ca="1">IFERROR(_xlfn.XLOOKUP($A22,map_headernames!L:L,map_headernames!L:L),0)</f>
        <v>0</v>
      </c>
      <c r="H22" s="68" t="e">
        <f ca="1">_xlfn.XLOOKUP(A22,map_headernames!L:L,map_headernames!Q:Q)</f>
        <v>#NAME?</v>
      </c>
      <c r="I22">
        <f ca="1">IFERROR(_xlfn.XLOOKUP($A22,map_headernames!O:O,map_headernames!O:O),0)</f>
        <v>0</v>
      </c>
      <c r="K22" s="23"/>
      <c r="L22" s="8" t="s">
        <v>2792</v>
      </c>
      <c r="M22">
        <v>2</v>
      </c>
      <c r="N22">
        <v>0</v>
      </c>
    </row>
    <row r="23" spans="1:14">
      <c r="A23" s="71" t="s">
        <v>2989</v>
      </c>
      <c r="B23" s="71" t="s">
        <v>3071</v>
      </c>
      <c r="C23" s="78" t="s">
        <v>3072</v>
      </c>
      <c r="D23" s="65" t="s">
        <v>2145</v>
      </c>
      <c r="E23" s="102" t="s">
        <v>2989</v>
      </c>
      <c r="F23">
        <f ca="1">IFERROR(_xlfn.XLOOKUP($A23,map_headernames!I:I,map_headernames!I:I),0)</f>
        <v>0</v>
      </c>
      <c r="G23">
        <f ca="1">IFERROR(_xlfn.XLOOKUP($A23,map_headernames!L:L,map_headernames!L:L),0)</f>
        <v>0</v>
      </c>
      <c r="H23" s="68" t="e">
        <f ca="1">_xlfn.XLOOKUP(A23,map_headernames!L:L,map_headernames!Q:Q)</f>
        <v>#NAME?</v>
      </c>
      <c r="I23">
        <f ca="1">IFERROR(_xlfn.XLOOKUP($A23,map_headernames!O:O,map_headernames!O:O),0)</f>
        <v>0</v>
      </c>
      <c r="K23" s="23"/>
      <c r="L23" s="8" t="s">
        <v>2804</v>
      </c>
      <c r="M23">
        <v>1</v>
      </c>
      <c r="N23">
        <v>0</v>
      </c>
    </row>
    <row r="24" spans="1:14">
      <c r="A24" s="71" t="s">
        <v>2985</v>
      </c>
      <c r="B24" s="71" t="s">
        <v>3073</v>
      </c>
      <c r="C24" s="78" t="s">
        <v>3074</v>
      </c>
      <c r="D24" s="65" t="s">
        <v>2145</v>
      </c>
      <c r="E24" s="102" t="s">
        <v>2985</v>
      </c>
      <c r="F24">
        <f ca="1">IFERROR(_xlfn.XLOOKUP($A24,map_headernames!I:I,map_headernames!I:I),0)</f>
        <v>0</v>
      </c>
      <c r="G24">
        <f ca="1">IFERROR(_xlfn.XLOOKUP($A24,map_headernames!L:L,map_headernames!L:L),0)</f>
        <v>0</v>
      </c>
      <c r="H24" s="68" t="e">
        <f ca="1">_xlfn.XLOOKUP(A24,map_headernames!L:L,map_headernames!Q:Q)</f>
        <v>#NAME?</v>
      </c>
      <c r="I24">
        <f ca="1">IFERROR(_xlfn.XLOOKUP($A24,map_headernames!O:O,map_headernames!O:O),0)</f>
        <v>0</v>
      </c>
      <c r="K24" s="23"/>
      <c r="L24" s="8" t="s">
        <v>2793</v>
      </c>
      <c r="M24">
        <v>2</v>
      </c>
      <c r="N24">
        <v>0</v>
      </c>
    </row>
    <row r="25" spans="1:14">
      <c r="A25" s="71" t="s">
        <v>2990</v>
      </c>
      <c r="B25" s="71" t="s">
        <v>3075</v>
      </c>
      <c r="C25" s="78" t="s">
        <v>3076</v>
      </c>
      <c r="D25" s="65" t="s">
        <v>2145</v>
      </c>
      <c r="E25" s="102" t="s">
        <v>2990</v>
      </c>
      <c r="F25">
        <f ca="1">IFERROR(_xlfn.XLOOKUP($A25,map_headernames!I:I,map_headernames!I:I),0)</f>
        <v>0</v>
      </c>
      <c r="G25">
        <f ca="1">IFERROR(_xlfn.XLOOKUP($A25,map_headernames!L:L,map_headernames!L:L),0)</f>
        <v>0</v>
      </c>
      <c r="H25" s="68" t="e">
        <f ca="1">_xlfn.XLOOKUP(A25,map_headernames!L:L,map_headernames!Q:Q)</f>
        <v>#NAME?</v>
      </c>
      <c r="I25">
        <f ca="1">IFERROR(_xlfn.XLOOKUP($A25,map_headernames!O:O,map_headernames!O:O),0)</f>
        <v>0</v>
      </c>
      <c r="K25" s="23"/>
      <c r="L25" s="8" t="s">
        <v>2805</v>
      </c>
      <c r="M25">
        <v>1</v>
      </c>
      <c r="N25">
        <v>0</v>
      </c>
    </row>
    <row r="26" spans="1:14">
      <c r="A26" s="71" t="s">
        <v>2984</v>
      </c>
      <c r="B26" s="71" t="s">
        <v>3077</v>
      </c>
      <c r="C26" s="78" t="s">
        <v>3078</v>
      </c>
      <c r="D26" s="65" t="s">
        <v>2145</v>
      </c>
      <c r="E26" s="102" t="s">
        <v>2984</v>
      </c>
      <c r="F26">
        <f ca="1">IFERROR(_xlfn.XLOOKUP($A26,map_headernames!I:I,map_headernames!I:I),0)</f>
        <v>0</v>
      </c>
      <c r="G26">
        <f ca="1">IFERROR(_xlfn.XLOOKUP($A26,map_headernames!L:L,map_headernames!L:L),0)</f>
        <v>0</v>
      </c>
      <c r="H26" s="68" t="e">
        <f ca="1">_xlfn.XLOOKUP(A26,map_headernames!L:L,map_headernames!Q:Q)</f>
        <v>#NAME?</v>
      </c>
      <c r="I26">
        <f ca="1">IFERROR(_xlfn.XLOOKUP($A26,map_headernames!O:O,map_headernames!O:O),0)</f>
        <v>0</v>
      </c>
      <c r="K26" s="23"/>
      <c r="L26" s="8" t="s">
        <v>2794</v>
      </c>
      <c r="M26">
        <v>2</v>
      </c>
      <c r="N26">
        <v>0</v>
      </c>
    </row>
    <row r="27" spans="1:14">
      <c r="A27" s="71" t="s">
        <v>2983</v>
      </c>
      <c r="B27" s="71" t="s">
        <v>3079</v>
      </c>
      <c r="C27" s="78" t="s">
        <v>3080</v>
      </c>
      <c r="D27" s="65" t="s">
        <v>2145</v>
      </c>
      <c r="E27" s="102" t="s">
        <v>2983</v>
      </c>
      <c r="F27">
        <f ca="1">IFERROR(_xlfn.XLOOKUP($A27,map_headernames!I:I,map_headernames!I:I),0)</f>
        <v>0</v>
      </c>
      <c r="G27">
        <f ca="1">IFERROR(_xlfn.XLOOKUP($A27,map_headernames!L:L,map_headernames!L:L),0)</f>
        <v>0</v>
      </c>
      <c r="H27" s="68" t="e">
        <f ca="1">_xlfn.XLOOKUP(A27,map_headernames!L:L,map_headernames!Q:Q)</f>
        <v>#NAME?</v>
      </c>
      <c r="I27">
        <f ca="1">IFERROR(_xlfn.XLOOKUP($A27,map_headernames!O:O,map_headernames!O:O),0)</f>
        <v>0</v>
      </c>
      <c r="K27" s="23"/>
      <c r="L27" s="8" t="s">
        <v>2806</v>
      </c>
      <c r="M27">
        <v>1</v>
      </c>
      <c r="N27">
        <v>0</v>
      </c>
    </row>
    <row r="28" spans="1:14">
      <c r="A28" s="71" t="s">
        <v>2986</v>
      </c>
      <c r="B28" s="71" t="s">
        <v>3081</v>
      </c>
      <c r="C28" s="78" t="s">
        <v>3082</v>
      </c>
      <c r="D28" s="65" t="s">
        <v>2145</v>
      </c>
      <c r="E28" s="102" t="s">
        <v>2986</v>
      </c>
      <c r="F28">
        <f ca="1">IFERROR(_xlfn.XLOOKUP($A28,map_headernames!I:I,map_headernames!I:I),0)</f>
        <v>0</v>
      </c>
      <c r="G28">
        <f ca="1">IFERROR(_xlfn.XLOOKUP($A28,map_headernames!L:L,map_headernames!L:L),0)</f>
        <v>0</v>
      </c>
      <c r="H28" s="68" t="e">
        <f ca="1">_xlfn.XLOOKUP(A28,map_headernames!L:L,map_headernames!Q:Q)</f>
        <v>#NAME?</v>
      </c>
      <c r="I28">
        <f ca="1">IFERROR(_xlfn.XLOOKUP($A28,map_headernames!O:O,map_headernames!O:O),0)</f>
        <v>0</v>
      </c>
      <c r="K28" s="23"/>
      <c r="L28" s="8" t="s">
        <v>2795</v>
      </c>
      <c r="M28">
        <v>2</v>
      </c>
      <c r="N28">
        <v>0</v>
      </c>
    </row>
    <row r="29" spans="1:14">
      <c r="A29" s="71" t="s">
        <v>2991</v>
      </c>
      <c r="B29" s="71" t="s">
        <v>3083</v>
      </c>
      <c r="C29" s="78" t="s">
        <v>3084</v>
      </c>
      <c r="D29" s="65" t="s">
        <v>2145</v>
      </c>
      <c r="E29" s="102" t="s">
        <v>2991</v>
      </c>
      <c r="F29">
        <f ca="1">IFERROR(_xlfn.XLOOKUP($A29,map_headernames!I:I,map_headernames!I:I),0)</f>
        <v>0</v>
      </c>
      <c r="G29">
        <f ca="1">IFERROR(_xlfn.XLOOKUP($A29,map_headernames!L:L,map_headernames!L:L),0)</f>
        <v>0</v>
      </c>
      <c r="H29" s="68" t="e">
        <f ca="1">_xlfn.XLOOKUP(A29,map_headernames!L:L,map_headernames!Q:Q)</f>
        <v>#NAME?</v>
      </c>
      <c r="I29">
        <f ca="1">IFERROR(_xlfn.XLOOKUP($A29,map_headernames!O:O,map_headernames!O:O),0)</f>
        <v>0</v>
      </c>
      <c r="K29" s="23"/>
      <c r="L29" s="8" t="s">
        <v>2807</v>
      </c>
      <c r="M29">
        <v>1</v>
      </c>
      <c r="N29">
        <v>0</v>
      </c>
    </row>
    <row r="30" spans="1:14">
      <c r="A30" s="71" t="s">
        <v>2987</v>
      </c>
      <c r="B30" s="71" t="s">
        <v>3085</v>
      </c>
      <c r="C30" s="78" t="s">
        <v>3086</v>
      </c>
      <c r="D30" s="65" t="s">
        <v>2145</v>
      </c>
      <c r="E30" s="102" t="s">
        <v>2987</v>
      </c>
      <c r="F30">
        <f ca="1">IFERROR(_xlfn.XLOOKUP($A30,map_headernames!I:I,map_headernames!I:I),0)</f>
        <v>0</v>
      </c>
      <c r="G30">
        <f ca="1">IFERROR(_xlfn.XLOOKUP($A30,map_headernames!L:L,map_headernames!L:L),0)</f>
        <v>0</v>
      </c>
      <c r="H30" s="68" t="e">
        <f ca="1">_xlfn.XLOOKUP(A30,map_headernames!L:L,map_headernames!Q:Q)</f>
        <v>#NAME?</v>
      </c>
      <c r="I30">
        <f ca="1">IFERROR(_xlfn.XLOOKUP($A30,map_headernames!O:O,map_headernames!O:O),0)</f>
        <v>0</v>
      </c>
      <c r="K30" s="23"/>
      <c r="L30" s="8" t="s">
        <v>2796</v>
      </c>
      <c r="M30">
        <v>2</v>
      </c>
      <c r="N30">
        <v>0</v>
      </c>
    </row>
    <row r="31" spans="1:14">
      <c r="A31" s="101" t="s">
        <v>3005</v>
      </c>
      <c r="B31" s="77" t="s">
        <v>3087</v>
      </c>
      <c r="C31" s="78" t="s">
        <v>3087</v>
      </c>
      <c r="D31" s="65" t="s">
        <v>2145</v>
      </c>
      <c r="E31" s="8">
        <f ca="1">IFERROR(_xlfn.XLOOKUP($A31,map_headernames!H:H,map_headernames!H:H),0)</f>
        <v>0</v>
      </c>
      <c r="F31">
        <f ca="1">IFERROR(_xlfn.XLOOKUP($A31,map_headernames!I:I,map_headernames!I:I),0)</f>
        <v>0</v>
      </c>
      <c r="G31">
        <f ca="1">IFERROR(_xlfn.XLOOKUP($A31,map_headernames!L:L,map_headernames!L:L),0)</f>
        <v>0</v>
      </c>
      <c r="H31" s="68" t="e">
        <f ca="1">_xlfn.XLOOKUP(A31,map_headernames!L:L,map_headernames!Q:Q)</f>
        <v>#NAME?</v>
      </c>
      <c r="I31">
        <f ca="1">IFERROR(_xlfn.XLOOKUP($A31,map_headernames!O:O,map_headernames!O:O),0)</f>
        <v>0</v>
      </c>
      <c r="K31" s="23"/>
      <c r="L31" s="8" t="s">
        <v>2262</v>
      </c>
      <c r="M31">
        <v>1</v>
      </c>
      <c r="N31">
        <v>0</v>
      </c>
    </row>
    <row r="32" spans="1:14">
      <c r="A32" s="101" t="s">
        <v>2998</v>
      </c>
      <c r="B32" s="71" t="s">
        <v>3088</v>
      </c>
      <c r="C32" s="78" t="s">
        <v>3089</v>
      </c>
      <c r="D32" s="65" t="s">
        <v>2145</v>
      </c>
      <c r="E32" s="8">
        <f ca="1">IFERROR(_xlfn.XLOOKUP($A32,map_headernames!H:H,map_headernames!H:H),0)</f>
        <v>0</v>
      </c>
      <c r="F32">
        <f ca="1">IFERROR(_xlfn.XLOOKUP($A32,map_headernames!I:I,map_headernames!I:I),0)</f>
        <v>0</v>
      </c>
      <c r="G32">
        <f ca="1">IFERROR(_xlfn.XLOOKUP($A32,map_headernames!L:L,map_headernames!L:L),0)</f>
        <v>0</v>
      </c>
      <c r="H32" s="68" t="e">
        <f ca="1">_xlfn.XLOOKUP(A32,map_headernames!L:L,map_headernames!Q:Q)</f>
        <v>#NAME?</v>
      </c>
      <c r="I32">
        <f ca="1">IFERROR(_xlfn.XLOOKUP($A32,map_headernames!O:O,map_headernames!O:O),0)</f>
        <v>0</v>
      </c>
      <c r="K32" s="23"/>
      <c r="L32" s="8" t="s">
        <v>4719</v>
      </c>
      <c r="M32">
        <v>2</v>
      </c>
      <c r="N32">
        <v>0</v>
      </c>
    </row>
    <row r="33" spans="1:14">
      <c r="A33" s="101" t="s">
        <v>2999</v>
      </c>
      <c r="B33" s="71" t="s">
        <v>3090</v>
      </c>
      <c r="C33" s="78" t="s">
        <v>3090</v>
      </c>
      <c r="D33" s="65" t="s">
        <v>2145</v>
      </c>
      <c r="E33" s="8">
        <f ca="1">IFERROR(_xlfn.XLOOKUP($A33,map_headernames!H:H,map_headernames!H:H),0)</f>
        <v>0</v>
      </c>
      <c r="F33">
        <f ca="1">IFERROR(_xlfn.XLOOKUP($A33,map_headernames!I:I,map_headernames!I:I),0)</f>
        <v>0</v>
      </c>
      <c r="G33">
        <f ca="1">IFERROR(_xlfn.XLOOKUP($A33,map_headernames!L:L,map_headernames!L:L),0)</f>
        <v>0</v>
      </c>
      <c r="H33" s="68" t="e">
        <f ca="1">_xlfn.XLOOKUP(A33,map_headernames!L:L,map_headernames!Q:Q)</f>
        <v>#NAME?</v>
      </c>
      <c r="I33">
        <f ca="1">IFERROR(_xlfn.XLOOKUP($A33,map_headernames!O:O,map_headernames!O:O),0)</f>
        <v>0</v>
      </c>
      <c r="K33" s="23"/>
      <c r="L33" s="8" t="s">
        <v>2250</v>
      </c>
      <c r="M33">
        <v>1</v>
      </c>
      <c r="N33">
        <v>0</v>
      </c>
    </row>
    <row r="34" spans="1:14">
      <c r="A34" s="101" t="s">
        <v>2992</v>
      </c>
      <c r="B34" s="71" t="s">
        <v>3091</v>
      </c>
      <c r="C34" s="78" t="s">
        <v>3092</v>
      </c>
      <c r="D34" s="65" t="s">
        <v>2145</v>
      </c>
      <c r="E34" s="8">
        <f ca="1">IFERROR(_xlfn.XLOOKUP($A34,map_headernames!H:H,map_headernames!H:H),0)</f>
        <v>0</v>
      </c>
      <c r="F34">
        <f ca="1">IFERROR(_xlfn.XLOOKUP($A34,map_headernames!I:I,map_headernames!I:I),0)</f>
        <v>0</v>
      </c>
      <c r="G34">
        <f ca="1">IFERROR(_xlfn.XLOOKUP($A34,map_headernames!L:L,map_headernames!L:L),0)</f>
        <v>0</v>
      </c>
      <c r="H34" s="68" t="e">
        <f ca="1">_xlfn.XLOOKUP(A34,map_headernames!L:L,map_headernames!Q:Q)</f>
        <v>#NAME?</v>
      </c>
      <c r="I34">
        <f ca="1">IFERROR(_xlfn.XLOOKUP($A34,map_headernames!O:O,map_headernames!O:O),0)</f>
        <v>0</v>
      </c>
      <c r="K34" s="23"/>
      <c r="L34" s="8" t="s">
        <v>4720</v>
      </c>
      <c r="M34">
        <v>2</v>
      </c>
      <c r="N34">
        <v>0</v>
      </c>
    </row>
    <row r="35" spans="1:14">
      <c r="A35" s="101" t="s">
        <v>3000</v>
      </c>
      <c r="B35" s="71" t="s">
        <v>3093</v>
      </c>
      <c r="C35" s="78" t="s">
        <v>3093</v>
      </c>
      <c r="D35" s="65" t="s">
        <v>2145</v>
      </c>
      <c r="E35" s="8">
        <f ca="1">IFERROR(_xlfn.XLOOKUP($A35,map_headernames!H:H,map_headernames!H:H),0)</f>
        <v>0</v>
      </c>
      <c r="F35">
        <f ca="1">IFERROR(_xlfn.XLOOKUP($A35,map_headernames!I:I,map_headernames!I:I),0)</f>
        <v>0</v>
      </c>
      <c r="G35">
        <f ca="1">IFERROR(_xlfn.XLOOKUP($A35,map_headernames!L:L,map_headernames!L:L),0)</f>
        <v>0</v>
      </c>
      <c r="H35" s="68" t="e">
        <f ca="1">_xlfn.XLOOKUP(A35,map_headernames!L:L,map_headernames!Q:Q)</f>
        <v>#NAME?</v>
      </c>
      <c r="I35">
        <f ca="1">IFERROR(_xlfn.XLOOKUP($A35,map_headernames!O:O,map_headernames!O:O),0)</f>
        <v>0</v>
      </c>
      <c r="K35" s="23"/>
      <c r="L35" s="8" t="s">
        <v>4721</v>
      </c>
      <c r="M35">
        <v>1</v>
      </c>
      <c r="N35">
        <v>0</v>
      </c>
    </row>
    <row r="36" spans="1:14">
      <c r="A36" s="101" t="s">
        <v>2993</v>
      </c>
      <c r="B36" s="71" t="s">
        <v>3094</v>
      </c>
      <c r="C36" s="78" t="s">
        <v>3095</v>
      </c>
      <c r="D36" s="65" t="s">
        <v>2145</v>
      </c>
      <c r="E36" s="8">
        <f ca="1">IFERROR(_xlfn.XLOOKUP($A36,map_headernames!H:H,map_headernames!H:H),0)</f>
        <v>0</v>
      </c>
      <c r="F36">
        <f ca="1">IFERROR(_xlfn.XLOOKUP($A36,map_headernames!I:I,map_headernames!I:I),0)</f>
        <v>0</v>
      </c>
      <c r="G36">
        <f ca="1">IFERROR(_xlfn.XLOOKUP($A36,map_headernames!L:L,map_headernames!L:L),0)</f>
        <v>0</v>
      </c>
      <c r="H36" s="68" t="e">
        <f ca="1">_xlfn.XLOOKUP(A36,map_headernames!L:L,map_headernames!Q:Q)</f>
        <v>#NAME?</v>
      </c>
      <c r="I36">
        <f ca="1">IFERROR(_xlfn.XLOOKUP($A36,map_headernames!O:O,map_headernames!O:O),0)</f>
        <v>0</v>
      </c>
      <c r="K36" s="23"/>
      <c r="L36" s="8" t="s">
        <v>4722</v>
      </c>
      <c r="M36">
        <v>2</v>
      </c>
      <c r="N36">
        <v>0</v>
      </c>
    </row>
    <row r="37" spans="1:14">
      <c r="A37" s="101" t="s">
        <v>3001</v>
      </c>
      <c r="B37" s="71" t="s">
        <v>3096</v>
      </c>
      <c r="C37" s="78" t="s">
        <v>3096</v>
      </c>
      <c r="D37" s="65" t="s">
        <v>2145</v>
      </c>
      <c r="E37" s="8">
        <f ca="1">IFERROR(_xlfn.XLOOKUP($A37,map_headernames!H:H,map_headernames!H:H),0)</f>
        <v>0</v>
      </c>
      <c r="F37">
        <f ca="1">IFERROR(_xlfn.XLOOKUP($A37,map_headernames!I:I,map_headernames!I:I),0)</f>
        <v>0</v>
      </c>
      <c r="G37">
        <f ca="1">IFERROR(_xlfn.XLOOKUP($A37,map_headernames!L:L,map_headernames!L:L),0)</f>
        <v>0</v>
      </c>
      <c r="H37" s="68" t="e">
        <f ca="1">_xlfn.XLOOKUP(A37,map_headernames!L:L,map_headernames!Q:Q)</f>
        <v>#NAME?</v>
      </c>
      <c r="I37">
        <f ca="1">IFERROR(_xlfn.XLOOKUP($A37,map_headernames!O:O,map_headernames!O:O),0)</f>
        <v>0</v>
      </c>
      <c r="K37" s="23"/>
      <c r="L37" s="8" t="s">
        <v>2252</v>
      </c>
      <c r="M37">
        <v>1</v>
      </c>
      <c r="N37">
        <v>0</v>
      </c>
    </row>
    <row r="38" spans="1:14">
      <c r="A38" s="101" t="s">
        <v>2994</v>
      </c>
      <c r="B38" s="71" t="s">
        <v>3097</v>
      </c>
      <c r="C38" s="78" t="s">
        <v>3098</v>
      </c>
      <c r="D38" s="65" t="s">
        <v>2145</v>
      </c>
      <c r="E38" s="8">
        <f ca="1">IFERROR(_xlfn.XLOOKUP($A38,map_headernames!H:H,map_headernames!H:H),0)</f>
        <v>0</v>
      </c>
      <c r="F38">
        <f ca="1">IFERROR(_xlfn.XLOOKUP($A38,map_headernames!I:I,map_headernames!I:I),0)</f>
        <v>0</v>
      </c>
      <c r="G38">
        <f ca="1">IFERROR(_xlfn.XLOOKUP($A38,map_headernames!L:L,map_headernames!L:L),0)</f>
        <v>0</v>
      </c>
      <c r="H38" s="68" t="e">
        <f ca="1">_xlfn.XLOOKUP(A38,map_headernames!L:L,map_headernames!Q:Q)</f>
        <v>#NAME?</v>
      </c>
      <c r="I38">
        <f ca="1">IFERROR(_xlfn.XLOOKUP($A38,map_headernames!O:O,map_headernames!O:O),0)</f>
        <v>0</v>
      </c>
      <c r="K38" s="23"/>
      <c r="L38" s="8" t="s">
        <v>4723</v>
      </c>
      <c r="M38">
        <v>2</v>
      </c>
      <c r="N38">
        <v>0</v>
      </c>
    </row>
    <row r="39" spans="1:14">
      <c r="A39" s="101" t="s">
        <v>3002</v>
      </c>
      <c r="B39" s="71" t="s">
        <v>3099</v>
      </c>
      <c r="C39" s="78" t="s">
        <v>3100</v>
      </c>
      <c r="D39" s="65" t="s">
        <v>2145</v>
      </c>
      <c r="E39" s="8">
        <f ca="1">IFERROR(_xlfn.XLOOKUP($A39,map_headernames!H:H,map_headernames!H:H),0)</f>
        <v>0</v>
      </c>
      <c r="F39">
        <f ca="1">IFERROR(_xlfn.XLOOKUP($A39,map_headernames!I:I,map_headernames!I:I),0)</f>
        <v>0</v>
      </c>
      <c r="G39">
        <f ca="1">IFERROR(_xlfn.XLOOKUP($A39,map_headernames!L:L,map_headernames!L:L),0)</f>
        <v>0</v>
      </c>
      <c r="H39" s="68" t="e">
        <f ca="1">_xlfn.XLOOKUP(A39,map_headernames!L:L,map_headernames!Q:Q)</f>
        <v>#NAME?</v>
      </c>
      <c r="I39">
        <f ca="1">IFERROR(_xlfn.XLOOKUP($A39,map_headernames!O:O,map_headernames!O:O),0)</f>
        <v>0</v>
      </c>
      <c r="K39" s="23"/>
      <c r="L39" s="8" t="s">
        <v>2254</v>
      </c>
      <c r="M39">
        <v>1</v>
      </c>
      <c r="N39">
        <v>0</v>
      </c>
    </row>
    <row r="40" spans="1:14">
      <c r="A40" s="101" t="s">
        <v>2995</v>
      </c>
      <c r="B40" s="71" t="s">
        <v>3101</v>
      </c>
      <c r="C40" s="78" t="s">
        <v>3102</v>
      </c>
      <c r="D40" s="65" t="s">
        <v>2145</v>
      </c>
      <c r="E40" s="8">
        <f ca="1">IFERROR(_xlfn.XLOOKUP($A40,map_headernames!H:H,map_headernames!H:H),0)</f>
        <v>0</v>
      </c>
      <c r="F40">
        <f ca="1">IFERROR(_xlfn.XLOOKUP($A40,map_headernames!I:I,map_headernames!I:I),0)</f>
        <v>0</v>
      </c>
      <c r="G40">
        <f ca="1">IFERROR(_xlfn.XLOOKUP($A40,map_headernames!L:L,map_headernames!L:L),0)</f>
        <v>0</v>
      </c>
      <c r="H40" s="68" t="e">
        <f ca="1">_xlfn.XLOOKUP(A40,map_headernames!L:L,map_headernames!Q:Q)</f>
        <v>#NAME?</v>
      </c>
      <c r="I40">
        <f ca="1">IFERROR(_xlfn.XLOOKUP($A40,map_headernames!O:O,map_headernames!O:O),0)</f>
        <v>0</v>
      </c>
      <c r="K40" s="23"/>
      <c r="L40" s="8" t="s">
        <v>4724</v>
      </c>
      <c r="M40">
        <v>2</v>
      </c>
      <c r="N40">
        <v>0</v>
      </c>
    </row>
    <row r="41" spans="1:14">
      <c r="A41" s="101" t="s">
        <v>3003</v>
      </c>
      <c r="B41" s="71" t="s">
        <v>3103</v>
      </c>
      <c r="C41" s="78" t="s">
        <v>3103</v>
      </c>
      <c r="D41" s="65" t="s">
        <v>2145</v>
      </c>
      <c r="E41" s="8">
        <f ca="1">IFERROR(_xlfn.XLOOKUP($A41,map_headernames!H:H,map_headernames!H:H),0)</f>
        <v>0</v>
      </c>
      <c r="F41">
        <f ca="1">IFERROR(_xlfn.XLOOKUP($A41,map_headernames!I:I,map_headernames!I:I),0)</f>
        <v>0</v>
      </c>
      <c r="G41">
        <f ca="1">IFERROR(_xlfn.XLOOKUP($A41,map_headernames!L:L,map_headernames!L:L),0)</f>
        <v>0</v>
      </c>
      <c r="H41" s="68" t="e">
        <f ca="1">_xlfn.XLOOKUP(A41,map_headernames!L:L,map_headernames!Q:Q)</f>
        <v>#NAME?</v>
      </c>
      <c r="I41">
        <f ca="1">IFERROR(_xlfn.XLOOKUP($A41,map_headernames!O:O,map_headernames!O:O),0)</f>
        <v>0</v>
      </c>
      <c r="K41" s="23"/>
      <c r="L41" s="8" t="s">
        <v>2256</v>
      </c>
      <c r="M41">
        <v>1</v>
      </c>
      <c r="N41">
        <v>0</v>
      </c>
    </row>
    <row r="42" spans="1:14">
      <c r="A42" s="101" t="s">
        <v>2996</v>
      </c>
      <c r="B42" s="71" t="s">
        <v>3104</v>
      </c>
      <c r="C42" s="78" t="s">
        <v>3105</v>
      </c>
      <c r="D42" s="65" t="s">
        <v>2145</v>
      </c>
      <c r="E42" s="8">
        <f ca="1">IFERROR(_xlfn.XLOOKUP($A42,map_headernames!H:H,map_headernames!H:H),0)</f>
        <v>0</v>
      </c>
      <c r="F42">
        <f ca="1">IFERROR(_xlfn.XLOOKUP($A42,map_headernames!I:I,map_headernames!I:I),0)</f>
        <v>0</v>
      </c>
      <c r="G42">
        <f ca="1">IFERROR(_xlfn.XLOOKUP($A42,map_headernames!L:L,map_headernames!L:L),0)</f>
        <v>0</v>
      </c>
      <c r="H42" s="68" t="e">
        <f ca="1">_xlfn.XLOOKUP(A42,map_headernames!L:L,map_headernames!Q:Q)</f>
        <v>#NAME?</v>
      </c>
      <c r="I42">
        <f ca="1">IFERROR(_xlfn.XLOOKUP($A42,map_headernames!O:O,map_headernames!O:O),0)</f>
        <v>0</v>
      </c>
      <c r="K42" s="23"/>
      <c r="L42" s="8" t="s">
        <v>4725</v>
      </c>
      <c r="M42">
        <v>2</v>
      </c>
      <c r="N42">
        <v>0</v>
      </c>
    </row>
    <row r="43" spans="1:14">
      <c r="A43" s="101" t="s">
        <v>3004</v>
      </c>
      <c r="B43" s="71" t="s">
        <v>3106</v>
      </c>
      <c r="C43" s="78" t="s">
        <v>3106</v>
      </c>
      <c r="D43" s="65" t="s">
        <v>2145</v>
      </c>
      <c r="E43" s="8">
        <f ca="1">IFERROR(_xlfn.XLOOKUP($A43,map_headernames!H:H,map_headernames!H:H),0)</f>
        <v>0</v>
      </c>
      <c r="F43">
        <f ca="1">IFERROR(_xlfn.XLOOKUP($A43,map_headernames!I:I,map_headernames!I:I),0)</f>
        <v>0</v>
      </c>
      <c r="G43">
        <f ca="1">IFERROR(_xlfn.XLOOKUP($A43,map_headernames!L:L,map_headernames!L:L),0)</f>
        <v>0</v>
      </c>
      <c r="H43" s="68" t="e">
        <f ca="1">_xlfn.XLOOKUP(A43,map_headernames!L:L,map_headernames!Q:Q)</f>
        <v>#NAME?</v>
      </c>
      <c r="I43">
        <f ca="1">IFERROR(_xlfn.XLOOKUP($A43,map_headernames!O:O,map_headernames!O:O),0)</f>
        <v>0</v>
      </c>
      <c r="K43" s="23"/>
      <c r="L43" s="8" t="s">
        <v>2258</v>
      </c>
      <c r="M43">
        <v>1</v>
      </c>
      <c r="N43">
        <v>0</v>
      </c>
    </row>
    <row r="44" spans="1:14">
      <c r="A44" s="101" t="s">
        <v>2997</v>
      </c>
      <c r="B44" s="71" t="s">
        <v>3107</v>
      </c>
      <c r="C44" s="78" t="s">
        <v>3108</v>
      </c>
      <c r="D44" s="65" t="s">
        <v>2145</v>
      </c>
      <c r="E44" s="8">
        <f ca="1">IFERROR(_xlfn.XLOOKUP($A44,map_headernames!H:H,map_headernames!H:H),0)</f>
        <v>0</v>
      </c>
      <c r="F44">
        <f ca="1">IFERROR(_xlfn.XLOOKUP($A44,map_headernames!I:I,map_headernames!I:I),0)</f>
        <v>0</v>
      </c>
      <c r="G44">
        <f ca="1">IFERROR(_xlfn.XLOOKUP($A44,map_headernames!L:L,map_headernames!L:L),0)</f>
        <v>0</v>
      </c>
      <c r="H44" s="68" t="e">
        <f ca="1">_xlfn.XLOOKUP(A44,map_headernames!L:L,map_headernames!Q:Q)</f>
        <v>#NAME?</v>
      </c>
      <c r="I44">
        <f ca="1">IFERROR(_xlfn.XLOOKUP($A44,map_headernames!O:O,map_headernames!O:O),0)</f>
        <v>0</v>
      </c>
      <c r="K44" s="23"/>
      <c r="L44" s="8" t="s">
        <v>4726</v>
      </c>
      <c r="M44">
        <v>2</v>
      </c>
      <c r="N44">
        <v>0</v>
      </c>
    </row>
    <row r="45" spans="1:14">
      <c r="A45" s="71" t="s">
        <v>3109</v>
      </c>
      <c r="B45" s="71" t="s">
        <v>3110</v>
      </c>
      <c r="C45" s="78" t="s">
        <v>3111</v>
      </c>
      <c r="D45" s="65" t="s">
        <v>2145</v>
      </c>
      <c r="E45" s="67">
        <f ca="1">IFERROR(_xlfn.XLOOKUP($A45,map_headernames!H:H,map_headernames!H:H),0)</f>
        <v>0</v>
      </c>
      <c r="F45" s="67">
        <f ca="1">IFERROR(_xlfn.XLOOKUP($A45,map_headernames!I:I,map_headernames!I:I),0)</f>
        <v>0</v>
      </c>
      <c r="G45">
        <f ca="1">IFERROR(_xlfn.XLOOKUP($A45,map_headernames!L:L,map_headernames!L:L),0)</f>
        <v>0</v>
      </c>
      <c r="H45" s="68" t="e">
        <f ca="1">_xlfn.XLOOKUP(A45,map_headernames!L:L,map_headernames!Q:Q)</f>
        <v>#NAME?</v>
      </c>
      <c r="I45">
        <f ca="1">IFERROR(_xlfn.XLOOKUP($A45,map_headernames!O:O,map_headernames!O:O),0)</f>
        <v>0</v>
      </c>
      <c r="J45" s="1"/>
      <c r="K45" s="1"/>
      <c r="L45" s="1"/>
      <c r="M45">
        <v>1</v>
      </c>
      <c r="N45">
        <v>1</v>
      </c>
    </row>
    <row r="46" spans="1:14">
      <c r="A46" s="71" t="s">
        <v>3112</v>
      </c>
      <c r="B46" s="71" t="s">
        <v>3113</v>
      </c>
      <c r="C46" s="78" t="s">
        <v>3114</v>
      </c>
      <c r="D46" s="65" t="s">
        <v>2145</v>
      </c>
      <c r="E46" s="67">
        <f ca="1">IFERROR(_xlfn.XLOOKUP($A46,map_headernames!H:H,map_headernames!H:H),0)</f>
        <v>0</v>
      </c>
      <c r="F46" s="67">
        <f ca="1">IFERROR(_xlfn.XLOOKUP($A46,map_headernames!I:I,map_headernames!I:I),0)</f>
        <v>0</v>
      </c>
      <c r="G46">
        <f ca="1">IFERROR(_xlfn.XLOOKUP($A46,map_headernames!L:L,map_headernames!L:L),0)</f>
        <v>0</v>
      </c>
      <c r="H46" s="68" t="e">
        <f ca="1">_xlfn.XLOOKUP(A46,map_headernames!L:L,map_headernames!Q:Q)</f>
        <v>#NAME?</v>
      </c>
      <c r="I46">
        <f ca="1">IFERROR(_xlfn.XLOOKUP($A46,map_headernames!O:O,map_headernames!O:O),0)</f>
        <v>0</v>
      </c>
      <c r="J46" s="8" t="s">
        <v>2473</v>
      </c>
      <c r="K46" s="1"/>
      <c r="L46" s="8" t="s">
        <v>4734</v>
      </c>
      <c r="M46">
        <v>2</v>
      </c>
      <c r="N46">
        <v>0</v>
      </c>
    </row>
    <row r="47" spans="1:14">
      <c r="A47" s="77" t="s">
        <v>3115</v>
      </c>
      <c r="B47" s="77" t="s">
        <v>1185</v>
      </c>
      <c r="C47" s="78" t="s">
        <v>3116</v>
      </c>
      <c r="D47" s="65" t="s">
        <v>2145</v>
      </c>
      <c r="E47" s="67">
        <f ca="1">IFERROR(_xlfn.XLOOKUP($A47,map_headernames!H:H,map_headernames!H:H),0)</f>
        <v>0</v>
      </c>
      <c r="F47" s="67">
        <f ca="1">IFERROR(_xlfn.XLOOKUP($A47,map_headernames!I:I,map_headernames!I:I),0)</f>
        <v>0</v>
      </c>
      <c r="G47">
        <f ca="1">IFERROR(_xlfn.XLOOKUP($A47,map_headernames!L:L,map_headernames!L:L),0)</f>
        <v>0</v>
      </c>
      <c r="H47" s="68" t="e">
        <f ca="1">_xlfn.XLOOKUP(A47,map_headernames!L:L,map_headernames!Q:Q)</f>
        <v>#NAME?</v>
      </c>
      <c r="I47">
        <f ca="1">IFERROR(_xlfn.XLOOKUP($A47,map_headernames!O:O,map_headernames!O:O),0)</f>
        <v>0</v>
      </c>
      <c r="J47" s="1"/>
      <c r="K47" t="s">
        <v>1040</v>
      </c>
      <c r="L47" s="39" t="s">
        <v>1039</v>
      </c>
      <c r="M47" s="21">
        <v>0</v>
      </c>
      <c r="N47" s="21">
        <v>0</v>
      </c>
    </row>
    <row r="48" spans="1:14">
      <c r="A48" s="77" t="s">
        <v>3117</v>
      </c>
      <c r="B48" s="77" t="s">
        <v>3118</v>
      </c>
      <c r="C48" s="78" t="s">
        <v>3119</v>
      </c>
      <c r="D48" s="65" t="s">
        <v>2145</v>
      </c>
      <c r="E48" s="67">
        <f ca="1">IFERROR(_xlfn.XLOOKUP($A48,map_headernames!H:H,map_headernames!H:H),0)</f>
        <v>0</v>
      </c>
      <c r="F48" s="67">
        <f ca="1">IFERROR(_xlfn.XLOOKUP($A48,map_headernames!I:I,map_headernames!I:I),0)</f>
        <v>0</v>
      </c>
      <c r="G48">
        <f ca="1">IFERROR(_xlfn.XLOOKUP($A48,map_headernames!L:L,map_headernames!L:L),0)</f>
        <v>0</v>
      </c>
      <c r="H48" s="68" t="e">
        <f ca="1">_xlfn.XLOOKUP(A48,map_headernames!L:L,map_headernames!Q:Q)</f>
        <v>#NAME?</v>
      </c>
      <c r="I48">
        <f ca="1">IFERROR(_xlfn.XLOOKUP($A48,map_headernames!O:O,map_headernames!O:O),0)</f>
        <v>0</v>
      </c>
      <c r="J48" t="s">
        <v>1646</v>
      </c>
      <c r="K48" s="23" t="s">
        <v>1648</v>
      </c>
      <c r="L48" s="39" t="s">
        <v>176</v>
      </c>
      <c r="M48" s="21">
        <v>0</v>
      </c>
      <c r="N48" s="21">
        <v>0</v>
      </c>
    </row>
    <row r="49" spans="1:14">
      <c r="A49" s="77" t="s">
        <v>3120</v>
      </c>
      <c r="B49" s="77" t="s">
        <v>1162</v>
      </c>
      <c r="C49" s="78" t="s">
        <v>3121</v>
      </c>
      <c r="D49" s="65" t="s">
        <v>2145</v>
      </c>
      <c r="E49" s="67">
        <f ca="1">IFERROR(_xlfn.XLOOKUP($A49,map_headernames!H:H,map_headernames!H:H),0)</f>
        <v>0</v>
      </c>
      <c r="F49" s="67">
        <f ca="1">IFERROR(_xlfn.XLOOKUP($A49,map_headernames!I:I,map_headernames!I:I),0)</f>
        <v>0</v>
      </c>
      <c r="G49">
        <f ca="1">IFERROR(_xlfn.XLOOKUP($A49,map_headernames!L:L,map_headernames!L:L),0)</f>
        <v>0</v>
      </c>
      <c r="H49" s="68" t="e">
        <f ca="1">_xlfn.XLOOKUP(A49,map_headernames!L:L,map_headernames!Q:Q)</f>
        <v>#NAME?</v>
      </c>
      <c r="I49">
        <f ca="1">IFERROR(_xlfn.XLOOKUP($A49,map_headernames!O:O,map_headernames!O:O),0)</f>
        <v>0</v>
      </c>
      <c r="J49" s="1"/>
      <c r="K49" t="s">
        <v>592</v>
      </c>
      <c r="L49" s="39" t="s">
        <v>591</v>
      </c>
      <c r="M49" s="21">
        <v>0</v>
      </c>
      <c r="N49" s="21">
        <v>0</v>
      </c>
    </row>
    <row r="50" spans="1:14">
      <c r="A50" s="77" t="s">
        <v>3122</v>
      </c>
      <c r="B50" s="77" t="s">
        <v>3123</v>
      </c>
      <c r="C50" s="78" t="s">
        <v>3124</v>
      </c>
      <c r="D50" s="65" t="s">
        <v>2145</v>
      </c>
      <c r="E50" s="67">
        <f ca="1">IFERROR(_xlfn.XLOOKUP($A50,map_headernames!H:H,map_headernames!H:H),0)</f>
        <v>0</v>
      </c>
      <c r="F50" s="67">
        <f ca="1">IFERROR(_xlfn.XLOOKUP($A50,map_headernames!I:I,map_headernames!I:I),0)</f>
        <v>0</v>
      </c>
      <c r="G50">
        <f ca="1">IFERROR(_xlfn.XLOOKUP($A50,map_headernames!L:L,map_headernames!L:L),0)</f>
        <v>0</v>
      </c>
      <c r="H50" s="68" t="e">
        <f ca="1">_xlfn.XLOOKUP(A50,map_headernames!L:L,map_headernames!Q:Q)</f>
        <v>#NAME?</v>
      </c>
      <c r="I50">
        <f ca="1">IFERROR(_xlfn.XLOOKUP($A50,map_headernames!O:O,map_headernames!O:O),0)</f>
        <v>0</v>
      </c>
      <c r="J50" t="s">
        <v>1631</v>
      </c>
      <c r="K50" t="s">
        <v>1633</v>
      </c>
      <c r="L50" s="39" t="s">
        <v>168</v>
      </c>
      <c r="M50" s="21">
        <v>0</v>
      </c>
      <c r="N50" s="21">
        <v>0</v>
      </c>
    </row>
    <row r="51" spans="1:14">
      <c r="A51" s="71" t="s">
        <v>3125</v>
      </c>
      <c r="B51" s="71" t="s">
        <v>3126</v>
      </c>
      <c r="C51" s="78" t="s">
        <v>3127</v>
      </c>
      <c r="D51" s="65" t="s">
        <v>2145</v>
      </c>
      <c r="E51" s="67">
        <f ca="1">IFERROR(_xlfn.XLOOKUP($A51,map_headernames!H:H,map_headernames!H:H),0)</f>
        <v>0</v>
      </c>
      <c r="F51" s="67">
        <f ca="1">IFERROR(_xlfn.XLOOKUP($A51,map_headernames!I:I,map_headernames!I:I),0)</f>
        <v>0</v>
      </c>
      <c r="G51">
        <f ca="1">IFERROR(_xlfn.XLOOKUP($A51,map_headernames!L:L,map_headernames!L:L),0)</f>
        <v>0</v>
      </c>
      <c r="H51" s="68" t="e">
        <f ca="1">_xlfn.XLOOKUP(A51,map_headernames!L:L,map_headernames!Q:Q)</f>
        <v>#NAME?</v>
      </c>
      <c r="I51">
        <f ca="1">IFERROR(_xlfn.XLOOKUP($A51,map_headernames!O:O,map_headernames!O:O),0)</f>
        <v>0</v>
      </c>
      <c r="K51" s="1"/>
      <c r="L51" s="1"/>
      <c r="M51" s="1">
        <v>1</v>
      </c>
      <c r="N51" s="1">
        <v>1</v>
      </c>
    </row>
    <row r="52" spans="1:14">
      <c r="A52" s="71" t="s">
        <v>3128</v>
      </c>
      <c r="B52" s="71" t="s">
        <v>3129</v>
      </c>
      <c r="C52" s="78" t="s">
        <v>3130</v>
      </c>
      <c r="D52" s="65" t="s">
        <v>2145</v>
      </c>
      <c r="E52" s="67">
        <f ca="1">IFERROR(_xlfn.XLOOKUP($A52,map_headernames!H:H,map_headernames!H:H),0)</f>
        <v>0</v>
      </c>
      <c r="F52" s="67">
        <f ca="1">IFERROR(_xlfn.XLOOKUP($A52,map_headernames!I:I,map_headernames!I:I),0)</f>
        <v>0</v>
      </c>
      <c r="G52">
        <f ca="1">IFERROR(_xlfn.XLOOKUP($A52,map_headernames!L:L,map_headernames!L:L),0)</f>
        <v>0</v>
      </c>
      <c r="H52" s="68" t="e">
        <f ca="1">_xlfn.XLOOKUP(A52,map_headernames!L:L,map_headernames!Q:Q)</f>
        <v>#NAME?</v>
      </c>
      <c r="I52">
        <f ca="1">IFERROR(_xlfn.XLOOKUP($A52,map_headernames!O:O,map_headernames!O:O),0)</f>
        <v>0</v>
      </c>
      <c r="J52" s="8" t="s">
        <v>2477</v>
      </c>
      <c r="K52" s="1"/>
      <c r="L52" s="8" t="s">
        <v>4727</v>
      </c>
      <c r="M52" s="1">
        <v>2</v>
      </c>
      <c r="N52" s="1">
        <v>0</v>
      </c>
    </row>
    <row r="53" spans="1:14">
      <c r="A53" s="71" t="s">
        <v>3131</v>
      </c>
      <c r="B53" s="71" t="s">
        <v>3132</v>
      </c>
      <c r="C53" s="78" t="s">
        <v>3133</v>
      </c>
      <c r="D53" s="65" t="s">
        <v>2145</v>
      </c>
      <c r="E53">
        <f ca="1">IFERROR(_xlfn.XLOOKUP($A53,map_headernames!H:H,map_headernames!H:H),0)</f>
        <v>0</v>
      </c>
      <c r="F53">
        <f ca="1">IFERROR(_xlfn.XLOOKUP($A53,map_headernames!I:I,map_headernames!I:I),0)</f>
        <v>0</v>
      </c>
      <c r="G53">
        <f ca="1">IFERROR(_xlfn.XLOOKUP($A53,map_headernames!L:L,map_headernames!L:L),0)</f>
        <v>0</v>
      </c>
      <c r="H53" s="68" t="e">
        <f ca="1">_xlfn.XLOOKUP(A53,map_headernames!L:L,map_headernames!Q:Q)</f>
        <v>#NAME?</v>
      </c>
      <c r="I53">
        <f ca="1">IFERROR(_xlfn.XLOOKUP($A53,map_headernames!O:O,map_headernames!O:O),0)</f>
        <v>0</v>
      </c>
      <c r="K53" s="1"/>
      <c r="L53" s="1"/>
      <c r="M53" s="1">
        <v>1</v>
      </c>
      <c r="N53" s="1">
        <v>1</v>
      </c>
    </row>
    <row r="54" spans="1:14">
      <c r="A54" s="71" t="s">
        <v>3134</v>
      </c>
      <c r="B54" s="71" t="s">
        <v>3135</v>
      </c>
      <c r="C54" s="78" t="s">
        <v>3136</v>
      </c>
      <c r="D54" s="65" t="s">
        <v>2145</v>
      </c>
      <c r="E54">
        <f ca="1">IFERROR(_xlfn.XLOOKUP($A54,map_headernames!H:H,map_headernames!H:H),0)</f>
        <v>0</v>
      </c>
      <c r="F54">
        <f ca="1">IFERROR(_xlfn.XLOOKUP($A54,map_headernames!I:I,map_headernames!I:I),0)</f>
        <v>0</v>
      </c>
      <c r="G54">
        <f ca="1">IFERROR(_xlfn.XLOOKUP($A54,map_headernames!L:L,map_headernames!L:L),0)</f>
        <v>0</v>
      </c>
      <c r="H54" s="68" t="e">
        <f ca="1">_xlfn.XLOOKUP(A54,map_headernames!L:L,map_headernames!Q:Q)</f>
        <v>#NAME?</v>
      </c>
      <c r="I54">
        <f ca="1">IFERROR(_xlfn.XLOOKUP($A54,map_headernames!O:O,map_headernames!O:O),0)</f>
        <v>0</v>
      </c>
      <c r="J54" s="8" t="s">
        <v>2457</v>
      </c>
      <c r="K54" s="1"/>
      <c r="L54" s="8" t="s">
        <v>4735</v>
      </c>
      <c r="M54" s="1">
        <v>2</v>
      </c>
      <c r="N54" s="1">
        <v>0</v>
      </c>
    </row>
    <row r="55" spans="1:14">
      <c r="A55" s="71" t="s">
        <v>3137</v>
      </c>
      <c r="B55" s="71" t="s">
        <v>3138</v>
      </c>
      <c r="C55" s="78" t="s">
        <v>3139</v>
      </c>
      <c r="D55" s="65" t="s">
        <v>2145</v>
      </c>
      <c r="E55">
        <f ca="1">IFERROR(_xlfn.XLOOKUP($A55,map_headernames!H:H,map_headernames!H:H),0)</f>
        <v>0</v>
      </c>
      <c r="F55">
        <f ca="1">IFERROR(_xlfn.XLOOKUP($A55,map_headernames!I:I,map_headernames!I:I),0)</f>
        <v>0</v>
      </c>
      <c r="G55">
        <f ca="1">IFERROR(_xlfn.XLOOKUP($A55,map_headernames!L:L,map_headernames!L:L),0)</f>
        <v>0</v>
      </c>
      <c r="H55" s="68" t="e">
        <f ca="1">_xlfn.XLOOKUP(A55,map_headernames!L:L,map_headernames!Q:Q)</f>
        <v>#NAME?</v>
      </c>
      <c r="I55">
        <f ca="1">IFERROR(_xlfn.XLOOKUP($A55,map_headernames!O:O,map_headernames!O:O),0)</f>
        <v>0</v>
      </c>
      <c r="K55" s="1"/>
      <c r="L55" s="1"/>
      <c r="M55" s="1">
        <v>1</v>
      </c>
      <c r="N55" s="1">
        <v>1</v>
      </c>
    </row>
    <row r="56" spans="1:14">
      <c r="A56" s="71" t="s">
        <v>3140</v>
      </c>
      <c r="B56" s="71" t="s">
        <v>3141</v>
      </c>
      <c r="C56" s="78" t="s">
        <v>3142</v>
      </c>
      <c r="D56" s="65" t="s">
        <v>2145</v>
      </c>
      <c r="E56">
        <f ca="1">IFERROR(_xlfn.XLOOKUP($A56,map_headernames!H:H,map_headernames!H:H),0)</f>
        <v>0</v>
      </c>
      <c r="F56">
        <f ca="1">IFERROR(_xlfn.XLOOKUP($A56,map_headernames!I:I,map_headernames!I:I),0)</f>
        <v>0</v>
      </c>
      <c r="G56">
        <f ca="1">IFERROR(_xlfn.XLOOKUP($A56,map_headernames!L:L,map_headernames!L:L),0)</f>
        <v>0</v>
      </c>
      <c r="H56" s="68" t="e">
        <f ca="1">_xlfn.XLOOKUP(A56,map_headernames!L:L,map_headernames!Q:Q)</f>
        <v>#NAME?</v>
      </c>
      <c r="I56">
        <f ca="1">IFERROR(_xlfn.XLOOKUP($A56,map_headernames!O:O,map_headernames!O:O),0)</f>
        <v>0</v>
      </c>
      <c r="J56" s="8" t="s">
        <v>2460</v>
      </c>
      <c r="K56" s="1"/>
      <c r="L56" s="8" t="s">
        <v>4736</v>
      </c>
      <c r="M56" s="1">
        <v>2</v>
      </c>
      <c r="N56" s="1">
        <v>0</v>
      </c>
    </row>
    <row r="57" spans="1:14">
      <c r="A57" s="71" t="s">
        <v>3143</v>
      </c>
      <c r="B57" s="71" t="s">
        <v>3144</v>
      </c>
      <c r="C57" s="79" t="s">
        <v>3145</v>
      </c>
      <c r="D57" s="65" t="s">
        <v>2145</v>
      </c>
      <c r="E57">
        <f ca="1">IFERROR(_xlfn.XLOOKUP($A57,map_headernames!H:H,map_headernames!H:H),0)</f>
        <v>0</v>
      </c>
      <c r="F57">
        <f ca="1">IFERROR(_xlfn.XLOOKUP($A57,map_headernames!I:I,map_headernames!I:I),0)</f>
        <v>0</v>
      </c>
      <c r="G57">
        <f ca="1">IFERROR(_xlfn.XLOOKUP($A57,map_headernames!L:L,map_headernames!L:L),0)</f>
        <v>0</v>
      </c>
      <c r="H57" s="68" t="e">
        <f ca="1">_xlfn.XLOOKUP(A57,map_headernames!L:L,map_headernames!Q:Q)</f>
        <v>#NAME?</v>
      </c>
      <c r="I57">
        <f ca="1">IFERROR(_xlfn.XLOOKUP($A57,map_headernames!O:O,map_headernames!O:O),0)</f>
        <v>0</v>
      </c>
    </row>
    <row r="58" spans="1:14">
      <c r="A58" s="71" t="s">
        <v>3146</v>
      </c>
      <c r="B58" s="71" t="s">
        <v>3147</v>
      </c>
      <c r="C58" s="80" t="s">
        <v>3147</v>
      </c>
      <c r="D58" s="65" t="s">
        <v>2145</v>
      </c>
      <c r="E58">
        <f ca="1">IFERROR(_xlfn.XLOOKUP($A58,map_headernames!H:H,map_headernames!H:H),0)</f>
        <v>0</v>
      </c>
      <c r="F58">
        <f ca="1">IFERROR(_xlfn.XLOOKUP($A58,map_headernames!I:I,map_headernames!I:I),0)</f>
        <v>0</v>
      </c>
      <c r="G58">
        <f ca="1">IFERROR(_xlfn.XLOOKUP($A58,map_headernames!L:L,map_headernames!L:L),0)</f>
        <v>0</v>
      </c>
      <c r="H58" s="68" t="e">
        <f ca="1">_xlfn.XLOOKUP(A58,map_headernames!L:L,map_headernames!Q:Q)</f>
        <v>#NAME?</v>
      </c>
      <c r="I58">
        <f ca="1">IFERROR(_xlfn.XLOOKUP($A58,map_headernames!O:O,map_headernames!O:O),0)</f>
        <v>0</v>
      </c>
    </row>
    <row r="59" spans="1:14">
      <c r="A59" s="71" t="s">
        <v>3148</v>
      </c>
      <c r="B59" s="71" t="s">
        <v>3149</v>
      </c>
      <c r="C59" s="80" t="s">
        <v>3150</v>
      </c>
      <c r="D59" s="65" t="s">
        <v>2145</v>
      </c>
      <c r="E59">
        <f ca="1">IFERROR(_xlfn.XLOOKUP($A59,map_headernames!H:H,map_headernames!H:H),0)</f>
        <v>0</v>
      </c>
      <c r="F59">
        <f ca="1">IFERROR(_xlfn.XLOOKUP($A59,map_headernames!I:I,map_headernames!I:I),0)</f>
        <v>0</v>
      </c>
      <c r="G59">
        <f ca="1">IFERROR(_xlfn.XLOOKUP($A59,map_headernames!L:L,map_headernames!L:L),0)</f>
        <v>0</v>
      </c>
      <c r="H59" s="68" t="e">
        <f ca="1">_xlfn.XLOOKUP(A59,map_headernames!L:L,map_headernames!Q:Q)</f>
        <v>#NAME?</v>
      </c>
      <c r="I59">
        <f ca="1">IFERROR(_xlfn.XLOOKUP($A59,map_headernames!O:O,map_headernames!O:O),0)</f>
        <v>0</v>
      </c>
    </row>
    <row r="60" spans="1:14">
      <c r="A60" s="71" t="s">
        <v>3151</v>
      </c>
      <c r="B60" s="71" t="s">
        <v>3152</v>
      </c>
      <c r="C60" s="80" t="s">
        <v>3153</v>
      </c>
      <c r="D60" s="65" t="s">
        <v>2145</v>
      </c>
      <c r="E60">
        <f ca="1">IFERROR(_xlfn.XLOOKUP($A60,map_headernames!H:H,map_headernames!H:H),0)</f>
        <v>0</v>
      </c>
      <c r="F60">
        <f ca="1">IFERROR(_xlfn.XLOOKUP($A60,map_headernames!I:I,map_headernames!I:I),0)</f>
        <v>0</v>
      </c>
      <c r="G60">
        <f ca="1">IFERROR(_xlfn.XLOOKUP($A60,map_headernames!L:L,map_headernames!L:L),0)</f>
        <v>0</v>
      </c>
      <c r="H60" s="68" t="e">
        <f ca="1">_xlfn.XLOOKUP(A60,map_headernames!L:L,map_headernames!Q:Q)</f>
        <v>#NAME?</v>
      </c>
      <c r="I60">
        <f ca="1">IFERROR(_xlfn.XLOOKUP($A60,map_headernames!O:O,map_headernames!O:O),0)</f>
        <v>0</v>
      </c>
    </row>
    <row r="61" spans="1:14">
      <c r="A61" s="71" t="s">
        <v>3154</v>
      </c>
      <c r="B61" s="71" t="s">
        <v>3155</v>
      </c>
      <c r="C61" s="80" t="s">
        <v>3156</v>
      </c>
      <c r="D61" s="65" t="s">
        <v>2145</v>
      </c>
      <c r="E61">
        <f ca="1">IFERROR(_xlfn.XLOOKUP($A61,map_headernames!H:H,map_headernames!H:H),0)</f>
        <v>0</v>
      </c>
      <c r="F61">
        <f ca="1">IFERROR(_xlfn.XLOOKUP($A61,map_headernames!I:I,map_headernames!I:I),0)</f>
        <v>0</v>
      </c>
      <c r="G61">
        <f ca="1">IFERROR(_xlfn.XLOOKUP($A61,map_headernames!L:L,map_headernames!L:L),0)</f>
        <v>0</v>
      </c>
      <c r="H61" s="68" t="e">
        <f ca="1">_xlfn.XLOOKUP(A61,map_headernames!L:L,map_headernames!Q:Q)</f>
        <v>#NAME?</v>
      </c>
      <c r="I61">
        <f ca="1">IFERROR(_xlfn.XLOOKUP($A61,map_headernames!O:O,map_headernames!O:O),0)</f>
        <v>0</v>
      </c>
    </row>
    <row r="62" spans="1:14">
      <c r="A62" s="71" t="s">
        <v>3157</v>
      </c>
      <c r="B62" s="71" t="s">
        <v>3158</v>
      </c>
      <c r="C62" s="80" t="s">
        <v>3159</v>
      </c>
      <c r="D62" s="65" t="s">
        <v>2145</v>
      </c>
      <c r="E62">
        <f ca="1">IFERROR(_xlfn.XLOOKUP($A62,map_headernames!H:H,map_headernames!H:H),0)</f>
        <v>0</v>
      </c>
      <c r="F62">
        <f ca="1">IFERROR(_xlfn.XLOOKUP($A62,map_headernames!I:I,map_headernames!I:I),0)</f>
        <v>0</v>
      </c>
      <c r="G62">
        <f ca="1">IFERROR(_xlfn.XLOOKUP($A62,map_headernames!L:L,map_headernames!L:L),0)</f>
        <v>0</v>
      </c>
      <c r="H62" s="68" t="e">
        <f ca="1">_xlfn.XLOOKUP(A62,map_headernames!L:L,map_headernames!Q:Q)</f>
        <v>#NAME?</v>
      </c>
      <c r="I62">
        <f ca="1">IFERROR(_xlfn.XLOOKUP($A62,map_headernames!O:O,map_headernames!O:O),0)</f>
        <v>0</v>
      </c>
    </row>
    <row r="63" spans="1:14">
      <c r="A63" s="71" t="s">
        <v>3160</v>
      </c>
      <c r="B63" s="71" t="s">
        <v>3161</v>
      </c>
      <c r="C63" s="80" t="s">
        <v>3162</v>
      </c>
      <c r="D63" s="65" t="s">
        <v>2145</v>
      </c>
      <c r="E63">
        <f ca="1">IFERROR(_xlfn.XLOOKUP($A63,map_headernames!H:H,map_headernames!H:H),0)</f>
        <v>0</v>
      </c>
      <c r="F63">
        <f ca="1">IFERROR(_xlfn.XLOOKUP($A63,map_headernames!I:I,map_headernames!I:I),0)</f>
        <v>0</v>
      </c>
      <c r="G63">
        <f ca="1">IFERROR(_xlfn.XLOOKUP($A63,map_headernames!L:L,map_headernames!L:L),0)</f>
        <v>0</v>
      </c>
      <c r="H63" s="68" t="e">
        <f ca="1">_xlfn.XLOOKUP(A63,map_headernames!L:L,map_headernames!Q:Q)</f>
        <v>#NAME?</v>
      </c>
      <c r="I63">
        <f ca="1">IFERROR(_xlfn.XLOOKUP($A63,map_headernames!O:O,map_headernames!O:O),0)</f>
        <v>0</v>
      </c>
    </row>
    <row r="64" spans="1:14">
      <c r="A64" s="71" t="s">
        <v>3163</v>
      </c>
      <c r="B64" s="71" t="s">
        <v>3164</v>
      </c>
      <c r="C64" s="80" t="s">
        <v>3165</v>
      </c>
      <c r="D64" s="65" t="s">
        <v>2145</v>
      </c>
      <c r="E64">
        <f ca="1">IFERROR(_xlfn.XLOOKUP($A64,map_headernames!H:H,map_headernames!H:H),0)</f>
        <v>0</v>
      </c>
      <c r="F64">
        <f ca="1">IFERROR(_xlfn.XLOOKUP($A64,map_headernames!I:I,map_headernames!I:I),0)</f>
        <v>0</v>
      </c>
      <c r="G64">
        <f ca="1">IFERROR(_xlfn.XLOOKUP($A64,map_headernames!L:L,map_headernames!L:L),0)</f>
        <v>0</v>
      </c>
      <c r="H64" s="68" t="e">
        <f ca="1">_xlfn.XLOOKUP(A64,map_headernames!L:L,map_headernames!Q:Q)</f>
        <v>#NAME?</v>
      </c>
      <c r="I64">
        <f ca="1">IFERROR(_xlfn.XLOOKUP($A64,map_headernames!O:O,map_headernames!O:O),0)</f>
        <v>0</v>
      </c>
    </row>
    <row r="65" spans="1:14">
      <c r="A65" s="71" t="s">
        <v>3166</v>
      </c>
      <c r="B65" s="71" t="s">
        <v>3167</v>
      </c>
      <c r="C65" s="80" t="s">
        <v>3168</v>
      </c>
      <c r="D65" s="65" t="s">
        <v>2145</v>
      </c>
      <c r="E65">
        <f ca="1">IFERROR(_xlfn.XLOOKUP($A65,map_headernames!H:H,map_headernames!H:H),0)</f>
        <v>0</v>
      </c>
      <c r="F65">
        <f ca="1">IFERROR(_xlfn.XLOOKUP($A65,map_headernames!I:I,map_headernames!I:I),0)</f>
        <v>0</v>
      </c>
      <c r="G65">
        <f ca="1">IFERROR(_xlfn.XLOOKUP($A65,map_headernames!L:L,map_headernames!L:L),0)</f>
        <v>0</v>
      </c>
      <c r="H65" s="68" t="e">
        <f ca="1">_xlfn.XLOOKUP(A65,map_headernames!L:L,map_headernames!Q:Q)</f>
        <v>#NAME?</v>
      </c>
      <c r="I65">
        <f ca="1">IFERROR(_xlfn.XLOOKUP($A65,map_headernames!O:O,map_headernames!O:O),0)</f>
        <v>0</v>
      </c>
    </row>
    <row r="66" spans="1:14">
      <c r="A66" s="71" t="s">
        <v>1056</v>
      </c>
      <c r="B66" s="71" t="s">
        <v>3169</v>
      </c>
      <c r="C66" s="78" t="s">
        <v>1062</v>
      </c>
      <c r="D66" s="65" t="s">
        <v>3170</v>
      </c>
      <c r="E66">
        <f ca="1">IFERROR(_xlfn.XLOOKUP($A66,map_headernames!H:H,map_headernames!H:H),0)</f>
        <v>0</v>
      </c>
      <c r="F66">
        <f ca="1">IFERROR(_xlfn.XLOOKUP($A66,map_headernames!I:I,map_headernames!I:I),0)</f>
        <v>0</v>
      </c>
      <c r="G66">
        <f ca="1">IFERROR(_xlfn.XLOOKUP($A66,map_headernames!L:L,map_headernames!L:L),0)</f>
        <v>0</v>
      </c>
      <c r="H66" s="68" t="e">
        <f ca="1">_xlfn.XLOOKUP(A66,map_headernames!L:L,map_headernames!Q:Q)</f>
        <v>#NAME?</v>
      </c>
      <c r="I66">
        <f ca="1">IFERROR(_xlfn.XLOOKUP($A66,map_headernames!O:O,map_headernames!O:O),0)</f>
        <v>0</v>
      </c>
      <c r="J66" s="1"/>
      <c r="K66" t="s">
        <v>1057</v>
      </c>
      <c r="L66" s="1"/>
      <c r="M66">
        <v>0</v>
      </c>
      <c r="N66">
        <v>0</v>
      </c>
    </row>
    <row r="67" spans="1:14">
      <c r="A67" s="71" t="s">
        <v>3171</v>
      </c>
      <c r="B67" s="71" t="s">
        <v>3172</v>
      </c>
      <c r="C67" s="78" t="s">
        <v>3173</v>
      </c>
      <c r="D67" s="65" t="s">
        <v>3170</v>
      </c>
      <c r="E67">
        <f ca="1">IFERROR(_xlfn.XLOOKUP($A67,map_headernames!H:H,map_headernames!H:H),0)</f>
        <v>0</v>
      </c>
      <c r="F67">
        <f ca="1">IFERROR(_xlfn.XLOOKUP($A67,map_headernames!I:I,map_headernames!I:I),0)</f>
        <v>0</v>
      </c>
      <c r="G67">
        <f ca="1">IFERROR(_xlfn.XLOOKUP($A67,map_headernames!L:L,map_headernames!L:L),0)</f>
        <v>0</v>
      </c>
      <c r="H67" s="68" t="e">
        <f ca="1">_xlfn.XLOOKUP(A67,map_headernames!L:L,map_headernames!Q:Q)</f>
        <v>#NAME?</v>
      </c>
      <c r="I67">
        <f ca="1">IFERROR(_xlfn.XLOOKUP($A67,map_headernames!O:O,map_headernames!O:O),0)</f>
        <v>0</v>
      </c>
    </row>
    <row r="68" spans="1:14">
      <c r="A68" s="71" t="s">
        <v>3174</v>
      </c>
      <c r="B68" s="71" t="s">
        <v>3175</v>
      </c>
      <c r="C68" s="78" t="s">
        <v>3175</v>
      </c>
      <c r="D68" s="65" t="s">
        <v>3170</v>
      </c>
      <c r="E68">
        <f ca="1">IFERROR(_xlfn.XLOOKUP($A68,map_headernames!H:H,map_headernames!H:H),0)</f>
        <v>0</v>
      </c>
      <c r="F68">
        <f ca="1">IFERROR(_xlfn.XLOOKUP($A68,map_headernames!I:I,map_headernames!I:I),0)</f>
        <v>0</v>
      </c>
      <c r="G68">
        <f ca="1">IFERROR(_xlfn.XLOOKUP($A68,map_headernames!L:L,map_headernames!L:L),0)</f>
        <v>0</v>
      </c>
      <c r="H68" s="68" t="e">
        <f ca="1">_xlfn.XLOOKUP(A68,map_headernames!L:L,map_headernames!Q:Q)</f>
        <v>#NAME?</v>
      </c>
      <c r="I68">
        <f ca="1">IFERROR(_xlfn.XLOOKUP($A68,map_headernames!O:O,map_headernames!O:O),0)</f>
        <v>0</v>
      </c>
    </row>
    <row r="69" spans="1:14">
      <c r="A69" s="71" t="s">
        <v>3176</v>
      </c>
      <c r="B69" s="71" t="s">
        <v>3177</v>
      </c>
      <c r="C69" s="78" t="s">
        <v>3177</v>
      </c>
      <c r="D69" s="65" t="s">
        <v>3170</v>
      </c>
      <c r="E69">
        <f ca="1">IFERROR(_xlfn.XLOOKUP($A69,map_headernames!H:H,map_headernames!H:H),0)</f>
        <v>0</v>
      </c>
      <c r="F69">
        <f ca="1">IFERROR(_xlfn.XLOOKUP($A69,map_headernames!I:I,map_headernames!I:I),0)</f>
        <v>0</v>
      </c>
      <c r="G69">
        <f ca="1">IFERROR(_xlfn.XLOOKUP($A69,map_headernames!L:L,map_headernames!L:L),0)</f>
        <v>0</v>
      </c>
      <c r="H69" s="68" t="e">
        <f ca="1">_xlfn.XLOOKUP(A69,map_headernames!L:L,map_headernames!Q:Q)</f>
        <v>#NAME?</v>
      </c>
      <c r="I69">
        <f ca="1">IFERROR(_xlfn.XLOOKUP($A69,map_headernames!O:O,map_headernames!O:O),0)</f>
        <v>0</v>
      </c>
    </row>
    <row r="70" spans="1:14">
      <c r="A70" s="71" t="s">
        <v>3178</v>
      </c>
      <c r="B70" s="71" t="s">
        <v>3179</v>
      </c>
      <c r="C70" s="78" t="s">
        <v>3180</v>
      </c>
      <c r="D70" s="65" t="s">
        <v>3170</v>
      </c>
      <c r="E70">
        <f ca="1">IFERROR(_xlfn.XLOOKUP($A70,map_headernames!H:H,map_headernames!H:H),0)</f>
        <v>0</v>
      </c>
      <c r="F70">
        <f ca="1">IFERROR(_xlfn.XLOOKUP($A70,map_headernames!I:I,map_headernames!I:I),0)</f>
        <v>0</v>
      </c>
      <c r="G70">
        <f ca="1">IFERROR(_xlfn.XLOOKUP($A70,map_headernames!L:L,map_headernames!L:L),0)</f>
        <v>0</v>
      </c>
      <c r="H70" s="68" t="e">
        <f ca="1">_xlfn.XLOOKUP(A70,map_headernames!L:L,map_headernames!Q:Q)</f>
        <v>#NAME?</v>
      </c>
      <c r="I70">
        <f ca="1">IFERROR(_xlfn.XLOOKUP($A70,map_headernames!O:O,map_headernames!O:O),0)</f>
        <v>0</v>
      </c>
    </row>
    <row r="71" spans="1:14">
      <c r="A71" s="99" t="s">
        <v>2466</v>
      </c>
      <c r="B71" s="99" t="s">
        <v>2467</v>
      </c>
      <c r="C71" s="94" t="s">
        <v>2467</v>
      </c>
      <c r="D71" s="65" t="s">
        <v>3170</v>
      </c>
      <c r="E71" s="8">
        <f ca="1">IFERROR(_xlfn.XLOOKUP($A71,map_headernames!H:H,map_headernames!H:H),0)</f>
        <v>0</v>
      </c>
      <c r="F71" s="8">
        <f ca="1">IFERROR(_xlfn.XLOOKUP($A71,map_headernames!I:I,map_headernames!I:I),0)</f>
        <v>0</v>
      </c>
      <c r="G71">
        <f ca="1">IFERROR(_xlfn.XLOOKUP($A71,map_headernames!L:L,map_headernames!L:L),0)</f>
        <v>0</v>
      </c>
      <c r="H71" s="68" t="e">
        <f ca="1">_xlfn.XLOOKUP(A71,map_headernames!L:L,map_headernames!Q:Q)</f>
        <v>#NAME?</v>
      </c>
      <c r="I71">
        <f ca="1">IFERROR(_xlfn.XLOOKUP($A71,map_headernames!O:O,map_headernames!O:O),0)</f>
        <v>0</v>
      </c>
      <c r="L71" s="8" t="s">
        <v>4737</v>
      </c>
      <c r="M71" s="1">
        <v>1</v>
      </c>
      <c r="N71" s="21">
        <v>0</v>
      </c>
    </row>
    <row r="72" spans="1:14">
      <c r="A72" s="71" t="s">
        <v>3181</v>
      </c>
      <c r="B72" s="71" t="s">
        <v>3182</v>
      </c>
      <c r="C72" s="78" t="s">
        <v>3182</v>
      </c>
      <c r="D72" s="65" t="s">
        <v>3170</v>
      </c>
      <c r="E72">
        <f ca="1">IFERROR(_xlfn.XLOOKUP($A72,map_headernames!H:H,map_headernames!H:H),0)</f>
        <v>0</v>
      </c>
      <c r="F72">
        <f ca="1">IFERROR(_xlfn.XLOOKUP($A72,map_headernames!I:I,map_headernames!I:I),0)</f>
        <v>0</v>
      </c>
      <c r="G72">
        <f ca="1">IFERROR(_xlfn.XLOOKUP($A72,map_headernames!L:L,map_headernames!L:L),0)</f>
        <v>0</v>
      </c>
      <c r="H72" s="68" t="e">
        <f ca="1">_xlfn.XLOOKUP(A72,map_headernames!L:L,map_headernames!Q:Q)</f>
        <v>#NAME?</v>
      </c>
      <c r="I72">
        <f ca="1">IFERROR(_xlfn.XLOOKUP($A72,map_headernames!O:O,map_headernames!O:O),0)</f>
        <v>0</v>
      </c>
    </row>
    <row r="73" spans="1:14">
      <c r="A73" s="71" t="s">
        <v>3183</v>
      </c>
      <c r="B73" s="71" t="s">
        <v>3184</v>
      </c>
      <c r="C73" s="78" t="s">
        <v>3185</v>
      </c>
      <c r="D73" s="65" t="s">
        <v>3170</v>
      </c>
      <c r="E73">
        <f ca="1">IFERROR(_xlfn.XLOOKUP($A73,map_headernames!H:H,map_headernames!H:H),0)</f>
        <v>0</v>
      </c>
      <c r="F73">
        <f ca="1">IFERROR(_xlfn.XLOOKUP($A73,map_headernames!I:I,map_headernames!I:I),0)</f>
        <v>0</v>
      </c>
      <c r="G73">
        <f ca="1">IFERROR(_xlfn.XLOOKUP($A73,map_headernames!L:L,map_headernames!L:L),0)</f>
        <v>0</v>
      </c>
      <c r="H73" s="68" t="e">
        <f ca="1">_xlfn.XLOOKUP(A73,map_headernames!L:L,map_headernames!Q:Q)</f>
        <v>#NAME?</v>
      </c>
      <c r="I73">
        <f ca="1">IFERROR(_xlfn.XLOOKUP($A73,map_headernames!O:O,map_headernames!O:O),0)</f>
        <v>0</v>
      </c>
    </row>
    <row r="74" spans="1:14">
      <c r="A74" s="71" t="s">
        <v>3186</v>
      </c>
      <c r="B74" s="71" t="s">
        <v>3187</v>
      </c>
      <c r="C74" s="78" t="s">
        <v>3187</v>
      </c>
      <c r="D74" s="65" t="s">
        <v>3170</v>
      </c>
      <c r="E74">
        <f ca="1">IFERROR(_xlfn.XLOOKUP($A74,map_headernames!H:H,map_headernames!H:H),0)</f>
        <v>0</v>
      </c>
      <c r="F74">
        <f ca="1">IFERROR(_xlfn.XLOOKUP($A74,map_headernames!I:I,map_headernames!I:I),0)</f>
        <v>0</v>
      </c>
      <c r="G74">
        <f ca="1">IFERROR(_xlfn.XLOOKUP($A74,map_headernames!L:L,map_headernames!L:L),0)</f>
        <v>0</v>
      </c>
      <c r="H74" s="68" t="e">
        <f ca="1">_xlfn.XLOOKUP(A74,map_headernames!L:L,map_headernames!Q:Q)</f>
        <v>#NAME?</v>
      </c>
      <c r="I74">
        <f ca="1">IFERROR(_xlfn.XLOOKUP($A74,map_headernames!O:O,map_headernames!O:O),0)</f>
        <v>0</v>
      </c>
    </row>
    <row r="75" spans="1:14">
      <c r="A75" s="71" t="s">
        <v>3188</v>
      </c>
      <c r="B75" s="71" t="s">
        <v>3189</v>
      </c>
      <c r="C75" s="78" t="s">
        <v>3190</v>
      </c>
      <c r="D75" s="65" t="s">
        <v>3170</v>
      </c>
      <c r="E75">
        <f ca="1">IFERROR(_xlfn.XLOOKUP($A75,map_headernames!H:H,map_headernames!H:H),0)</f>
        <v>0</v>
      </c>
      <c r="F75">
        <f ca="1">IFERROR(_xlfn.XLOOKUP($A75,map_headernames!I:I,map_headernames!I:I),0)</f>
        <v>0</v>
      </c>
      <c r="G75">
        <f ca="1">IFERROR(_xlfn.XLOOKUP($A75,map_headernames!L:L,map_headernames!L:L),0)</f>
        <v>0</v>
      </c>
      <c r="H75" s="68" t="e">
        <f ca="1">_xlfn.XLOOKUP(A75,map_headernames!L:L,map_headernames!Q:Q)</f>
        <v>#NAME?</v>
      </c>
      <c r="I75">
        <f ca="1">IFERROR(_xlfn.XLOOKUP($A75,map_headernames!O:O,map_headernames!O:O),0)</f>
        <v>0</v>
      </c>
    </row>
    <row r="76" spans="1:14">
      <c r="A76" s="71" t="s">
        <v>3191</v>
      </c>
      <c r="B76" s="71" t="s">
        <v>3192</v>
      </c>
      <c r="C76" s="78" t="s">
        <v>3192</v>
      </c>
      <c r="D76" s="65" t="s">
        <v>3170</v>
      </c>
      <c r="E76">
        <f ca="1">IFERROR(_xlfn.XLOOKUP($A76,map_headernames!H:H,map_headernames!H:H),0)</f>
        <v>0</v>
      </c>
      <c r="F76">
        <f ca="1">IFERROR(_xlfn.XLOOKUP($A76,map_headernames!I:I,map_headernames!I:I),0)</f>
        <v>0</v>
      </c>
      <c r="G76">
        <f ca="1">IFERROR(_xlfn.XLOOKUP($A76,map_headernames!L:L,map_headernames!L:L),0)</f>
        <v>0</v>
      </c>
      <c r="H76" s="68" t="e">
        <f ca="1">_xlfn.XLOOKUP(A76,map_headernames!L:L,map_headernames!Q:Q)</f>
        <v>#NAME?</v>
      </c>
      <c r="I76">
        <f ca="1">IFERROR(_xlfn.XLOOKUP($A76,map_headernames!O:O,map_headernames!O:O),0)</f>
        <v>0</v>
      </c>
    </row>
    <row r="77" spans="1:14">
      <c r="A77" s="71" t="s">
        <v>3193</v>
      </c>
      <c r="B77" s="71" t="s">
        <v>3194</v>
      </c>
      <c r="C77" s="78" t="s">
        <v>3195</v>
      </c>
      <c r="D77" s="65" t="s">
        <v>3170</v>
      </c>
      <c r="E77">
        <f ca="1">IFERROR(_xlfn.XLOOKUP($A77,map_headernames!H:H,map_headernames!H:H),0)</f>
        <v>0</v>
      </c>
      <c r="F77">
        <f ca="1">IFERROR(_xlfn.XLOOKUP($A77,map_headernames!I:I,map_headernames!I:I),0)</f>
        <v>0</v>
      </c>
      <c r="G77">
        <f ca="1">IFERROR(_xlfn.XLOOKUP($A77,map_headernames!L:L,map_headernames!L:L),0)</f>
        <v>0</v>
      </c>
      <c r="H77" s="68" t="e">
        <f ca="1">_xlfn.XLOOKUP(A77,map_headernames!L:L,map_headernames!Q:Q)</f>
        <v>#NAME?</v>
      </c>
      <c r="I77">
        <f ca="1">IFERROR(_xlfn.XLOOKUP($A77,map_headernames!O:O,map_headernames!O:O),0)</f>
        <v>0</v>
      </c>
    </row>
    <row r="78" spans="1:14">
      <c r="A78" s="71" t="s">
        <v>3196</v>
      </c>
      <c r="B78" s="71" t="s">
        <v>3197</v>
      </c>
      <c r="C78" s="78" t="s">
        <v>3197</v>
      </c>
      <c r="D78" s="65" t="s">
        <v>3170</v>
      </c>
      <c r="E78">
        <f ca="1">IFERROR(_xlfn.XLOOKUP($A78,map_headernames!H:H,map_headernames!H:H),0)</f>
        <v>0</v>
      </c>
      <c r="F78">
        <f ca="1">IFERROR(_xlfn.XLOOKUP($A78,map_headernames!I:I,map_headernames!I:I),0)</f>
        <v>0</v>
      </c>
      <c r="G78">
        <f ca="1">IFERROR(_xlfn.XLOOKUP($A78,map_headernames!L:L,map_headernames!L:L),0)</f>
        <v>0</v>
      </c>
      <c r="H78" s="68" t="e">
        <f ca="1">_xlfn.XLOOKUP(A78,map_headernames!L:L,map_headernames!Q:Q)</f>
        <v>#NAME?</v>
      </c>
      <c r="I78">
        <f ca="1">IFERROR(_xlfn.XLOOKUP($A78,map_headernames!O:O,map_headernames!O:O),0)</f>
        <v>0</v>
      </c>
    </row>
    <row r="79" spans="1:14">
      <c r="A79" s="71" t="s">
        <v>3198</v>
      </c>
      <c r="B79" s="71" t="s">
        <v>3199</v>
      </c>
      <c r="C79" s="78" t="s">
        <v>3200</v>
      </c>
      <c r="D79" s="65" t="s">
        <v>3170</v>
      </c>
      <c r="E79">
        <f ca="1">IFERROR(_xlfn.XLOOKUP($A79,map_headernames!H:H,map_headernames!H:H),0)</f>
        <v>0</v>
      </c>
      <c r="F79">
        <f ca="1">IFERROR(_xlfn.XLOOKUP($A79,map_headernames!I:I,map_headernames!I:I),0)</f>
        <v>0</v>
      </c>
      <c r="G79">
        <f ca="1">IFERROR(_xlfn.XLOOKUP($A79,map_headernames!L:L,map_headernames!L:L),0)</f>
        <v>0</v>
      </c>
      <c r="H79" s="68" t="e">
        <f ca="1">_xlfn.XLOOKUP(A79,map_headernames!L:L,map_headernames!Q:Q)</f>
        <v>#NAME?</v>
      </c>
      <c r="I79">
        <f ca="1">IFERROR(_xlfn.XLOOKUP($A79,map_headernames!O:O,map_headernames!O:O),0)</f>
        <v>0</v>
      </c>
    </row>
    <row r="80" spans="1:14">
      <c r="A80" s="71" t="s">
        <v>3201</v>
      </c>
      <c r="B80" s="71" t="s">
        <v>3202</v>
      </c>
      <c r="C80" s="78" t="s">
        <v>3202</v>
      </c>
      <c r="D80" s="65" t="s">
        <v>3170</v>
      </c>
      <c r="E80">
        <f ca="1">IFERROR(_xlfn.XLOOKUP($A80,map_headernames!H:H,map_headernames!H:H),0)</f>
        <v>0</v>
      </c>
      <c r="F80">
        <f ca="1">IFERROR(_xlfn.XLOOKUP($A80,map_headernames!I:I,map_headernames!I:I),0)</f>
        <v>0</v>
      </c>
      <c r="G80">
        <f ca="1">IFERROR(_xlfn.XLOOKUP($A80,map_headernames!L:L,map_headernames!L:L),0)</f>
        <v>0</v>
      </c>
      <c r="H80" s="68" t="e">
        <f ca="1">_xlfn.XLOOKUP(A80,map_headernames!L:L,map_headernames!Q:Q)</f>
        <v>#NAME?</v>
      </c>
      <c r="I80">
        <f ca="1">IFERROR(_xlfn.XLOOKUP($A80,map_headernames!O:O,map_headernames!O:O),0)</f>
        <v>0</v>
      </c>
    </row>
    <row r="81" spans="1:15">
      <c r="A81" s="71" t="s">
        <v>3203</v>
      </c>
      <c r="B81" s="71" t="s">
        <v>3204</v>
      </c>
      <c r="C81" s="78" t="s">
        <v>3205</v>
      </c>
      <c r="D81" s="65" t="s">
        <v>3170</v>
      </c>
      <c r="E81">
        <f ca="1">IFERROR(_xlfn.XLOOKUP($A81,map_headernames!H:H,map_headernames!H:H),0)</f>
        <v>0</v>
      </c>
      <c r="F81">
        <f ca="1">IFERROR(_xlfn.XLOOKUP($A81,map_headernames!I:I,map_headernames!I:I),0)</f>
        <v>0</v>
      </c>
      <c r="G81">
        <f ca="1">IFERROR(_xlfn.XLOOKUP($A81,map_headernames!L:L,map_headernames!L:L),0)</f>
        <v>0</v>
      </c>
      <c r="H81" s="68" t="e">
        <f ca="1">_xlfn.XLOOKUP(A81,map_headernames!L:L,map_headernames!Q:Q)</f>
        <v>#NAME?</v>
      </c>
      <c r="I81">
        <f ca="1">IFERROR(_xlfn.XLOOKUP($A81,map_headernames!O:O,map_headernames!O:O),0)</f>
        <v>0</v>
      </c>
    </row>
    <row r="82" spans="1:15">
      <c r="A82" s="77" t="s">
        <v>3206</v>
      </c>
      <c r="B82" s="77" t="s">
        <v>3207</v>
      </c>
      <c r="C82" s="95" t="s">
        <v>3208</v>
      </c>
      <c r="D82" s="65" t="s">
        <v>3170</v>
      </c>
      <c r="E82">
        <f ca="1">IFERROR(_xlfn.XLOOKUP($A82,map_headernames!H:H,map_headernames!H:H),0)</f>
        <v>0</v>
      </c>
      <c r="F82">
        <f ca="1">IFERROR(_xlfn.XLOOKUP($A82,map_headernames!I:I,map_headernames!I:I),0)</f>
        <v>0</v>
      </c>
      <c r="G82">
        <f ca="1">IFERROR(_xlfn.XLOOKUP($A82,map_headernames!L:L,map_headernames!L:L),0)</f>
        <v>0</v>
      </c>
      <c r="H82" s="68" t="e">
        <f ca="1">_xlfn.XLOOKUP(A82,map_headernames!L:L,map_headernames!Q:Q)</f>
        <v>#NAME?</v>
      </c>
      <c r="I82">
        <f ca="1">IFERROR(_xlfn.XLOOKUP($A82,map_headernames!O:O,map_headernames!O:O),0)</f>
        <v>0</v>
      </c>
      <c r="K82" t="s">
        <v>598</v>
      </c>
      <c r="L82" s="68" t="s">
        <v>597</v>
      </c>
      <c r="M82">
        <v>0</v>
      </c>
      <c r="N82">
        <v>0</v>
      </c>
    </row>
    <row r="83" spans="1:15">
      <c r="A83" s="77" t="s">
        <v>3209</v>
      </c>
      <c r="B83" s="77" t="s">
        <v>3210</v>
      </c>
      <c r="C83" s="95" t="s">
        <v>3210</v>
      </c>
      <c r="D83" s="65" t="s">
        <v>3170</v>
      </c>
      <c r="E83">
        <f ca="1">IFERROR(_xlfn.XLOOKUP($A83,map_headernames!H:H,map_headernames!H:H),0)</f>
        <v>0</v>
      </c>
      <c r="F83">
        <f ca="1">IFERROR(_xlfn.XLOOKUP($A83,map_headernames!I:I,map_headernames!I:I),0)</f>
        <v>0</v>
      </c>
      <c r="G83">
        <f ca="1">IFERROR(_xlfn.XLOOKUP($A83,map_headernames!L:L,map_headernames!L:L),0)</f>
        <v>0</v>
      </c>
      <c r="H83" s="68" t="e">
        <f ca="1">_xlfn.XLOOKUP(A83,map_headernames!L:L,map_headernames!Q:Q)</f>
        <v>#NAME?</v>
      </c>
      <c r="I83">
        <f ca="1">IFERROR(_xlfn.XLOOKUP($A83,map_headernames!O:O,map_headernames!O:O),0)</f>
        <v>0</v>
      </c>
      <c r="J83" t="s">
        <v>1601</v>
      </c>
      <c r="K83" s="23" t="s">
        <v>567</v>
      </c>
      <c r="L83" s="68" t="s">
        <v>566</v>
      </c>
      <c r="M83">
        <v>0</v>
      </c>
      <c r="N83">
        <v>0</v>
      </c>
    </row>
    <row r="84" spans="1:15">
      <c r="A84" s="77" t="s">
        <v>3211</v>
      </c>
      <c r="B84" s="77" t="s">
        <v>3212</v>
      </c>
      <c r="C84" s="82" t="s">
        <v>3213</v>
      </c>
      <c r="D84" s="65" t="s">
        <v>3170</v>
      </c>
      <c r="E84">
        <f ca="1">IFERROR(_xlfn.XLOOKUP($A84,map_headernames!H:H,map_headernames!H:H),0)</f>
        <v>0</v>
      </c>
      <c r="F84">
        <f ca="1">IFERROR(_xlfn.XLOOKUP($A84,map_headernames!I:I,map_headernames!I:I),0)</f>
        <v>0</v>
      </c>
      <c r="G84">
        <f ca="1">IFERROR(_xlfn.XLOOKUP($A84,map_headernames!L:L,map_headernames!L:L),0)</f>
        <v>0</v>
      </c>
      <c r="H84" s="68" t="e">
        <f ca="1">_xlfn.XLOOKUP(A84,map_headernames!L:L,map_headernames!Q:Q)</f>
        <v>#NAME?</v>
      </c>
      <c r="I84">
        <f ca="1">IFERROR(_xlfn.XLOOKUP($A84,map_headernames!O:O,map_headernames!O:O),0)</f>
        <v>0</v>
      </c>
      <c r="K84" s="23" t="s">
        <v>1603</v>
      </c>
      <c r="L84" s="68" t="s">
        <v>155</v>
      </c>
      <c r="M84">
        <v>0</v>
      </c>
      <c r="N84">
        <v>0</v>
      </c>
    </row>
    <row r="85" spans="1:15">
      <c r="A85" s="71" t="s">
        <v>3214</v>
      </c>
      <c r="B85" s="71" t="s">
        <v>3215</v>
      </c>
      <c r="C85" s="82" t="s">
        <v>3215</v>
      </c>
      <c r="D85" s="65" t="s">
        <v>3170</v>
      </c>
      <c r="E85">
        <f ca="1">IFERROR(_xlfn.XLOOKUP($A85,map_headernames!H:H,map_headernames!H:H),0)</f>
        <v>0</v>
      </c>
      <c r="F85">
        <f ca="1">IFERROR(_xlfn.XLOOKUP($A85,map_headernames!I:I,map_headernames!I:I),0)</f>
        <v>0</v>
      </c>
      <c r="G85">
        <f ca="1">IFERROR(_xlfn.XLOOKUP($A85,map_headernames!L:L,map_headernames!L:L),0)</f>
        <v>0</v>
      </c>
      <c r="H85" s="68" t="e">
        <f ca="1">_xlfn.XLOOKUP(A85,map_headernames!L:L,map_headernames!Q:Q)</f>
        <v>#NAME?</v>
      </c>
      <c r="I85">
        <f ca="1">IFERROR(_xlfn.XLOOKUP($A85,map_headernames!O:O,map_headernames!O:O),0)</f>
        <v>0</v>
      </c>
      <c r="O85" t="s">
        <v>4733</v>
      </c>
    </row>
    <row r="86" spans="1:15">
      <c r="A86" s="71" t="s">
        <v>3216</v>
      </c>
      <c r="B86" s="71" t="s">
        <v>3217</v>
      </c>
      <c r="C86" s="82" t="s">
        <v>3218</v>
      </c>
      <c r="D86" s="65" t="s">
        <v>3170</v>
      </c>
      <c r="E86">
        <f ca="1">IFERROR(_xlfn.XLOOKUP($A86,map_headernames!H:H,map_headernames!H:H),0)</f>
        <v>0</v>
      </c>
      <c r="F86">
        <f ca="1">IFERROR(_xlfn.XLOOKUP($A86,map_headernames!I:I,map_headernames!I:I),0)</f>
        <v>0</v>
      </c>
      <c r="G86">
        <f ca="1">IFERROR(_xlfn.XLOOKUP($A86,map_headernames!L:L,map_headernames!L:L),0)</f>
        <v>0</v>
      </c>
      <c r="H86" s="68" t="e">
        <f ca="1">_xlfn.XLOOKUP(A86,map_headernames!L:L,map_headernames!Q:Q)</f>
        <v>#NAME?</v>
      </c>
      <c r="I86">
        <f ca="1">IFERROR(_xlfn.XLOOKUP($A86,map_headernames!O:O,map_headernames!O:O),0)</f>
        <v>0</v>
      </c>
    </row>
    <row r="87" spans="1:15">
      <c r="A87" s="71" t="s">
        <v>3219</v>
      </c>
      <c r="B87" s="71" t="s">
        <v>3220</v>
      </c>
      <c r="C87" s="82" t="s">
        <v>3220</v>
      </c>
      <c r="D87" s="65" t="s">
        <v>3170</v>
      </c>
      <c r="E87">
        <f ca="1">IFERROR(_xlfn.XLOOKUP($A87,map_headernames!H:H,map_headernames!H:H),0)</f>
        <v>0</v>
      </c>
      <c r="F87">
        <f ca="1">IFERROR(_xlfn.XLOOKUP($A87,map_headernames!I:I,map_headernames!I:I),0)</f>
        <v>0</v>
      </c>
      <c r="G87">
        <f ca="1">IFERROR(_xlfn.XLOOKUP($A87,map_headernames!L:L,map_headernames!L:L),0)</f>
        <v>0</v>
      </c>
      <c r="H87" s="68" t="e">
        <f ca="1">_xlfn.XLOOKUP(A87,map_headernames!L:L,map_headernames!Q:Q)</f>
        <v>#NAME?</v>
      </c>
      <c r="I87">
        <f ca="1">IFERROR(_xlfn.XLOOKUP($A87,map_headernames!O:O,map_headernames!O:O),0)</f>
        <v>0</v>
      </c>
      <c r="O87" t="s">
        <v>4733</v>
      </c>
    </row>
    <row r="88" spans="1:15">
      <c r="A88" s="71" t="s">
        <v>3221</v>
      </c>
      <c r="B88" s="71" t="s">
        <v>3222</v>
      </c>
      <c r="C88" s="82" t="s">
        <v>3223</v>
      </c>
      <c r="D88" s="65" t="s">
        <v>3170</v>
      </c>
      <c r="E88">
        <f ca="1">IFERROR(_xlfn.XLOOKUP($A88,map_headernames!H:H,map_headernames!H:H),0)</f>
        <v>0</v>
      </c>
      <c r="F88">
        <f ca="1">IFERROR(_xlfn.XLOOKUP($A88,map_headernames!I:I,map_headernames!I:I),0)</f>
        <v>0</v>
      </c>
      <c r="G88">
        <f ca="1">IFERROR(_xlfn.XLOOKUP($A88,map_headernames!L:L,map_headernames!L:L),0)</f>
        <v>0</v>
      </c>
      <c r="H88" s="68" t="e">
        <f ca="1">_xlfn.XLOOKUP(A88,map_headernames!L:L,map_headernames!Q:Q)</f>
        <v>#NAME?</v>
      </c>
      <c r="I88">
        <f ca="1">IFERROR(_xlfn.XLOOKUP($A88,map_headernames!O:O,map_headernames!O:O),0)</f>
        <v>0</v>
      </c>
    </row>
    <row r="89" spans="1:15">
      <c r="A89" s="71" t="s">
        <v>3224</v>
      </c>
      <c r="B89" s="71" t="s">
        <v>3225</v>
      </c>
      <c r="C89" s="82" t="s">
        <v>3225</v>
      </c>
      <c r="D89" s="65" t="s">
        <v>3170</v>
      </c>
      <c r="E89">
        <f ca="1">IFERROR(_xlfn.XLOOKUP($A89,map_headernames!H:H,map_headernames!H:H),0)</f>
        <v>0</v>
      </c>
      <c r="F89">
        <f ca="1">IFERROR(_xlfn.XLOOKUP($A89,map_headernames!I:I,map_headernames!I:I),0)</f>
        <v>0</v>
      </c>
      <c r="G89">
        <f ca="1">IFERROR(_xlfn.XLOOKUP($A89,map_headernames!L:L,map_headernames!L:L),0)</f>
        <v>0</v>
      </c>
      <c r="H89" s="68" t="e">
        <f ca="1">_xlfn.XLOOKUP(A89,map_headernames!L:L,map_headernames!Q:Q)</f>
        <v>#NAME?</v>
      </c>
      <c r="I89">
        <f ca="1">IFERROR(_xlfn.XLOOKUP($A89,map_headernames!O:O,map_headernames!O:O),0)</f>
        <v>0</v>
      </c>
    </row>
    <row r="90" spans="1:15">
      <c r="A90" s="71" t="s">
        <v>3226</v>
      </c>
      <c r="B90" s="71" t="s">
        <v>3227</v>
      </c>
      <c r="C90" s="82" t="s">
        <v>3228</v>
      </c>
      <c r="D90" s="65" t="s">
        <v>3170</v>
      </c>
      <c r="E90">
        <f ca="1">IFERROR(_xlfn.XLOOKUP($A90,map_headernames!H:H,map_headernames!H:H),0)</f>
        <v>0</v>
      </c>
      <c r="F90">
        <f ca="1">IFERROR(_xlfn.XLOOKUP($A90,map_headernames!I:I,map_headernames!I:I),0)</f>
        <v>0</v>
      </c>
      <c r="G90">
        <f ca="1">IFERROR(_xlfn.XLOOKUP($A90,map_headernames!L:L,map_headernames!L:L),0)</f>
        <v>0</v>
      </c>
      <c r="H90" s="68" t="e">
        <f ca="1">_xlfn.XLOOKUP(A90,map_headernames!L:L,map_headernames!Q:Q)</f>
        <v>#NAME?</v>
      </c>
      <c r="I90">
        <f ca="1">IFERROR(_xlfn.XLOOKUP($A90,map_headernames!O:O,map_headernames!O:O),0)</f>
        <v>0</v>
      </c>
    </row>
    <row r="91" spans="1:15">
      <c r="A91" s="71" t="s">
        <v>3229</v>
      </c>
      <c r="B91" s="71" t="s">
        <v>3230</v>
      </c>
      <c r="C91" s="82" t="s">
        <v>3230</v>
      </c>
      <c r="D91" s="65" t="s">
        <v>3170</v>
      </c>
      <c r="E91">
        <f ca="1">IFERROR(_xlfn.XLOOKUP($A91,map_headernames!H:H,map_headernames!H:H),0)</f>
        <v>0</v>
      </c>
      <c r="F91">
        <f ca="1">IFERROR(_xlfn.XLOOKUP($A91,map_headernames!I:I,map_headernames!I:I),0)</f>
        <v>0</v>
      </c>
      <c r="G91">
        <f ca="1">IFERROR(_xlfn.XLOOKUP($A91,map_headernames!L:L,map_headernames!L:L),0)</f>
        <v>0</v>
      </c>
      <c r="H91" s="68" t="e">
        <f ca="1">_xlfn.XLOOKUP(A91,map_headernames!L:L,map_headernames!Q:Q)</f>
        <v>#NAME?</v>
      </c>
      <c r="I91">
        <f ca="1">IFERROR(_xlfn.XLOOKUP($A91,map_headernames!O:O,map_headernames!O:O),0)</f>
        <v>0</v>
      </c>
    </row>
    <row r="92" spans="1:15">
      <c r="A92" s="71" t="s">
        <v>3231</v>
      </c>
      <c r="B92" s="71" t="s">
        <v>3232</v>
      </c>
      <c r="C92" s="82" t="s">
        <v>3233</v>
      </c>
      <c r="D92" s="65" t="s">
        <v>3170</v>
      </c>
      <c r="E92">
        <f ca="1">IFERROR(_xlfn.XLOOKUP($A92,map_headernames!H:H,map_headernames!H:H),0)</f>
        <v>0</v>
      </c>
      <c r="F92">
        <f ca="1">IFERROR(_xlfn.XLOOKUP($A92,map_headernames!I:I,map_headernames!I:I),0)</f>
        <v>0</v>
      </c>
      <c r="G92">
        <f ca="1">IFERROR(_xlfn.XLOOKUP($A92,map_headernames!L:L,map_headernames!L:L),0)</f>
        <v>0</v>
      </c>
      <c r="H92" s="68" t="e">
        <f ca="1">_xlfn.XLOOKUP(A92,map_headernames!L:L,map_headernames!Q:Q)</f>
        <v>#NAME?</v>
      </c>
      <c r="I92">
        <f ca="1">IFERROR(_xlfn.XLOOKUP($A92,map_headernames!O:O,map_headernames!O:O),0)</f>
        <v>0</v>
      </c>
    </row>
    <row r="93" spans="1:15">
      <c r="A93" s="71" t="s">
        <v>3234</v>
      </c>
      <c r="B93" s="71" t="s">
        <v>3235</v>
      </c>
      <c r="C93" s="82" t="s">
        <v>3235</v>
      </c>
      <c r="D93" s="65" t="s">
        <v>3170</v>
      </c>
      <c r="E93">
        <f ca="1">IFERROR(_xlfn.XLOOKUP($A93,map_headernames!H:H,map_headernames!H:H),0)</f>
        <v>0</v>
      </c>
      <c r="F93">
        <f ca="1">IFERROR(_xlfn.XLOOKUP($A93,map_headernames!I:I,map_headernames!I:I),0)</f>
        <v>0</v>
      </c>
      <c r="G93">
        <f ca="1">IFERROR(_xlfn.XLOOKUP($A93,map_headernames!L:L,map_headernames!L:L),0)</f>
        <v>0</v>
      </c>
      <c r="H93" s="68" t="e">
        <f ca="1">_xlfn.XLOOKUP(A93,map_headernames!L:L,map_headernames!Q:Q)</f>
        <v>#NAME?</v>
      </c>
      <c r="I93">
        <f ca="1">IFERROR(_xlfn.XLOOKUP($A93,map_headernames!O:O,map_headernames!O:O),0)</f>
        <v>0</v>
      </c>
    </row>
    <row r="94" spans="1:15">
      <c r="A94" s="71" t="s">
        <v>3236</v>
      </c>
      <c r="B94" s="71" t="s">
        <v>3237</v>
      </c>
      <c r="C94" s="82" t="s">
        <v>3238</v>
      </c>
      <c r="D94" s="65" t="s">
        <v>3170</v>
      </c>
      <c r="E94">
        <f ca="1">IFERROR(_xlfn.XLOOKUP($A94,map_headernames!H:H,map_headernames!H:H),0)</f>
        <v>0</v>
      </c>
      <c r="F94">
        <f ca="1">IFERROR(_xlfn.XLOOKUP($A94,map_headernames!I:I,map_headernames!I:I),0)</f>
        <v>0</v>
      </c>
      <c r="G94">
        <f ca="1">IFERROR(_xlfn.XLOOKUP($A94,map_headernames!L:L,map_headernames!L:L),0)</f>
        <v>0</v>
      </c>
      <c r="H94" s="68" t="e">
        <f ca="1">_xlfn.XLOOKUP(A94,map_headernames!L:L,map_headernames!Q:Q)</f>
        <v>#NAME?</v>
      </c>
      <c r="I94">
        <f ca="1">IFERROR(_xlfn.XLOOKUP($A94,map_headernames!O:O,map_headernames!O:O),0)</f>
        <v>0</v>
      </c>
    </row>
    <row r="95" spans="1:15">
      <c r="A95" s="71" t="s">
        <v>3239</v>
      </c>
      <c r="B95" s="71" t="s">
        <v>3240</v>
      </c>
      <c r="C95" s="82" t="s">
        <v>3240</v>
      </c>
      <c r="D95" s="65" t="s">
        <v>3170</v>
      </c>
      <c r="E95">
        <f ca="1">IFERROR(_xlfn.XLOOKUP($A95,map_headernames!H:H,map_headernames!H:H),0)</f>
        <v>0</v>
      </c>
      <c r="F95">
        <f ca="1">IFERROR(_xlfn.XLOOKUP($A95,map_headernames!I:I,map_headernames!I:I),0)</f>
        <v>0</v>
      </c>
      <c r="G95">
        <f ca="1">IFERROR(_xlfn.XLOOKUP($A95,map_headernames!L:L,map_headernames!L:L),0)</f>
        <v>0</v>
      </c>
      <c r="H95" s="68" t="e">
        <f ca="1">_xlfn.XLOOKUP(A95,map_headernames!L:L,map_headernames!Q:Q)</f>
        <v>#NAME?</v>
      </c>
      <c r="I95">
        <f ca="1">IFERROR(_xlfn.XLOOKUP($A95,map_headernames!O:O,map_headernames!O:O),0)</f>
        <v>0</v>
      </c>
    </row>
    <row r="96" spans="1:15">
      <c r="A96" s="71" t="s">
        <v>3241</v>
      </c>
      <c r="B96" s="71" t="s">
        <v>3242</v>
      </c>
      <c r="C96" s="82" t="s">
        <v>3243</v>
      </c>
      <c r="D96" s="65" t="s">
        <v>3170</v>
      </c>
      <c r="E96">
        <f ca="1">IFERROR(_xlfn.XLOOKUP($A96,map_headernames!H:H,map_headernames!H:H),0)</f>
        <v>0</v>
      </c>
      <c r="F96">
        <f ca="1">IFERROR(_xlfn.XLOOKUP($A96,map_headernames!I:I,map_headernames!I:I),0)</f>
        <v>0</v>
      </c>
      <c r="G96">
        <f ca="1">IFERROR(_xlfn.XLOOKUP($A96,map_headernames!L:L,map_headernames!L:L),0)</f>
        <v>0</v>
      </c>
      <c r="H96" s="68" t="e">
        <f ca="1">_xlfn.XLOOKUP(A96,map_headernames!L:L,map_headernames!Q:Q)</f>
        <v>#NAME?</v>
      </c>
      <c r="I96">
        <f ca="1">IFERROR(_xlfn.XLOOKUP($A96,map_headernames!O:O,map_headernames!O:O),0)</f>
        <v>0</v>
      </c>
    </row>
    <row r="97" spans="1:14">
      <c r="A97" s="71" t="s">
        <v>3244</v>
      </c>
      <c r="B97" s="71" t="s">
        <v>3245</v>
      </c>
      <c r="C97" s="82" t="s">
        <v>3245</v>
      </c>
      <c r="D97" s="65" t="s">
        <v>3170</v>
      </c>
      <c r="E97">
        <f ca="1">IFERROR(_xlfn.XLOOKUP($A97,map_headernames!H:H,map_headernames!H:H),0)</f>
        <v>0</v>
      </c>
      <c r="F97">
        <f ca="1">IFERROR(_xlfn.XLOOKUP($A97,map_headernames!I:I,map_headernames!I:I),0)</f>
        <v>0</v>
      </c>
      <c r="G97">
        <f ca="1">IFERROR(_xlfn.XLOOKUP($A97,map_headernames!L:L,map_headernames!L:L),0)</f>
        <v>0</v>
      </c>
      <c r="H97" s="68" t="e">
        <f ca="1">_xlfn.XLOOKUP(A97,map_headernames!L:L,map_headernames!Q:Q)</f>
        <v>#NAME?</v>
      </c>
      <c r="I97">
        <f ca="1">IFERROR(_xlfn.XLOOKUP($A97,map_headernames!O:O,map_headernames!O:O),0)</f>
        <v>0</v>
      </c>
    </row>
    <row r="98" spans="1:14">
      <c r="A98" s="71" t="s">
        <v>3246</v>
      </c>
      <c r="B98" s="71" t="s">
        <v>3247</v>
      </c>
      <c r="C98" s="82" t="s">
        <v>3248</v>
      </c>
      <c r="D98" s="65" t="s">
        <v>3170</v>
      </c>
      <c r="E98">
        <f ca="1">IFERROR(_xlfn.XLOOKUP($A98,map_headernames!H:H,map_headernames!H:H),0)</f>
        <v>0</v>
      </c>
      <c r="F98">
        <f ca="1">IFERROR(_xlfn.XLOOKUP($A98,map_headernames!I:I,map_headernames!I:I),0)</f>
        <v>0</v>
      </c>
      <c r="G98">
        <f ca="1">IFERROR(_xlfn.XLOOKUP($A98,map_headernames!L:L,map_headernames!L:L),0)</f>
        <v>0</v>
      </c>
      <c r="H98" s="68" t="e">
        <f ca="1">_xlfn.XLOOKUP(A98,map_headernames!L:L,map_headernames!Q:Q)</f>
        <v>#NAME?</v>
      </c>
      <c r="I98">
        <f ca="1">IFERROR(_xlfn.XLOOKUP($A98,map_headernames!O:O,map_headernames!O:O),0)</f>
        <v>0</v>
      </c>
    </row>
    <row r="99" spans="1:14">
      <c r="A99" s="71" t="s">
        <v>3249</v>
      </c>
      <c r="B99" s="71" t="s">
        <v>3250</v>
      </c>
      <c r="C99" s="94" t="s">
        <v>3250</v>
      </c>
      <c r="D99" s="65" t="s">
        <v>3170</v>
      </c>
      <c r="E99">
        <f ca="1">IFERROR(_xlfn.XLOOKUP($A99,map_headernames!H:H,map_headernames!H:H),0)</f>
        <v>0</v>
      </c>
      <c r="F99">
        <f ca="1">IFERROR(_xlfn.XLOOKUP($A99,map_headernames!I:I,map_headernames!I:I),0)</f>
        <v>0</v>
      </c>
      <c r="G99">
        <f ca="1">IFERROR(_xlfn.XLOOKUP($A99,map_headernames!L:L,map_headernames!L:L),0)</f>
        <v>0</v>
      </c>
      <c r="H99" s="68" t="e">
        <f ca="1">_xlfn.XLOOKUP(A99,map_headernames!L:L,map_headernames!Q:Q)</f>
        <v>#NAME?</v>
      </c>
      <c r="I99">
        <f ca="1">IFERROR(_xlfn.XLOOKUP($A99,map_headernames!O:O,map_headernames!O:O),0)</f>
        <v>0</v>
      </c>
      <c r="J99" s="23"/>
      <c r="K99" s="23"/>
      <c r="L99" s="23" t="s">
        <v>4730</v>
      </c>
      <c r="M99">
        <v>1</v>
      </c>
      <c r="N99">
        <v>1</v>
      </c>
    </row>
    <row r="100" spans="1:14">
      <c r="A100" s="71" t="s">
        <v>3251</v>
      </c>
      <c r="B100" s="71" t="s">
        <v>3252</v>
      </c>
      <c r="C100" s="81" t="s">
        <v>3253</v>
      </c>
      <c r="D100" s="65" t="s">
        <v>3170</v>
      </c>
      <c r="E100">
        <f ca="1">IFERROR(_xlfn.XLOOKUP($A100,map_headernames!H:H,map_headernames!H:H),0)</f>
        <v>0</v>
      </c>
      <c r="F100">
        <f ca="1">IFERROR(_xlfn.XLOOKUP($A100,map_headernames!I:I,map_headernames!I:I),0)</f>
        <v>0</v>
      </c>
      <c r="G100">
        <f ca="1">IFERROR(_xlfn.XLOOKUP($A100,map_headernames!L:L,map_headernames!L:L),0)</f>
        <v>0</v>
      </c>
      <c r="H100" s="68" t="e">
        <f ca="1">_xlfn.XLOOKUP(A100,map_headernames!L:L,map_headernames!Q:Q)</f>
        <v>#NAME?</v>
      </c>
      <c r="I100">
        <f ca="1">IFERROR(_xlfn.XLOOKUP($A100,map_headernames!O:O,map_headernames!O:O),0)</f>
        <v>0</v>
      </c>
      <c r="J100" s="23"/>
      <c r="K100" s="23"/>
      <c r="L100" s="23" t="s">
        <v>4731</v>
      </c>
      <c r="M100">
        <v>2</v>
      </c>
      <c r="N100">
        <v>1</v>
      </c>
    </row>
    <row r="101" spans="1:14">
      <c r="A101" s="71" t="s">
        <v>3254</v>
      </c>
      <c r="B101" s="71" t="s">
        <v>3255</v>
      </c>
      <c r="C101" s="78" t="s">
        <v>3255</v>
      </c>
      <c r="D101" s="65" t="s">
        <v>3170</v>
      </c>
      <c r="E101">
        <f ca="1">IFERROR(_xlfn.XLOOKUP($A101,map_headernames!H:H,map_headernames!H:H),0)</f>
        <v>0</v>
      </c>
      <c r="F101">
        <f ca="1">IFERROR(_xlfn.XLOOKUP($A101,map_headernames!I:I,map_headernames!I:I),0)</f>
        <v>0</v>
      </c>
      <c r="G101">
        <f ca="1">IFERROR(_xlfn.XLOOKUP($A101,map_headernames!L:L,map_headernames!L:L),0)</f>
        <v>0</v>
      </c>
      <c r="H101" s="68" t="e">
        <f ca="1">_xlfn.XLOOKUP(A101,map_headernames!L:L,map_headernames!Q:Q)</f>
        <v>#NAME?</v>
      </c>
      <c r="I101">
        <f ca="1">IFERROR(_xlfn.XLOOKUP($A101,map_headernames!O:O,map_headernames!O:O),0)</f>
        <v>0</v>
      </c>
    </row>
    <row r="102" spans="1:14">
      <c r="A102" s="71" t="s">
        <v>3256</v>
      </c>
      <c r="B102" s="71" t="s">
        <v>3257</v>
      </c>
      <c r="C102" s="78" t="s">
        <v>3258</v>
      </c>
      <c r="D102" s="65" t="s">
        <v>3170</v>
      </c>
      <c r="E102">
        <f ca="1">IFERROR(_xlfn.XLOOKUP($A102,map_headernames!H:H,map_headernames!H:H),0)</f>
        <v>0</v>
      </c>
      <c r="F102">
        <f ca="1">IFERROR(_xlfn.XLOOKUP($A102,map_headernames!I:I,map_headernames!I:I),0)</f>
        <v>0</v>
      </c>
      <c r="G102">
        <f ca="1">IFERROR(_xlfn.XLOOKUP($A102,map_headernames!L:L,map_headernames!L:L),0)</f>
        <v>0</v>
      </c>
      <c r="H102" s="68" t="e">
        <f ca="1">_xlfn.XLOOKUP(A102,map_headernames!L:L,map_headernames!Q:Q)</f>
        <v>#NAME?</v>
      </c>
      <c r="I102">
        <f ca="1">IFERROR(_xlfn.XLOOKUP($A102,map_headernames!O:O,map_headernames!O:O),0)</f>
        <v>0</v>
      </c>
    </row>
    <row r="103" spans="1:14">
      <c r="A103" s="71" t="s">
        <v>3259</v>
      </c>
      <c r="B103" s="71" t="s">
        <v>3260</v>
      </c>
      <c r="C103" s="78" t="s">
        <v>3260</v>
      </c>
      <c r="D103" s="65" t="s">
        <v>3170</v>
      </c>
      <c r="E103">
        <f ca="1">IFERROR(_xlfn.XLOOKUP($A103,map_headernames!H:H,map_headernames!H:H),0)</f>
        <v>0</v>
      </c>
      <c r="F103">
        <f ca="1">IFERROR(_xlfn.XLOOKUP($A103,map_headernames!I:I,map_headernames!I:I),0)</f>
        <v>0</v>
      </c>
      <c r="G103">
        <f ca="1">IFERROR(_xlfn.XLOOKUP($A103,map_headernames!L:L,map_headernames!L:L),0)</f>
        <v>0</v>
      </c>
      <c r="H103" s="68" t="e">
        <f ca="1">_xlfn.XLOOKUP(A103,map_headernames!L:L,map_headernames!Q:Q)</f>
        <v>#NAME?</v>
      </c>
      <c r="I103">
        <f ca="1">IFERROR(_xlfn.XLOOKUP($A103,map_headernames!O:O,map_headernames!O:O),0)</f>
        <v>0</v>
      </c>
    </row>
    <row r="104" spans="1:14">
      <c r="A104" s="71" t="s">
        <v>3261</v>
      </c>
      <c r="B104" s="71" t="s">
        <v>3262</v>
      </c>
      <c r="C104" s="78" t="s">
        <v>3263</v>
      </c>
      <c r="D104" s="65" t="s">
        <v>3170</v>
      </c>
      <c r="E104">
        <f ca="1">IFERROR(_xlfn.XLOOKUP($A104,map_headernames!H:H,map_headernames!H:H),0)</f>
        <v>0</v>
      </c>
      <c r="F104">
        <f ca="1">IFERROR(_xlfn.XLOOKUP($A104,map_headernames!I:I,map_headernames!I:I),0)</f>
        <v>0</v>
      </c>
      <c r="G104">
        <f ca="1">IFERROR(_xlfn.XLOOKUP($A104,map_headernames!L:L,map_headernames!L:L),0)</f>
        <v>0</v>
      </c>
      <c r="H104" s="68" t="e">
        <f ca="1">_xlfn.XLOOKUP(A104,map_headernames!L:L,map_headernames!Q:Q)</f>
        <v>#NAME?</v>
      </c>
      <c r="I104">
        <f ca="1">IFERROR(_xlfn.XLOOKUP($A104,map_headernames!O:O,map_headernames!O:O),0)</f>
        <v>0</v>
      </c>
    </row>
    <row r="105" spans="1:14">
      <c r="A105" s="71" t="s">
        <v>3264</v>
      </c>
      <c r="B105" s="71" t="s">
        <v>3265</v>
      </c>
      <c r="C105" s="78" t="s">
        <v>3265</v>
      </c>
      <c r="D105" s="65" t="s">
        <v>3170</v>
      </c>
      <c r="E105">
        <f ca="1">IFERROR(_xlfn.XLOOKUP($A105,map_headernames!H:H,map_headernames!H:H),0)</f>
        <v>0</v>
      </c>
      <c r="F105">
        <f ca="1">IFERROR(_xlfn.XLOOKUP($A105,map_headernames!I:I,map_headernames!I:I),0)</f>
        <v>0</v>
      </c>
      <c r="G105">
        <f ca="1">IFERROR(_xlfn.XLOOKUP($A105,map_headernames!L:L,map_headernames!L:L),0)</f>
        <v>0</v>
      </c>
      <c r="H105" s="68" t="e">
        <f ca="1">_xlfn.XLOOKUP(A105,map_headernames!L:L,map_headernames!Q:Q)</f>
        <v>#NAME?</v>
      </c>
      <c r="I105">
        <f ca="1">IFERROR(_xlfn.XLOOKUP($A105,map_headernames!O:O,map_headernames!O:O),0)</f>
        <v>0</v>
      </c>
    </row>
    <row r="106" spans="1:14">
      <c r="A106" s="71" t="s">
        <v>3266</v>
      </c>
      <c r="B106" s="71" t="s">
        <v>3267</v>
      </c>
      <c r="C106" s="78" t="s">
        <v>3268</v>
      </c>
      <c r="D106" s="65" t="s">
        <v>3170</v>
      </c>
      <c r="E106">
        <f ca="1">IFERROR(_xlfn.XLOOKUP($A106,map_headernames!H:H,map_headernames!H:H),0)</f>
        <v>0</v>
      </c>
      <c r="F106">
        <f ca="1">IFERROR(_xlfn.XLOOKUP($A106,map_headernames!I:I,map_headernames!I:I),0)</f>
        <v>0</v>
      </c>
      <c r="G106">
        <f ca="1">IFERROR(_xlfn.XLOOKUP($A106,map_headernames!L:L,map_headernames!L:L),0)</f>
        <v>0</v>
      </c>
      <c r="H106" s="68" t="e">
        <f ca="1">_xlfn.XLOOKUP(A106,map_headernames!L:L,map_headernames!Q:Q)</f>
        <v>#NAME?</v>
      </c>
      <c r="I106">
        <f ca="1">IFERROR(_xlfn.XLOOKUP($A106,map_headernames!O:O,map_headernames!O:O),0)</f>
        <v>0</v>
      </c>
    </row>
    <row r="107" spans="1:14">
      <c r="A107" s="71" t="s">
        <v>3269</v>
      </c>
      <c r="B107" s="71" t="s">
        <v>3270</v>
      </c>
      <c r="C107" s="78" t="s">
        <v>3270</v>
      </c>
      <c r="D107" s="65" t="s">
        <v>3170</v>
      </c>
      <c r="E107">
        <f ca="1">IFERROR(_xlfn.XLOOKUP($A107,map_headernames!H:H,map_headernames!H:H),0)</f>
        <v>0</v>
      </c>
      <c r="F107">
        <f ca="1">IFERROR(_xlfn.XLOOKUP($A107,map_headernames!I:I,map_headernames!I:I),0)</f>
        <v>0</v>
      </c>
      <c r="G107">
        <f ca="1">IFERROR(_xlfn.XLOOKUP($A107,map_headernames!L:L,map_headernames!L:L),0)</f>
        <v>0</v>
      </c>
      <c r="H107" s="68" t="e">
        <f ca="1">_xlfn.XLOOKUP(A107,map_headernames!L:L,map_headernames!Q:Q)</f>
        <v>#NAME?</v>
      </c>
      <c r="I107">
        <f ca="1">IFERROR(_xlfn.XLOOKUP($A107,map_headernames!O:O,map_headernames!O:O),0)</f>
        <v>0</v>
      </c>
    </row>
    <row r="108" spans="1:14">
      <c r="A108" s="71" t="s">
        <v>3271</v>
      </c>
      <c r="B108" s="71" t="s">
        <v>3272</v>
      </c>
      <c r="C108" s="78" t="s">
        <v>3273</v>
      </c>
      <c r="D108" s="65" t="s">
        <v>3170</v>
      </c>
      <c r="E108">
        <f ca="1">IFERROR(_xlfn.XLOOKUP($A108,map_headernames!H:H,map_headernames!H:H),0)</f>
        <v>0</v>
      </c>
      <c r="F108">
        <f ca="1">IFERROR(_xlfn.XLOOKUP($A108,map_headernames!I:I,map_headernames!I:I),0)</f>
        <v>0</v>
      </c>
      <c r="G108">
        <f ca="1">IFERROR(_xlfn.XLOOKUP($A108,map_headernames!L:L,map_headernames!L:L),0)</f>
        <v>0</v>
      </c>
      <c r="H108" s="68" t="e">
        <f ca="1">_xlfn.XLOOKUP(A108,map_headernames!L:L,map_headernames!Q:Q)</f>
        <v>#NAME?</v>
      </c>
      <c r="I108">
        <f ca="1">IFERROR(_xlfn.XLOOKUP($A108,map_headernames!O:O,map_headernames!O:O),0)</f>
        <v>0</v>
      </c>
    </row>
    <row r="109" spans="1:14">
      <c r="A109" s="71" t="s">
        <v>3274</v>
      </c>
      <c r="B109" s="71" t="s">
        <v>3275</v>
      </c>
      <c r="C109" s="78" t="s">
        <v>3275</v>
      </c>
      <c r="D109" s="65" t="s">
        <v>3170</v>
      </c>
      <c r="E109">
        <f ca="1">IFERROR(_xlfn.XLOOKUP($A109,map_headernames!H:H,map_headernames!H:H),0)</f>
        <v>0</v>
      </c>
      <c r="F109">
        <f ca="1">IFERROR(_xlfn.XLOOKUP($A109,map_headernames!I:I,map_headernames!I:I),0)</f>
        <v>0</v>
      </c>
      <c r="G109">
        <f ca="1">IFERROR(_xlfn.XLOOKUP($A109,map_headernames!L:L,map_headernames!L:L),0)</f>
        <v>0</v>
      </c>
      <c r="H109" s="68" t="e">
        <f ca="1">_xlfn.XLOOKUP(A109,map_headernames!L:L,map_headernames!Q:Q)</f>
        <v>#NAME?</v>
      </c>
      <c r="I109">
        <f ca="1">IFERROR(_xlfn.XLOOKUP($A109,map_headernames!O:O,map_headernames!O:O),0)</f>
        <v>0</v>
      </c>
    </row>
    <row r="110" spans="1:14">
      <c r="A110" s="71" t="s">
        <v>3276</v>
      </c>
      <c r="B110" s="71" t="s">
        <v>3277</v>
      </c>
      <c r="C110" s="78" t="s">
        <v>3278</v>
      </c>
      <c r="D110" s="65" t="s">
        <v>3170</v>
      </c>
      <c r="E110">
        <f ca="1">IFERROR(_xlfn.XLOOKUP($A110,map_headernames!H:H,map_headernames!H:H),0)</f>
        <v>0</v>
      </c>
      <c r="F110">
        <f ca="1">IFERROR(_xlfn.XLOOKUP($A110,map_headernames!I:I,map_headernames!I:I),0)</f>
        <v>0</v>
      </c>
      <c r="G110">
        <f ca="1">IFERROR(_xlfn.XLOOKUP($A110,map_headernames!L:L,map_headernames!L:L),0)</f>
        <v>0</v>
      </c>
      <c r="H110" s="68" t="e">
        <f ca="1">_xlfn.XLOOKUP(A110,map_headernames!L:L,map_headernames!Q:Q)</f>
        <v>#NAME?</v>
      </c>
      <c r="I110">
        <f ca="1">IFERROR(_xlfn.XLOOKUP($A110,map_headernames!O:O,map_headernames!O:O),0)</f>
        <v>0</v>
      </c>
    </row>
    <row r="111" spans="1:14">
      <c r="A111" s="71" t="s">
        <v>3279</v>
      </c>
      <c r="B111" s="71" t="s">
        <v>3280</v>
      </c>
      <c r="C111" s="78" t="s">
        <v>3280</v>
      </c>
      <c r="D111" s="65" t="s">
        <v>3170</v>
      </c>
      <c r="E111">
        <f ca="1">IFERROR(_xlfn.XLOOKUP($A111,map_headernames!H:H,map_headernames!H:H),0)</f>
        <v>0</v>
      </c>
      <c r="F111">
        <f ca="1">IFERROR(_xlfn.XLOOKUP($A111,map_headernames!I:I,map_headernames!I:I),0)</f>
        <v>0</v>
      </c>
      <c r="G111">
        <f ca="1">IFERROR(_xlfn.XLOOKUP($A111,map_headernames!L:L,map_headernames!L:L),0)</f>
        <v>0</v>
      </c>
      <c r="H111" s="68" t="e">
        <f ca="1">_xlfn.XLOOKUP(A111,map_headernames!L:L,map_headernames!Q:Q)</f>
        <v>#NAME?</v>
      </c>
      <c r="I111">
        <f ca="1">IFERROR(_xlfn.XLOOKUP($A111,map_headernames!O:O,map_headernames!O:O),0)</f>
        <v>0</v>
      </c>
    </row>
    <row r="112" spans="1:14">
      <c r="A112" s="71" t="s">
        <v>3281</v>
      </c>
      <c r="B112" s="71" t="s">
        <v>3282</v>
      </c>
      <c r="C112" s="78" t="s">
        <v>3283</v>
      </c>
      <c r="D112" s="65" t="s">
        <v>3170</v>
      </c>
      <c r="E112">
        <f ca="1">IFERROR(_xlfn.XLOOKUP($A112,map_headernames!H:H,map_headernames!H:H),0)</f>
        <v>0</v>
      </c>
      <c r="F112">
        <f ca="1">IFERROR(_xlfn.XLOOKUP($A112,map_headernames!I:I,map_headernames!I:I),0)</f>
        <v>0</v>
      </c>
      <c r="G112">
        <f ca="1">IFERROR(_xlfn.XLOOKUP($A112,map_headernames!L:L,map_headernames!L:L),0)</f>
        <v>0</v>
      </c>
      <c r="H112" s="68" t="e">
        <f ca="1">_xlfn.XLOOKUP(A112,map_headernames!L:L,map_headernames!Q:Q)</f>
        <v>#NAME?</v>
      </c>
      <c r="I112">
        <f ca="1">IFERROR(_xlfn.XLOOKUP($A112,map_headernames!O:O,map_headernames!O:O),0)</f>
        <v>0</v>
      </c>
    </row>
    <row r="113" spans="1:9">
      <c r="A113" s="71" t="s">
        <v>3284</v>
      </c>
      <c r="B113" s="71" t="s">
        <v>3285</v>
      </c>
      <c r="C113" s="78" t="s">
        <v>3285</v>
      </c>
      <c r="D113" s="65" t="s">
        <v>3170</v>
      </c>
      <c r="E113">
        <f ca="1">IFERROR(_xlfn.XLOOKUP($A113,map_headernames!H:H,map_headernames!H:H),0)</f>
        <v>0</v>
      </c>
      <c r="F113">
        <f ca="1">IFERROR(_xlfn.XLOOKUP($A113,map_headernames!I:I,map_headernames!I:I),0)</f>
        <v>0</v>
      </c>
      <c r="G113">
        <f ca="1">IFERROR(_xlfn.XLOOKUP($A113,map_headernames!L:L,map_headernames!L:L),0)</f>
        <v>0</v>
      </c>
      <c r="H113" s="68" t="e">
        <f ca="1">_xlfn.XLOOKUP(A113,map_headernames!L:L,map_headernames!Q:Q)</f>
        <v>#NAME?</v>
      </c>
      <c r="I113">
        <f ca="1">IFERROR(_xlfn.XLOOKUP($A113,map_headernames!O:O,map_headernames!O:O),0)</f>
        <v>0</v>
      </c>
    </row>
    <row r="114" spans="1:9">
      <c r="A114" s="71" t="s">
        <v>3286</v>
      </c>
      <c r="B114" s="71" t="s">
        <v>3287</v>
      </c>
      <c r="C114" s="78" t="s">
        <v>3288</v>
      </c>
      <c r="D114" s="65" t="s">
        <v>3170</v>
      </c>
      <c r="E114">
        <f ca="1">IFERROR(_xlfn.XLOOKUP($A114,map_headernames!H:H,map_headernames!H:H),0)</f>
        <v>0</v>
      </c>
      <c r="F114">
        <f ca="1">IFERROR(_xlfn.XLOOKUP($A114,map_headernames!I:I,map_headernames!I:I),0)</f>
        <v>0</v>
      </c>
      <c r="G114">
        <f ca="1">IFERROR(_xlfn.XLOOKUP($A114,map_headernames!L:L,map_headernames!L:L),0)</f>
        <v>0</v>
      </c>
      <c r="H114" s="68" t="e">
        <f ca="1">_xlfn.XLOOKUP(A114,map_headernames!L:L,map_headernames!Q:Q)</f>
        <v>#NAME?</v>
      </c>
      <c r="I114">
        <f ca="1">IFERROR(_xlfn.XLOOKUP($A114,map_headernames!O:O,map_headernames!O:O),0)</f>
        <v>0</v>
      </c>
    </row>
    <row r="115" spans="1:9">
      <c r="A115" s="71" t="s">
        <v>3289</v>
      </c>
      <c r="B115" s="71" t="s">
        <v>3290</v>
      </c>
      <c r="C115" s="78" t="s">
        <v>3290</v>
      </c>
      <c r="D115" s="65" t="s">
        <v>3170</v>
      </c>
      <c r="E115">
        <f ca="1">IFERROR(_xlfn.XLOOKUP($A115,map_headernames!H:H,map_headernames!H:H),0)</f>
        <v>0</v>
      </c>
      <c r="F115">
        <f ca="1">IFERROR(_xlfn.XLOOKUP($A115,map_headernames!I:I,map_headernames!I:I),0)</f>
        <v>0</v>
      </c>
      <c r="G115">
        <f ca="1">IFERROR(_xlfn.XLOOKUP($A115,map_headernames!L:L,map_headernames!L:L),0)</f>
        <v>0</v>
      </c>
      <c r="H115" s="68" t="e">
        <f ca="1">_xlfn.XLOOKUP(A115,map_headernames!L:L,map_headernames!Q:Q)</f>
        <v>#NAME?</v>
      </c>
      <c r="I115">
        <f ca="1">IFERROR(_xlfn.XLOOKUP($A115,map_headernames!O:O,map_headernames!O:O),0)</f>
        <v>0</v>
      </c>
    </row>
    <row r="116" spans="1:9">
      <c r="A116" s="71" t="s">
        <v>3291</v>
      </c>
      <c r="B116" s="71" t="s">
        <v>3292</v>
      </c>
      <c r="C116" s="78" t="s">
        <v>3293</v>
      </c>
      <c r="D116" s="65" t="s">
        <v>3170</v>
      </c>
      <c r="E116">
        <f ca="1">IFERROR(_xlfn.XLOOKUP($A116,map_headernames!H:H,map_headernames!H:H),0)</f>
        <v>0</v>
      </c>
      <c r="F116">
        <f ca="1">IFERROR(_xlfn.XLOOKUP($A116,map_headernames!I:I,map_headernames!I:I),0)</f>
        <v>0</v>
      </c>
      <c r="G116">
        <f ca="1">IFERROR(_xlfn.XLOOKUP($A116,map_headernames!L:L,map_headernames!L:L),0)</f>
        <v>0</v>
      </c>
      <c r="H116" s="68" t="e">
        <f ca="1">_xlfn.XLOOKUP(A116,map_headernames!L:L,map_headernames!Q:Q)</f>
        <v>#NAME?</v>
      </c>
      <c r="I116">
        <f ca="1">IFERROR(_xlfn.XLOOKUP($A116,map_headernames!O:O,map_headernames!O:O),0)</f>
        <v>0</v>
      </c>
    </row>
    <row r="117" spans="1:9">
      <c r="A117" s="71" t="s">
        <v>3294</v>
      </c>
      <c r="B117" s="71" t="s">
        <v>3295</v>
      </c>
      <c r="C117" s="78" t="s">
        <v>3295</v>
      </c>
      <c r="D117" s="65" t="s">
        <v>3170</v>
      </c>
      <c r="E117">
        <f ca="1">IFERROR(_xlfn.XLOOKUP($A117,map_headernames!H:H,map_headernames!H:H),0)</f>
        <v>0</v>
      </c>
      <c r="F117">
        <f ca="1">IFERROR(_xlfn.XLOOKUP($A117,map_headernames!I:I,map_headernames!I:I),0)</f>
        <v>0</v>
      </c>
      <c r="G117">
        <f ca="1">IFERROR(_xlfn.XLOOKUP($A117,map_headernames!L:L,map_headernames!L:L),0)</f>
        <v>0</v>
      </c>
      <c r="H117" s="68" t="e">
        <f ca="1">_xlfn.XLOOKUP(A117,map_headernames!L:L,map_headernames!Q:Q)</f>
        <v>#NAME?</v>
      </c>
      <c r="I117">
        <f ca="1">IFERROR(_xlfn.XLOOKUP($A117,map_headernames!O:O,map_headernames!O:O),0)</f>
        <v>0</v>
      </c>
    </row>
    <row r="118" spans="1:9">
      <c r="A118" s="71" t="s">
        <v>3296</v>
      </c>
      <c r="B118" s="71" t="s">
        <v>3297</v>
      </c>
      <c r="C118" s="78" t="s">
        <v>3298</v>
      </c>
      <c r="D118" s="65" t="s">
        <v>3170</v>
      </c>
      <c r="E118">
        <f ca="1">IFERROR(_xlfn.XLOOKUP($A118,map_headernames!H:H,map_headernames!H:H),0)</f>
        <v>0</v>
      </c>
      <c r="F118">
        <f ca="1">IFERROR(_xlfn.XLOOKUP($A118,map_headernames!I:I,map_headernames!I:I),0)</f>
        <v>0</v>
      </c>
      <c r="G118">
        <f ca="1">IFERROR(_xlfn.XLOOKUP($A118,map_headernames!L:L,map_headernames!L:L),0)</f>
        <v>0</v>
      </c>
      <c r="H118" s="68" t="e">
        <f ca="1">_xlfn.XLOOKUP(A118,map_headernames!L:L,map_headernames!Q:Q)</f>
        <v>#NAME?</v>
      </c>
      <c r="I118">
        <f ca="1">IFERROR(_xlfn.XLOOKUP($A118,map_headernames!O:O,map_headernames!O:O),0)</f>
        <v>0</v>
      </c>
    </row>
    <row r="119" spans="1:9">
      <c r="A119" s="71" t="s">
        <v>3299</v>
      </c>
      <c r="B119" s="71" t="s">
        <v>3300</v>
      </c>
      <c r="C119" s="78" t="s">
        <v>3300</v>
      </c>
      <c r="D119" s="65" t="s">
        <v>3170</v>
      </c>
      <c r="E119">
        <f ca="1">IFERROR(_xlfn.XLOOKUP($A119,map_headernames!H:H,map_headernames!H:H),0)</f>
        <v>0</v>
      </c>
      <c r="F119">
        <f ca="1">IFERROR(_xlfn.XLOOKUP($A119,map_headernames!I:I,map_headernames!I:I),0)</f>
        <v>0</v>
      </c>
      <c r="G119">
        <f ca="1">IFERROR(_xlfn.XLOOKUP($A119,map_headernames!L:L,map_headernames!L:L),0)</f>
        <v>0</v>
      </c>
      <c r="H119" s="68" t="e">
        <f ca="1">_xlfn.XLOOKUP(A119,map_headernames!L:L,map_headernames!Q:Q)</f>
        <v>#NAME?</v>
      </c>
      <c r="I119">
        <f ca="1">IFERROR(_xlfn.XLOOKUP($A119,map_headernames!O:O,map_headernames!O:O),0)</f>
        <v>0</v>
      </c>
    </row>
    <row r="120" spans="1:9">
      <c r="A120" s="71" t="s">
        <v>3301</v>
      </c>
      <c r="B120" s="71" t="s">
        <v>3302</v>
      </c>
      <c r="C120" s="78" t="s">
        <v>3303</v>
      </c>
      <c r="D120" s="65" t="s">
        <v>3170</v>
      </c>
      <c r="E120">
        <f ca="1">IFERROR(_xlfn.XLOOKUP($A120,map_headernames!H:H,map_headernames!H:H),0)</f>
        <v>0</v>
      </c>
      <c r="F120">
        <f ca="1">IFERROR(_xlfn.XLOOKUP($A120,map_headernames!I:I,map_headernames!I:I),0)</f>
        <v>0</v>
      </c>
      <c r="G120">
        <f ca="1">IFERROR(_xlfn.XLOOKUP($A120,map_headernames!L:L,map_headernames!L:L),0)</f>
        <v>0</v>
      </c>
      <c r="H120" s="68" t="e">
        <f ca="1">_xlfn.XLOOKUP(A120,map_headernames!L:L,map_headernames!Q:Q)</f>
        <v>#NAME?</v>
      </c>
      <c r="I120">
        <f ca="1">IFERROR(_xlfn.XLOOKUP($A120,map_headernames!O:O,map_headernames!O:O),0)</f>
        <v>0</v>
      </c>
    </row>
    <row r="121" spans="1:9">
      <c r="A121" s="71" t="s">
        <v>3304</v>
      </c>
      <c r="B121" s="71" t="s">
        <v>3305</v>
      </c>
      <c r="C121" s="78" t="s">
        <v>3305</v>
      </c>
      <c r="D121" s="65" t="s">
        <v>3170</v>
      </c>
      <c r="E121">
        <f ca="1">IFERROR(_xlfn.XLOOKUP($A121,map_headernames!H:H,map_headernames!H:H),0)</f>
        <v>0</v>
      </c>
      <c r="F121">
        <f ca="1">IFERROR(_xlfn.XLOOKUP($A121,map_headernames!I:I,map_headernames!I:I),0)</f>
        <v>0</v>
      </c>
      <c r="G121">
        <f ca="1">IFERROR(_xlfn.XLOOKUP($A121,map_headernames!L:L,map_headernames!L:L),0)</f>
        <v>0</v>
      </c>
      <c r="H121" s="68" t="e">
        <f ca="1">_xlfn.XLOOKUP(A121,map_headernames!L:L,map_headernames!Q:Q)</f>
        <v>#NAME?</v>
      </c>
      <c r="I121">
        <f ca="1">IFERROR(_xlfn.XLOOKUP($A121,map_headernames!O:O,map_headernames!O:O),0)</f>
        <v>0</v>
      </c>
    </row>
    <row r="122" spans="1:9">
      <c r="A122" s="71" t="s">
        <v>3306</v>
      </c>
      <c r="B122" s="71" t="s">
        <v>3307</v>
      </c>
      <c r="C122" s="78" t="s">
        <v>3308</v>
      </c>
      <c r="D122" s="65" t="s">
        <v>3170</v>
      </c>
      <c r="E122">
        <f ca="1">IFERROR(_xlfn.XLOOKUP($A122,map_headernames!H:H,map_headernames!H:H),0)</f>
        <v>0</v>
      </c>
      <c r="F122">
        <f ca="1">IFERROR(_xlfn.XLOOKUP($A122,map_headernames!I:I,map_headernames!I:I),0)</f>
        <v>0</v>
      </c>
      <c r="G122">
        <f ca="1">IFERROR(_xlfn.XLOOKUP($A122,map_headernames!L:L,map_headernames!L:L),0)</f>
        <v>0</v>
      </c>
      <c r="H122" s="68" t="e">
        <f ca="1">_xlfn.XLOOKUP(A122,map_headernames!L:L,map_headernames!Q:Q)</f>
        <v>#NAME?</v>
      </c>
      <c r="I122">
        <f ca="1">IFERROR(_xlfn.XLOOKUP($A122,map_headernames!O:O,map_headernames!O:O),0)</f>
        <v>0</v>
      </c>
    </row>
    <row r="123" spans="1:9">
      <c r="A123" s="71" t="s">
        <v>3309</v>
      </c>
      <c r="B123" s="71" t="s">
        <v>3310</v>
      </c>
      <c r="C123" s="87" t="s">
        <v>3310</v>
      </c>
      <c r="D123" s="65" t="s">
        <v>3170</v>
      </c>
      <c r="E123">
        <f ca="1">IFERROR(_xlfn.XLOOKUP($A123,map_headernames!H:H,map_headernames!H:H),0)</f>
        <v>0</v>
      </c>
      <c r="F123">
        <f ca="1">IFERROR(_xlfn.XLOOKUP($A123,map_headernames!I:I,map_headernames!I:I),0)</f>
        <v>0</v>
      </c>
      <c r="G123">
        <f ca="1">IFERROR(_xlfn.XLOOKUP($A123,map_headernames!L:L,map_headernames!L:L),0)</f>
        <v>0</v>
      </c>
      <c r="H123" s="68" t="e">
        <f ca="1">_xlfn.XLOOKUP(A123,map_headernames!L:L,map_headernames!Q:Q)</f>
        <v>#NAME?</v>
      </c>
      <c r="I123">
        <f ca="1">IFERROR(_xlfn.XLOOKUP($A123,map_headernames!O:O,map_headernames!O:O),0)</f>
        <v>0</v>
      </c>
    </row>
    <row r="124" spans="1:9">
      <c r="A124" s="71" t="s">
        <v>3311</v>
      </c>
      <c r="B124" s="71" t="s">
        <v>3312</v>
      </c>
      <c r="C124" s="87" t="s">
        <v>3313</v>
      </c>
      <c r="D124" s="65" t="s">
        <v>3170</v>
      </c>
      <c r="E124">
        <f ca="1">IFERROR(_xlfn.XLOOKUP($A124,map_headernames!H:H,map_headernames!H:H),0)</f>
        <v>0</v>
      </c>
      <c r="F124">
        <f ca="1">IFERROR(_xlfn.XLOOKUP($A124,map_headernames!I:I,map_headernames!I:I),0)</f>
        <v>0</v>
      </c>
      <c r="G124">
        <f ca="1">IFERROR(_xlfn.XLOOKUP($A124,map_headernames!L:L,map_headernames!L:L),0)</f>
        <v>0</v>
      </c>
      <c r="H124" s="68" t="e">
        <f ca="1">_xlfn.XLOOKUP(A124,map_headernames!L:L,map_headernames!Q:Q)</f>
        <v>#NAME?</v>
      </c>
      <c r="I124">
        <f ca="1">IFERROR(_xlfn.XLOOKUP($A124,map_headernames!O:O,map_headernames!O:O),0)</f>
        <v>0</v>
      </c>
    </row>
    <row r="125" spans="1:9">
      <c r="A125" s="71" t="s">
        <v>3314</v>
      </c>
      <c r="B125" s="71" t="s">
        <v>3315</v>
      </c>
      <c r="C125" s="88" t="s">
        <v>3315</v>
      </c>
      <c r="D125" s="65" t="s">
        <v>3170</v>
      </c>
      <c r="E125">
        <f ca="1">IFERROR(_xlfn.XLOOKUP($A125,map_headernames!H:H,map_headernames!H:H),0)</f>
        <v>0</v>
      </c>
      <c r="F125">
        <f ca="1">IFERROR(_xlfn.XLOOKUP($A125,map_headernames!I:I,map_headernames!I:I),0)</f>
        <v>0</v>
      </c>
      <c r="G125">
        <f ca="1">IFERROR(_xlfn.XLOOKUP($A125,map_headernames!L:L,map_headernames!L:L),0)</f>
        <v>0</v>
      </c>
      <c r="H125" s="68" t="e">
        <f ca="1">_xlfn.XLOOKUP(A125,map_headernames!L:L,map_headernames!Q:Q)</f>
        <v>#NAME?</v>
      </c>
      <c r="I125">
        <f ca="1">IFERROR(_xlfn.XLOOKUP($A125,map_headernames!O:O,map_headernames!O:O),0)</f>
        <v>0</v>
      </c>
    </row>
    <row r="126" spans="1:9">
      <c r="A126" s="71" t="s">
        <v>3316</v>
      </c>
      <c r="B126" s="71" t="s">
        <v>3317</v>
      </c>
      <c r="C126" s="88" t="s">
        <v>3318</v>
      </c>
      <c r="D126" s="65" t="s">
        <v>3170</v>
      </c>
      <c r="E126">
        <f ca="1">IFERROR(_xlfn.XLOOKUP($A126,map_headernames!H:H,map_headernames!H:H),0)</f>
        <v>0</v>
      </c>
      <c r="F126">
        <f ca="1">IFERROR(_xlfn.XLOOKUP($A126,map_headernames!I:I,map_headernames!I:I),0)</f>
        <v>0</v>
      </c>
      <c r="G126">
        <f ca="1">IFERROR(_xlfn.XLOOKUP($A126,map_headernames!L:L,map_headernames!L:L),0)</f>
        <v>0</v>
      </c>
      <c r="H126" s="68" t="e">
        <f ca="1">_xlfn.XLOOKUP(A126,map_headernames!L:L,map_headernames!Q:Q)</f>
        <v>#NAME?</v>
      </c>
      <c r="I126">
        <f ca="1">IFERROR(_xlfn.XLOOKUP($A126,map_headernames!O:O,map_headernames!O:O),0)</f>
        <v>0</v>
      </c>
    </row>
    <row r="127" spans="1:9">
      <c r="A127" s="71" t="s">
        <v>3319</v>
      </c>
      <c r="B127" s="71" t="s">
        <v>3320</v>
      </c>
      <c r="C127" s="88" t="s">
        <v>3320</v>
      </c>
      <c r="D127" s="65" t="s">
        <v>3170</v>
      </c>
      <c r="E127">
        <f ca="1">IFERROR(_xlfn.XLOOKUP($A127,map_headernames!H:H,map_headernames!H:H),0)</f>
        <v>0</v>
      </c>
      <c r="F127">
        <f ca="1">IFERROR(_xlfn.XLOOKUP($A127,map_headernames!I:I,map_headernames!I:I),0)</f>
        <v>0</v>
      </c>
      <c r="G127">
        <f ca="1">IFERROR(_xlfn.XLOOKUP($A127,map_headernames!L:L,map_headernames!L:L),0)</f>
        <v>0</v>
      </c>
      <c r="H127" s="68" t="e">
        <f ca="1">_xlfn.XLOOKUP(A127,map_headernames!L:L,map_headernames!Q:Q)</f>
        <v>#NAME?</v>
      </c>
      <c r="I127">
        <f ca="1">IFERROR(_xlfn.XLOOKUP($A127,map_headernames!O:O,map_headernames!O:O),0)</f>
        <v>0</v>
      </c>
    </row>
    <row r="128" spans="1:9">
      <c r="A128" s="71" t="s">
        <v>3321</v>
      </c>
      <c r="B128" s="71" t="s">
        <v>3322</v>
      </c>
      <c r="C128" s="88" t="s">
        <v>3323</v>
      </c>
      <c r="D128" s="65" t="s">
        <v>3170</v>
      </c>
      <c r="E128">
        <f ca="1">IFERROR(_xlfn.XLOOKUP($A128,map_headernames!H:H,map_headernames!H:H),0)</f>
        <v>0</v>
      </c>
      <c r="F128">
        <f ca="1">IFERROR(_xlfn.XLOOKUP($A128,map_headernames!I:I,map_headernames!I:I),0)</f>
        <v>0</v>
      </c>
      <c r="G128">
        <f ca="1">IFERROR(_xlfn.XLOOKUP($A128,map_headernames!L:L,map_headernames!L:L),0)</f>
        <v>0</v>
      </c>
      <c r="H128" s="68" t="e">
        <f ca="1">_xlfn.XLOOKUP(A128,map_headernames!L:L,map_headernames!Q:Q)</f>
        <v>#NAME?</v>
      </c>
      <c r="I128">
        <f ca="1">IFERROR(_xlfn.XLOOKUP($A128,map_headernames!O:O,map_headernames!O:O),0)</f>
        <v>0</v>
      </c>
    </row>
    <row r="129" spans="1:9">
      <c r="A129" s="71" t="s">
        <v>3324</v>
      </c>
      <c r="B129" s="71" t="s">
        <v>3325</v>
      </c>
      <c r="C129" s="88" t="s">
        <v>3325</v>
      </c>
      <c r="D129" s="65" t="s">
        <v>3170</v>
      </c>
      <c r="E129">
        <f ca="1">IFERROR(_xlfn.XLOOKUP($A129,map_headernames!H:H,map_headernames!H:H),0)</f>
        <v>0</v>
      </c>
      <c r="F129">
        <f ca="1">IFERROR(_xlfn.XLOOKUP($A129,map_headernames!I:I,map_headernames!I:I),0)</f>
        <v>0</v>
      </c>
      <c r="G129">
        <f ca="1">IFERROR(_xlfn.XLOOKUP($A129,map_headernames!L:L,map_headernames!L:L),0)</f>
        <v>0</v>
      </c>
      <c r="H129" s="68" t="e">
        <f ca="1">_xlfn.XLOOKUP(A129,map_headernames!L:L,map_headernames!Q:Q)</f>
        <v>#NAME?</v>
      </c>
      <c r="I129">
        <f ca="1">IFERROR(_xlfn.XLOOKUP($A129,map_headernames!O:O,map_headernames!O:O),0)</f>
        <v>0</v>
      </c>
    </row>
    <row r="130" spans="1:9">
      <c r="A130" s="71" t="s">
        <v>3326</v>
      </c>
      <c r="B130" s="71" t="s">
        <v>3327</v>
      </c>
      <c r="C130" s="88" t="s">
        <v>3328</v>
      </c>
      <c r="D130" s="65" t="s">
        <v>3170</v>
      </c>
      <c r="E130">
        <f ca="1">IFERROR(_xlfn.XLOOKUP($A130,map_headernames!H:H,map_headernames!H:H),0)</f>
        <v>0</v>
      </c>
      <c r="F130">
        <f ca="1">IFERROR(_xlfn.XLOOKUP($A130,map_headernames!I:I,map_headernames!I:I),0)</f>
        <v>0</v>
      </c>
      <c r="G130">
        <f ca="1">IFERROR(_xlfn.XLOOKUP($A130,map_headernames!L:L,map_headernames!L:L),0)</f>
        <v>0</v>
      </c>
      <c r="H130" s="68" t="e">
        <f ca="1">_xlfn.XLOOKUP(A130,map_headernames!L:L,map_headernames!Q:Q)</f>
        <v>#NAME?</v>
      </c>
      <c r="I130">
        <f ca="1">IFERROR(_xlfn.XLOOKUP($A130,map_headernames!O:O,map_headernames!O:O),0)</f>
        <v>0</v>
      </c>
    </row>
    <row r="131" spans="1:9">
      <c r="A131" s="71" t="s">
        <v>3329</v>
      </c>
      <c r="B131" s="71" t="s">
        <v>3330</v>
      </c>
      <c r="C131" s="88" t="s">
        <v>3330</v>
      </c>
      <c r="D131" s="65" t="s">
        <v>3170</v>
      </c>
      <c r="E131">
        <f ca="1">IFERROR(_xlfn.XLOOKUP($A131,map_headernames!H:H,map_headernames!H:H),0)</f>
        <v>0</v>
      </c>
      <c r="F131">
        <f ca="1">IFERROR(_xlfn.XLOOKUP($A131,map_headernames!I:I,map_headernames!I:I),0)</f>
        <v>0</v>
      </c>
      <c r="G131">
        <f ca="1">IFERROR(_xlfn.XLOOKUP($A131,map_headernames!L:L,map_headernames!L:L),0)</f>
        <v>0</v>
      </c>
      <c r="H131" s="68" t="e">
        <f ca="1">_xlfn.XLOOKUP(A131,map_headernames!L:L,map_headernames!Q:Q)</f>
        <v>#NAME?</v>
      </c>
      <c r="I131">
        <f ca="1">IFERROR(_xlfn.XLOOKUP($A131,map_headernames!O:O,map_headernames!O:O),0)</f>
        <v>0</v>
      </c>
    </row>
    <row r="132" spans="1:9">
      <c r="A132" s="71" t="s">
        <v>3331</v>
      </c>
      <c r="B132" s="71" t="s">
        <v>3332</v>
      </c>
      <c r="C132" s="88" t="s">
        <v>3333</v>
      </c>
      <c r="D132" s="65" t="s">
        <v>3170</v>
      </c>
      <c r="E132">
        <f ca="1">IFERROR(_xlfn.XLOOKUP($A132,map_headernames!H:H,map_headernames!H:H),0)</f>
        <v>0</v>
      </c>
      <c r="F132">
        <f ca="1">IFERROR(_xlfn.XLOOKUP($A132,map_headernames!I:I,map_headernames!I:I),0)</f>
        <v>0</v>
      </c>
      <c r="G132">
        <f ca="1">IFERROR(_xlfn.XLOOKUP($A132,map_headernames!L:L,map_headernames!L:L),0)</f>
        <v>0</v>
      </c>
      <c r="H132" s="68" t="e">
        <f ca="1">_xlfn.XLOOKUP(A132,map_headernames!L:L,map_headernames!Q:Q)</f>
        <v>#NAME?</v>
      </c>
      <c r="I132">
        <f ca="1">IFERROR(_xlfn.XLOOKUP($A132,map_headernames!O:O,map_headernames!O:O),0)</f>
        <v>0</v>
      </c>
    </row>
    <row r="133" spans="1:9">
      <c r="A133" s="71" t="s">
        <v>3334</v>
      </c>
      <c r="B133" s="71" t="s">
        <v>3335</v>
      </c>
      <c r="C133" s="88" t="s">
        <v>3335</v>
      </c>
      <c r="D133" s="65" t="s">
        <v>3170</v>
      </c>
      <c r="E133">
        <f ca="1">IFERROR(_xlfn.XLOOKUP($A133,map_headernames!H:H,map_headernames!H:H),0)</f>
        <v>0</v>
      </c>
      <c r="F133">
        <f ca="1">IFERROR(_xlfn.XLOOKUP($A133,map_headernames!I:I,map_headernames!I:I),0)</f>
        <v>0</v>
      </c>
      <c r="G133">
        <f ca="1">IFERROR(_xlfn.XLOOKUP($A133,map_headernames!L:L,map_headernames!L:L),0)</f>
        <v>0</v>
      </c>
      <c r="H133" s="68" t="e">
        <f ca="1">_xlfn.XLOOKUP(A133,map_headernames!L:L,map_headernames!Q:Q)</f>
        <v>#NAME?</v>
      </c>
      <c r="I133">
        <f ca="1">IFERROR(_xlfn.XLOOKUP($A133,map_headernames!O:O,map_headernames!O:O),0)</f>
        <v>0</v>
      </c>
    </row>
    <row r="134" spans="1:9">
      <c r="A134" s="71" t="s">
        <v>3336</v>
      </c>
      <c r="B134" s="71" t="s">
        <v>3337</v>
      </c>
      <c r="C134" s="88" t="s">
        <v>3338</v>
      </c>
      <c r="D134" s="65" t="s">
        <v>3170</v>
      </c>
      <c r="E134">
        <f ca="1">IFERROR(_xlfn.XLOOKUP($A134,map_headernames!H:H,map_headernames!H:H),0)</f>
        <v>0</v>
      </c>
      <c r="F134">
        <f ca="1">IFERROR(_xlfn.XLOOKUP($A134,map_headernames!I:I,map_headernames!I:I),0)</f>
        <v>0</v>
      </c>
      <c r="G134">
        <f ca="1">IFERROR(_xlfn.XLOOKUP($A134,map_headernames!L:L,map_headernames!L:L),0)</f>
        <v>0</v>
      </c>
      <c r="H134" s="68" t="e">
        <f ca="1">_xlfn.XLOOKUP(A134,map_headernames!L:L,map_headernames!Q:Q)</f>
        <v>#NAME?</v>
      </c>
      <c r="I134">
        <f ca="1">IFERROR(_xlfn.XLOOKUP($A134,map_headernames!O:O,map_headernames!O:O),0)</f>
        <v>0</v>
      </c>
    </row>
    <row r="135" spans="1:9">
      <c r="A135" s="71" t="s">
        <v>3339</v>
      </c>
      <c r="B135" s="71" t="s">
        <v>3340</v>
      </c>
      <c r="C135" s="88" t="s">
        <v>3340</v>
      </c>
      <c r="D135" s="65" t="s">
        <v>3170</v>
      </c>
      <c r="E135">
        <f ca="1">IFERROR(_xlfn.XLOOKUP($A135,map_headernames!H:H,map_headernames!H:H),0)</f>
        <v>0</v>
      </c>
      <c r="F135">
        <f ca="1">IFERROR(_xlfn.XLOOKUP($A135,map_headernames!I:I,map_headernames!I:I),0)</f>
        <v>0</v>
      </c>
      <c r="G135">
        <f ca="1">IFERROR(_xlfn.XLOOKUP($A135,map_headernames!L:L,map_headernames!L:L),0)</f>
        <v>0</v>
      </c>
      <c r="H135" s="68" t="e">
        <f ca="1">_xlfn.XLOOKUP(A135,map_headernames!L:L,map_headernames!Q:Q)</f>
        <v>#NAME?</v>
      </c>
      <c r="I135">
        <f ca="1">IFERROR(_xlfn.XLOOKUP($A135,map_headernames!O:O,map_headernames!O:O),0)</f>
        <v>0</v>
      </c>
    </row>
    <row r="136" spans="1:9">
      <c r="A136" s="71" t="s">
        <v>3341</v>
      </c>
      <c r="B136" s="71" t="s">
        <v>3342</v>
      </c>
      <c r="C136" s="88" t="s">
        <v>3343</v>
      </c>
      <c r="D136" s="65" t="s">
        <v>3170</v>
      </c>
      <c r="E136">
        <f ca="1">IFERROR(_xlfn.XLOOKUP($A136,map_headernames!H:H,map_headernames!H:H),0)</f>
        <v>0</v>
      </c>
      <c r="F136">
        <f ca="1">IFERROR(_xlfn.XLOOKUP($A136,map_headernames!I:I,map_headernames!I:I),0)</f>
        <v>0</v>
      </c>
      <c r="G136">
        <f ca="1">IFERROR(_xlfn.XLOOKUP($A136,map_headernames!L:L,map_headernames!L:L),0)</f>
        <v>0</v>
      </c>
      <c r="H136" s="68" t="e">
        <f ca="1">_xlfn.XLOOKUP(A136,map_headernames!L:L,map_headernames!Q:Q)</f>
        <v>#NAME?</v>
      </c>
      <c r="I136">
        <f ca="1">IFERROR(_xlfn.XLOOKUP($A136,map_headernames!O:O,map_headernames!O:O),0)</f>
        <v>0</v>
      </c>
    </row>
    <row r="137" spans="1:9">
      <c r="A137" s="71" t="s">
        <v>3344</v>
      </c>
      <c r="B137" s="71" t="s">
        <v>3345</v>
      </c>
      <c r="C137" s="88" t="s">
        <v>3345</v>
      </c>
      <c r="D137" s="65" t="s">
        <v>3170</v>
      </c>
      <c r="E137">
        <f ca="1">IFERROR(_xlfn.XLOOKUP($A137,map_headernames!H:H,map_headernames!H:H),0)</f>
        <v>0</v>
      </c>
      <c r="F137">
        <f ca="1">IFERROR(_xlfn.XLOOKUP($A137,map_headernames!I:I,map_headernames!I:I),0)</f>
        <v>0</v>
      </c>
      <c r="G137">
        <f ca="1">IFERROR(_xlfn.XLOOKUP($A137,map_headernames!L:L,map_headernames!L:L),0)</f>
        <v>0</v>
      </c>
      <c r="H137" s="68" t="e">
        <f ca="1">_xlfn.XLOOKUP(A137,map_headernames!L:L,map_headernames!Q:Q)</f>
        <v>#NAME?</v>
      </c>
      <c r="I137">
        <f ca="1">IFERROR(_xlfn.XLOOKUP($A137,map_headernames!O:O,map_headernames!O:O),0)</f>
        <v>0</v>
      </c>
    </row>
    <row r="138" spans="1:9">
      <c r="A138" s="71" t="s">
        <v>3346</v>
      </c>
      <c r="B138" s="71" t="s">
        <v>3347</v>
      </c>
      <c r="C138" s="88" t="s">
        <v>3348</v>
      </c>
      <c r="D138" s="65" t="s">
        <v>3170</v>
      </c>
      <c r="E138">
        <f ca="1">IFERROR(_xlfn.XLOOKUP($A138,map_headernames!H:H,map_headernames!H:H),0)</f>
        <v>0</v>
      </c>
      <c r="F138">
        <f ca="1">IFERROR(_xlfn.XLOOKUP($A138,map_headernames!I:I,map_headernames!I:I),0)</f>
        <v>0</v>
      </c>
      <c r="G138">
        <f ca="1">IFERROR(_xlfn.XLOOKUP($A138,map_headernames!L:L,map_headernames!L:L),0)</f>
        <v>0</v>
      </c>
      <c r="H138" s="68" t="e">
        <f ca="1">_xlfn.XLOOKUP(A138,map_headernames!L:L,map_headernames!Q:Q)</f>
        <v>#NAME?</v>
      </c>
      <c r="I138">
        <f ca="1">IFERROR(_xlfn.XLOOKUP($A138,map_headernames!O:O,map_headernames!O:O),0)</f>
        <v>0</v>
      </c>
    </row>
    <row r="139" spans="1:9">
      <c r="A139" s="71" t="s">
        <v>3349</v>
      </c>
      <c r="B139" s="71" t="s">
        <v>3350</v>
      </c>
      <c r="C139" s="88" t="s">
        <v>3350</v>
      </c>
      <c r="D139" s="65" t="s">
        <v>3170</v>
      </c>
      <c r="E139">
        <f ca="1">IFERROR(_xlfn.XLOOKUP($A139,map_headernames!H:H,map_headernames!H:H),0)</f>
        <v>0</v>
      </c>
      <c r="F139">
        <f ca="1">IFERROR(_xlfn.XLOOKUP($A139,map_headernames!I:I,map_headernames!I:I),0)</f>
        <v>0</v>
      </c>
      <c r="G139">
        <f ca="1">IFERROR(_xlfn.XLOOKUP($A139,map_headernames!L:L,map_headernames!L:L),0)</f>
        <v>0</v>
      </c>
      <c r="H139" s="68" t="e">
        <f ca="1">_xlfn.XLOOKUP(A139,map_headernames!L:L,map_headernames!Q:Q)</f>
        <v>#NAME?</v>
      </c>
      <c r="I139">
        <f ca="1">IFERROR(_xlfn.XLOOKUP($A139,map_headernames!O:O,map_headernames!O:O),0)</f>
        <v>0</v>
      </c>
    </row>
    <row r="140" spans="1:9">
      <c r="A140" s="71" t="s">
        <v>3351</v>
      </c>
      <c r="B140" s="71" t="s">
        <v>3352</v>
      </c>
      <c r="C140" s="88" t="s">
        <v>3353</v>
      </c>
      <c r="D140" s="65" t="s">
        <v>3170</v>
      </c>
      <c r="E140">
        <f ca="1">IFERROR(_xlfn.XLOOKUP($A140,map_headernames!H:H,map_headernames!H:H),0)</f>
        <v>0</v>
      </c>
      <c r="F140">
        <f ca="1">IFERROR(_xlfn.XLOOKUP($A140,map_headernames!I:I,map_headernames!I:I),0)</f>
        <v>0</v>
      </c>
      <c r="G140">
        <f ca="1">IFERROR(_xlfn.XLOOKUP($A140,map_headernames!L:L,map_headernames!L:L),0)</f>
        <v>0</v>
      </c>
      <c r="H140" s="68" t="e">
        <f ca="1">_xlfn.XLOOKUP(A140,map_headernames!L:L,map_headernames!Q:Q)</f>
        <v>#NAME?</v>
      </c>
      <c r="I140">
        <f ca="1">IFERROR(_xlfn.XLOOKUP($A140,map_headernames!O:O,map_headernames!O:O),0)</f>
        <v>0</v>
      </c>
    </row>
    <row r="141" spans="1:9">
      <c r="A141" s="71" t="s">
        <v>3354</v>
      </c>
      <c r="B141" s="71" t="s">
        <v>3355</v>
      </c>
      <c r="C141" s="88" t="s">
        <v>3355</v>
      </c>
      <c r="D141" s="65" t="s">
        <v>3170</v>
      </c>
      <c r="E141">
        <f ca="1">IFERROR(_xlfn.XLOOKUP($A141,map_headernames!H:H,map_headernames!H:H),0)</f>
        <v>0</v>
      </c>
      <c r="F141">
        <f ca="1">IFERROR(_xlfn.XLOOKUP($A141,map_headernames!I:I,map_headernames!I:I),0)</f>
        <v>0</v>
      </c>
      <c r="G141">
        <f ca="1">IFERROR(_xlfn.XLOOKUP($A141,map_headernames!L:L,map_headernames!L:L),0)</f>
        <v>0</v>
      </c>
      <c r="H141" s="68" t="e">
        <f ca="1">_xlfn.XLOOKUP(A141,map_headernames!L:L,map_headernames!Q:Q)</f>
        <v>#NAME?</v>
      </c>
      <c r="I141">
        <f ca="1">IFERROR(_xlfn.XLOOKUP($A141,map_headernames!O:O,map_headernames!O:O),0)</f>
        <v>0</v>
      </c>
    </row>
    <row r="142" spans="1:9">
      <c r="A142" s="71" t="s">
        <v>3356</v>
      </c>
      <c r="B142" s="71" t="s">
        <v>3357</v>
      </c>
      <c r="C142" s="88" t="s">
        <v>3358</v>
      </c>
      <c r="D142" s="65" t="s">
        <v>3170</v>
      </c>
      <c r="E142">
        <f ca="1">IFERROR(_xlfn.XLOOKUP($A142,map_headernames!H:H,map_headernames!H:H),0)</f>
        <v>0</v>
      </c>
      <c r="F142">
        <f ca="1">IFERROR(_xlfn.XLOOKUP($A142,map_headernames!I:I,map_headernames!I:I),0)</f>
        <v>0</v>
      </c>
      <c r="G142">
        <f ca="1">IFERROR(_xlfn.XLOOKUP($A142,map_headernames!L:L,map_headernames!L:L),0)</f>
        <v>0</v>
      </c>
      <c r="H142" s="68" t="e">
        <f ca="1">_xlfn.XLOOKUP(A142,map_headernames!L:L,map_headernames!Q:Q)</f>
        <v>#NAME?</v>
      </c>
      <c r="I142">
        <f ca="1">IFERROR(_xlfn.XLOOKUP($A142,map_headernames!O:O,map_headernames!O:O),0)</f>
        <v>0</v>
      </c>
    </row>
    <row r="143" spans="1:9">
      <c r="A143" s="71" t="s">
        <v>3359</v>
      </c>
      <c r="B143" s="71" t="s">
        <v>3360</v>
      </c>
      <c r="C143" s="88" t="s">
        <v>3360</v>
      </c>
      <c r="D143" s="65" t="s">
        <v>3170</v>
      </c>
      <c r="E143">
        <f ca="1">IFERROR(_xlfn.XLOOKUP($A143,map_headernames!H:H,map_headernames!H:H),0)</f>
        <v>0</v>
      </c>
      <c r="F143">
        <f ca="1">IFERROR(_xlfn.XLOOKUP($A143,map_headernames!I:I,map_headernames!I:I),0)</f>
        <v>0</v>
      </c>
      <c r="G143">
        <f ca="1">IFERROR(_xlfn.XLOOKUP($A143,map_headernames!L:L,map_headernames!L:L),0)</f>
        <v>0</v>
      </c>
      <c r="H143" s="68" t="e">
        <f ca="1">_xlfn.XLOOKUP(A143,map_headernames!L:L,map_headernames!Q:Q)</f>
        <v>#NAME?</v>
      </c>
      <c r="I143">
        <f ca="1">IFERROR(_xlfn.XLOOKUP($A143,map_headernames!O:O,map_headernames!O:O),0)</f>
        <v>0</v>
      </c>
    </row>
    <row r="144" spans="1:9">
      <c r="A144" s="71" t="s">
        <v>3361</v>
      </c>
      <c r="B144" s="71" t="s">
        <v>3362</v>
      </c>
      <c r="C144" s="88" t="s">
        <v>3363</v>
      </c>
      <c r="D144" s="65" t="s">
        <v>3170</v>
      </c>
      <c r="E144">
        <f ca="1">IFERROR(_xlfn.XLOOKUP($A144,map_headernames!H:H,map_headernames!H:H),0)</f>
        <v>0</v>
      </c>
      <c r="F144">
        <f ca="1">IFERROR(_xlfn.XLOOKUP($A144,map_headernames!I:I,map_headernames!I:I),0)</f>
        <v>0</v>
      </c>
      <c r="G144">
        <f ca="1">IFERROR(_xlfn.XLOOKUP($A144,map_headernames!L:L,map_headernames!L:L),0)</f>
        <v>0</v>
      </c>
      <c r="H144" s="68" t="e">
        <f ca="1">_xlfn.XLOOKUP(A144,map_headernames!L:L,map_headernames!Q:Q)</f>
        <v>#NAME?</v>
      </c>
      <c r="I144">
        <f ca="1">IFERROR(_xlfn.XLOOKUP($A144,map_headernames!O:O,map_headernames!O:O),0)</f>
        <v>0</v>
      </c>
    </row>
    <row r="145" spans="1:14">
      <c r="A145" s="71" t="s">
        <v>3364</v>
      </c>
      <c r="B145" s="71" t="s">
        <v>3365</v>
      </c>
      <c r="C145" s="88" t="s">
        <v>3365</v>
      </c>
      <c r="D145" s="65" t="s">
        <v>3170</v>
      </c>
      <c r="E145">
        <f ca="1">IFERROR(_xlfn.XLOOKUP($A145,map_headernames!H:H,map_headernames!H:H),0)</f>
        <v>0</v>
      </c>
      <c r="F145">
        <f ca="1">IFERROR(_xlfn.XLOOKUP($A145,map_headernames!I:I,map_headernames!I:I),0)</f>
        <v>0</v>
      </c>
      <c r="G145">
        <f ca="1">IFERROR(_xlfn.XLOOKUP($A145,map_headernames!L:L,map_headernames!L:L),0)</f>
        <v>0</v>
      </c>
      <c r="H145" s="68" t="e">
        <f ca="1">_xlfn.XLOOKUP(A145,map_headernames!L:L,map_headernames!Q:Q)</f>
        <v>#NAME?</v>
      </c>
      <c r="I145">
        <f ca="1">IFERROR(_xlfn.XLOOKUP($A145,map_headernames!O:O,map_headernames!O:O),0)</f>
        <v>0</v>
      </c>
    </row>
    <row r="146" spans="1:14">
      <c r="A146" s="71" t="s">
        <v>3366</v>
      </c>
      <c r="B146" s="71" t="s">
        <v>3367</v>
      </c>
      <c r="C146" s="88" t="s">
        <v>3368</v>
      </c>
      <c r="D146" s="65" t="s">
        <v>3170</v>
      </c>
      <c r="E146">
        <f ca="1">IFERROR(_xlfn.XLOOKUP($A146,map_headernames!H:H,map_headernames!H:H),0)</f>
        <v>0</v>
      </c>
      <c r="F146">
        <f ca="1">IFERROR(_xlfn.XLOOKUP($A146,map_headernames!I:I,map_headernames!I:I),0)</f>
        <v>0</v>
      </c>
      <c r="G146">
        <f ca="1">IFERROR(_xlfn.XLOOKUP($A146,map_headernames!L:L,map_headernames!L:L),0)</f>
        <v>0</v>
      </c>
      <c r="H146" s="68" t="e">
        <f ca="1">_xlfn.XLOOKUP(A146,map_headernames!L:L,map_headernames!Q:Q)</f>
        <v>#NAME?</v>
      </c>
      <c r="I146">
        <f ca="1">IFERROR(_xlfn.XLOOKUP($A146,map_headernames!O:O,map_headernames!O:O),0)</f>
        <v>0</v>
      </c>
    </row>
    <row r="147" spans="1:14">
      <c r="A147" s="71" t="s">
        <v>3369</v>
      </c>
      <c r="B147" s="71" t="s">
        <v>3370</v>
      </c>
      <c r="C147" s="88" t="s">
        <v>3370</v>
      </c>
      <c r="D147" s="65" t="s">
        <v>3170</v>
      </c>
      <c r="E147">
        <f ca="1">IFERROR(_xlfn.XLOOKUP($A147,map_headernames!H:H,map_headernames!H:H),0)</f>
        <v>0</v>
      </c>
      <c r="F147">
        <f ca="1">IFERROR(_xlfn.XLOOKUP($A147,map_headernames!I:I,map_headernames!I:I),0)</f>
        <v>0</v>
      </c>
      <c r="G147">
        <f ca="1">IFERROR(_xlfn.XLOOKUP($A147,map_headernames!L:L,map_headernames!L:L),0)</f>
        <v>0</v>
      </c>
      <c r="H147" s="68" t="e">
        <f ca="1">_xlfn.XLOOKUP(A147,map_headernames!L:L,map_headernames!Q:Q)</f>
        <v>#NAME?</v>
      </c>
      <c r="I147">
        <f ca="1">IFERROR(_xlfn.XLOOKUP($A147,map_headernames!O:O,map_headernames!O:O),0)</f>
        <v>0</v>
      </c>
    </row>
    <row r="148" spans="1:14">
      <c r="A148" s="71" t="s">
        <v>3371</v>
      </c>
      <c r="B148" s="71" t="s">
        <v>3372</v>
      </c>
      <c r="C148" s="88" t="s">
        <v>3373</v>
      </c>
      <c r="D148" s="65" t="s">
        <v>3170</v>
      </c>
      <c r="E148">
        <f ca="1">IFERROR(_xlfn.XLOOKUP($A148,map_headernames!H:H,map_headernames!H:H),0)</f>
        <v>0</v>
      </c>
      <c r="F148">
        <f ca="1">IFERROR(_xlfn.XLOOKUP($A148,map_headernames!I:I,map_headernames!I:I),0)</f>
        <v>0</v>
      </c>
      <c r="G148">
        <f ca="1">IFERROR(_xlfn.XLOOKUP($A148,map_headernames!L:L,map_headernames!L:L),0)</f>
        <v>0</v>
      </c>
      <c r="H148" s="68" t="e">
        <f ca="1">_xlfn.XLOOKUP(A148,map_headernames!L:L,map_headernames!Q:Q)</f>
        <v>#NAME?</v>
      </c>
      <c r="I148">
        <f ca="1">IFERROR(_xlfn.XLOOKUP($A148,map_headernames!O:O,map_headernames!O:O),0)</f>
        <v>0</v>
      </c>
    </row>
    <row r="149" spans="1:14">
      <c r="A149" s="71" t="s">
        <v>3374</v>
      </c>
      <c r="B149" s="71" t="s">
        <v>3375</v>
      </c>
      <c r="C149" s="88" t="s">
        <v>3375</v>
      </c>
      <c r="D149" s="65" t="s">
        <v>3170</v>
      </c>
      <c r="E149">
        <f ca="1">IFERROR(_xlfn.XLOOKUP($A149,map_headernames!H:H,map_headernames!H:H),0)</f>
        <v>0</v>
      </c>
      <c r="F149">
        <f ca="1">IFERROR(_xlfn.XLOOKUP($A149,map_headernames!I:I,map_headernames!I:I),0)</f>
        <v>0</v>
      </c>
      <c r="G149">
        <f ca="1">IFERROR(_xlfn.XLOOKUP($A149,map_headernames!L:L,map_headernames!L:L),0)</f>
        <v>0</v>
      </c>
      <c r="H149" s="68" t="e">
        <f ca="1">_xlfn.XLOOKUP(A149,map_headernames!L:L,map_headernames!Q:Q)</f>
        <v>#NAME?</v>
      </c>
      <c r="I149">
        <f ca="1">IFERROR(_xlfn.XLOOKUP($A149,map_headernames!O:O,map_headernames!O:O),0)</f>
        <v>0</v>
      </c>
    </row>
    <row r="150" spans="1:14">
      <c r="A150" s="71" t="s">
        <v>3376</v>
      </c>
      <c r="B150" s="71" t="s">
        <v>3377</v>
      </c>
      <c r="C150" s="88" t="s">
        <v>3378</v>
      </c>
      <c r="D150" s="65" t="s">
        <v>3170</v>
      </c>
      <c r="E150">
        <f ca="1">IFERROR(_xlfn.XLOOKUP($A150,map_headernames!H:H,map_headernames!H:H),0)</f>
        <v>0</v>
      </c>
      <c r="F150">
        <f ca="1">IFERROR(_xlfn.XLOOKUP($A150,map_headernames!I:I,map_headernames!I:I),0)</f>
        <v>0</v>
      </c>
      <c r="G150">
        <f ca="1">IFERROR(_xlfn.XLOOKUP($A150,map_headernames!L:L,map_headernames!L:L),0)</f>
        <v>0</v>
      </c>
      <c r="H150" s="68" t="e">
        <f ca="1">_xlfn.XLOOKUP(A150,map_headernames!L:L,map_headernames!Q:Q)</f>
        <v>#NAME?</v>
      </c>
      <c r="I150">
        <f ca="1">IFERROR(_xlfn.XLOOKUP($A150,map_headernames!O:O,map_headernames!O:O),0)</f>
        <v>0</v>
      </c>
    </row>
    <row r="151" spans="1:14">
      <c r="A151" s="71" t="s">
        <v>3379</v>
      </c>
      <c r="B151" s="71" t="s">
        <v>3380</v>
      </c>
      <c r="C151" s="88" t="s">
        <v>3380</v>
      </c>
      <c r="D151" s="65" t="s">
        <v>3170</v>
      </c>
      <c r="E151">
        <f ca="1">IFERROR(_xlfn.XLOOKUP($A151,map_headernames!H:H,map_headernames!H:H),0)</f>
        <v>0</v>
      </c>
      <c r="F151">
        <f ca="1">IFERROR(_xlfn.XLOOKUP($A151,map_headernames!I:I,map_headernames!I:I),0)</f>
        <v>0</v>
      </c>
      <c r="G151">
        <f ca="1">IFERROR(_xlfn.XLOOKUP($A151,map_headernames!L:L,map_headernames!L:L),0)</f>
        <v>0</v>
      </c>
      <c r="H151" s="68" t="e">
        <f ca="1">_xlfn.XLOOKUP(A151,map_headernames!L:L,map_headernames!Q:Q)</f>
        <v>#NAME?</v>
      </c>
      <c r="I151">
        <f ca="1">IFERROR(_xlfn.XLOOKUP($A151,map_headernames!O:O,map_headernames!O:O),0)</f>
        <v>0</v>
      </c>
    </row>
    <row r="152" spans="1:14">
      <c r="A152" s="71" t="s">
        <v>3381</v>
      </c>
      <c r="B152" s="71" t="s">
        <v>3382</v>
      </c>
      <c r="C152" s="88" t="s">
        <v>3383</v>
      </c>
      <c r="D152" s="65" t="s">
        <v>3170</v>
      </c>
      <c r="E152">
        <f ca="1">IFERROR(_xlfn.XLOOKUP($A152,map_headernames!H:H,map_headernames!H:H),0)</f>
        <v>0</v>
      </c>
      <c r="F152">
        <f ca="1">IFERROR(_xlfn.XLOOKUP($A152,map_headernames!I:I,map_headernames!I:I),0)</f>
        <v>0</v>
      </c>
      <c r="G152">
        <f ca="1">IFERROR(_xlfn.XLOOKUP($A152,map_headernames!L:L,map_headernames!L:L),0)</f>
        <v>0</v>
      </c>
      <c r="H152" s="68" t="e">
        <f ca="1">_xlfn.XLOOKUP(A152,map_headernames!L:L,map_headernames!Q:Q)</f>
        <v>#NAME?</v>
      </c>
      <c r="I152">
        <f ca="1">IFERROR(_xlfn.XLOOKUP($A152,map_headernames!O:O,map_headernames!O:O),0)</f>
        <v>0</v>
      </c>
    </row>
    <row r="153" spans="1:14">
      <c r="A153" s="71" t="s">
        <v>3384</v>
      </c>
      <c r="B153" s="71" t="s">
        <v>3385</v>
      </c>
      <c r="C153" s="88" t="s">
        <v>3385</v>
      </c>
      <c r="D153" s="65" t="s">
        <v>3170</v>
      </c>
      <c r="E153">
        <f ca="1">IFERROR(_xlfn.XLOOKUP($A153,map_headernames!H:H,map_headernames!H:H),0)</f>
        <v>0</v>
      </c>
      <c r="F153">
        <f ca="1">IFERROR(_xlfn.XLOOKUP($A153,map_headernames!I:I,map_headernames!I:I),0)</f>
        <v>0</v>
      </c>
      <c r="G153">
        <f ca="1">IFERROR(_xlfn.XLOOKUP($A153,map_headernames!L:L,map_headernames!L:L),0)</f>
        <v>0</v>
      </c>
      <c r="H153" s="68" t="e">
        <f ca="1">_xlfn.XLOOKUP(A153,map_headernames!L:L,map_headernames!Q:Q)</f>
        <v>#NAME?</v>
      </c>
      <c r="I153">
        <f ca="1">IFERROR(_xlfn.XLOOKUP($A153,map_headernames!O:O,map_headernames!O:O),0)</f>
        <v>0</v>
      </c>
    </row>
    <row r="154" spans="1:14">
      <c r="A154" s="71" t="s">
        <v>3386</v>
      </c>
      <c r="B154" s="71" t="s">
        <v>3387</v>
      </c>
      <c r="C154" s="88" t="s">
        <v>3388</v>
      </c>
      <c r="D154" s="65" t="s">
        <v>3170</v>
      </c>
      <c r="E154">
        <f ca="1">IFERROR(_xlfn.XLOOKUP($A154,map_headernames!H:H,map_headernames!H:H),0)</f>
        <v>0</v>
      </c>
      <c r="F154">
        <f ca="1">IFERROR(_xlfn.XLOOKUP($A154,map_headernames!I:I,map_headernames!I:I),0)</f>
        <v>0</v>
      </c>
      <c r="G154">
        <f ca="1">IFERROR(_xlfn.XLOOKUP($A154,map_headernames!L:L,map_headernames!L:L),0)</f>
        <v>0</v>
      </c>
      <c r="H154" s="68" t="e">
        <f ca="1">_xlfn.XLOOKUP(A154,map_headernames!L:L,map_headernames!Q:Q)</f>
        <v>#NAME?</v>
      </c>
      <c r="I154">
        <f ca="1">IFERROR(_xlfn.XLOOKUP($A154,map_headernames!O:O,map_headernames!O:O),0)</f>
        <v>0</v>
      </c>
    </row>
    <row r="155" spans="1:14">
      <c r="A155" s="77" t="s">
        <v>3389</v>
      </c>
      <c r="B155" s="77" t="s">
        <v>47</v>
      </c>
      <c r="C155" s="78" t="s">
        <v>47</v>
      </c>
      <c r="D155" s="65" t="s">
        <v>3390</v>
      </c>
      <c r="E155">
        <f ca="1">IFERROR(_xlfn.XLOOKUP($A155,map_headernames!H:H,map_headernames!H:H),0)</f>
        <v>0</v>
      </c>
      <c r="F155">
        <f ca="1">IFERROR(_xlfn.XLOOKUP($A155,map_headernames!I:I,map_headernames!I:I),0)</f>
        <v>0</v>
      </c>
      <c r="G155">
        <f ca="1">IFERROR(_xlfn.XLOOKUP($A155,map_headernames!L:L,map_headernames!L:L),0)</f>
        <v>0</v>
      </c>
      <c r="H155" s="68" t="e">
        <f ca="1">_xlfn.XLOOKUP(A155,map_headernames!L:L,map_headernames!Q:Q)</f>
        <v>#NAME?</v>
      </c>
      <c r="I155">
        <f ca="1">IFERROR(_xlfn.XLOOKUP($A155,map_headernames!O:O,map_headernames!O:O),0)</f>
        <v>0</v>
      </c>
      <c r="J155" s="39"/>
      <c r="K155" t="s">
        <v>42</v>
      </c>
      <c r="L155" s="39" t="s">
        <v>41</v>
      </c>
      <c r="M155">
        <v>0</v>
      </c>
      <c r="N155">
        <v>0</v>
      </c>
    </row>
    <row r="156" spans="1:14">
      <c r="A156" s="71" t="s">
        <v>3391</v>
      </c>
      <c r="B156" s="71" t="s">
        <v>3392</v>
      </c>
      <c r="C156" s="78" t="s">
        <v>3392</v>
      </c>
      <c r="D156" s="65" t="s">
        <v>3390</v>
      </c>
      <c r="E156">
        <f ca="1">IFERROR(_xlfn.XLOOKUP($A156,map_headernames!H:H,map_headernames!H:H),0)</f>
        <v>0</v>
      </c>
      <c r="F156">
        <f ca="1">IFERROR(_xlfn.XLOOKUP($A156,map_headernames!I:I,map_headernames!I:I),0)</f>
        <v>0</v>
      </c>
      <c r="G156">
        <f ca="1">IFERROR(_xlfn.XLOOKUP($A156,map_headernames!L:L,map_headernames!L:L),0)</f>
        <v>0</v>
      </c>
      <c r="H156" s="68" t="e">
        <f ca="1">_xlfn.XLOOKUP(A156,map_headernames!L:L,map_headernames!Q:Q)</f>
        <v>#NAME?</v>
      </c>
      <c r="I156">
        <f ca="1">IFERROR(_xlfn.XLOOKUP($A156,map_headernames!O:O,map_headernames!O:O),0)</f>
        <v>0</v>
      </c>
    </row>
    <row r="157" spans="1:14">
      <c r="A157" s="71" t="s">
        <v>3393</v>
      </c>
      <c r="B157" s="71" t="s">
        <v>3394</v>
      </c>
      <c r="C157" s="78" t="s">
        <v>3395</v>
      </c>
      <c r="D157" s="65" t="s">
        <v>3390</v>
      </c>
      <c r="E157">
        <f ca="1">IFERROR(_xlfn.XLOOKUP($A157,map_headernames!H:H,map_headernames!H:H),0)</f>
        <v>0</v>
      </c>
      <c r="F157">
        <f ca="1">IFERROR(_xlfn.XLOOKUP($A157,map_headernames!I:I,map_headernames!I:I),0)</f>
        <v>0</v>
      </c>
      <c r="G157">
        <f ca="1">IFERROR(_xlfn.XLOOKUP($A157,map_headernames!L:L,map_headernames!L:L),0)</f>
        <v>0</v>
      </c>
      <c r="H157" s="68" t="e">
        <f ca="1">_xlfn.XLOOKUP(A157,map_headernames!L:L,map_headernames!Q:Q)</f>
        <v>#NAME?</v>
      </c>
      <c r="I157">
        <f ca="1">IFERROR(_xlfn.XLOOKUP($A157,map_headernames!O:O,map_headernames!O:O),0)</f>
        <v>0</v>
      </c>
    </row>
    <row r="158" spans="1:14">
      <c r="A158" s="71" t="s">
        <v>3396</v>
      </c>
      <c r="B158" s="71" t="s">
        <v>3397</v>
      </c>
      <c r="C158" s="78" t="s">
        <v>3397</v>
      </c>
      <c r="D158" s="65" t="s">
        <v>3390</v>
      </c>
      <c r="E158">
        <f ca="1">IFERROR(_xlfn.XLOOKUP($A158,map_headernames!H:H,map_headernames!H:H),0)</f>
        <v>0</v>
      </c>
      <c r="F158">
        <f ca="1">IFERROR(_xlfn.XLOOKUP($A158,map_headernames!I:I,map_headernames!I:I),0)</f>
        <v>0</v>
      </c>
      <c r="G158">
        <f ca="1">IFERROR(_xlfn.XLOOKUP($A158,map_headernames!L:L,map_headernames!L:L),0)</f>
        <v>0</v>
      </c>
      <c r="H158" s="68" t="e">
        <f ca="1">_xlfn.XLOOKUP(A158,map_headernames!L:L,map_headernames!Q:Q)</f>
        <v>#NAME?</v>
      </c>
      <c r="I158">
        <f ca="1">IFERROR(_xlfn.XLOOKUP($A158,map_headernames!O:O,map_headernames!O:O),0)</f>
        <v>0</v>
      </c>
    </row>
    <row r="159" spans="1:14">
      <c r="A159" s="71" t="s">
        <v>3398</v>
      </c>
      <c r="B159" s="71" t="s">
        <v>3399</v>
      </c>
      <c r="C159" s="78" t="s">
        <v>3400</v>
      </c>
      <c r="D159" s="65" t="s">
        <v>3390</v>
      </c>
      <c r="E159">
        <f ca="1">IFERROR(_xlfn.XLOOKUP($A159,map_headernames!H:H,map_headernames!H:H),0)</f>
        <v>0</v>
      </c>
      <c r="F159">
        <f ca="1">IFERROR(_xlfn.XLOOKUP($A159,map_headernames!I:I,map_headernames!I:I),0)</f>
        <v>0</v>
      </c>
      <c r="G159">
        <f ca="1">IFERROR(_xlfn.XLOOKUP($A159,map_headernames!L:L,map_headernames!L:L),0)</f>
        <v>0</v>
      </c>
      <c r="H159" s="68" t="e">
        <f ca="1">_xlfn.XLOOKUP(A159,map_headernames!L:L,map_headernames!Q:Q)</f>
        <v>#NAME?</v>
      </c>
      <c r="I159">
        <f ca="1">IFERROR(_xlfn.XLOOKUP($A159,map_headernames!O:O,map_headernames!O:O),0)</f>
        <v>0</v>
      </c>
    </row>
    <row r="160" spans="1:14">
      <c r="A160" s="71" t="s">
        <v>3401</v>
      </c>
      <c r="B160" s="71" t="s">
        <v>3402</v>
      </c>
      <c r="C160" s="78" t="s">
        <v>3402</v>
      </c>
      <c r="D160" s="65" t="s">
        <v>3390</v>
      </c>
      <c r="E160">
        <f ca="1">IFERROR(_xlfn.XLOOKUP($A160,map_headernames!H:H,map_headernames!H:H),0)</f>
        <v>0</v>
      </c>
      <c r="F160">
        <f ca="1">IFERROR(_xlfn.XLOOKUP($A160,map_headernames!I:I,map_headernames!I:I),0)</f>
        <v>0</v>
      </c>
      <c r="G160">
        <f ca="1">IFERROR(_xlfn.XLOOKUP($A160,map_headernames!L:L,map_headernames!L:L),0)</f>
        <v>0</v>
      </c>
      <c r="H160" s="68" t="e">
        <f ca="1">_xlfn.XLOOKUP(A160,map_headernames!L:L,map_headernames!Q:Q)</f>
        <v>#NAME?</v>
      </c>
      <c r="I160">
        <f ca="1">IFERROR(_xlfn.XLOOKUP($A160,map_headernames!O:O,map_headernames!O:O),0)</f>
        <v>0</v>
      </c>
    </row>
    <row r="161" spans="1:14">
      <c r="A161" s="71" t="s">
        <v>3403</v>
      </c>
      <c r="B161" s="71" t="s">
        <v>3404</v>
      </c>
      <c r="C161" s="78" t="s">
        <v>3405</v>
      </c>
      <c r="D161" s="65" t="s">
        <v>3390</v>
      </c>
      <c r="E161">
        <f ca="1">IFERROR(_xlfn.XLOOKUP($A161,map_headernames!H:H,map_headernames!H:H),0)</f>
        <v>0</v>
      </c>
      <c r="F161">
        <f ca="1">IFERROR(_xlfn.XLOOKUP($A161,map_headernames!I:I,map_headernames!I:I),0)</f>
        <v>0</v>
      </c>
      <c r="G161">
        <f ca="1">IFERROR(_xlfn.XLOOKUP($A161,map_headernames!L:L,map_headernames!L:L),0)</f>
        <v>0</v>
      </c>
      <c r="H161" s="68" t="e">
        <f ca="1">_xlfn.XLOOKUP(A161,map_headernames!L:L,map_headernames!Q:Q)</f>
        <v>#NAME?</v>
      </c>
      <c r="I161">
        <f ca="1">IFERROR(_xlfn.XLOOKUP($A161,map_headernames!O:O,map_headernames!O:O),0)</f>
        <v>0</v>
      </c>
    </row>
    <row r="162" spans="1:14">
      <c r="A162" s="71" t="s">
        <v>3406</v>
      </c>
      <c r="B162" s="71" t="s">
        <v>3407</v>
      </c>
      <c r="C162" s="78" t="s">
        <v>3407</v>
      </c>
      <c r="D162" s="65" t="s">
        <v>3390</v>
      </c>
      <c r="E162">
        <f ca="1">IFERROR(_xlfn.XLOOKUP($A162,map_headernames!H:H,map_headernames!H:H),0)</f>
        <v>0</v>
      </c>
      <c r="F162">
        <f ca="1">IFERROR(_xlfn.XLOOKUP($A162,map_headernames!I:I,map_headernames!I:I),0)</f>
        <v>0</v>
      </c>
      <c r="G162">
        <f ca="1">IFERROR(_xlfn.XLOOKUP($A162,map_headernames!L:L,map_headernames!L:L),0)</f>
        <v>0</v>
      </c>
      <c r="H162" s="68" t="e">
        <f ca="1">_xlfn.XLOOKUP(A162,map_headernames!L:L,map_headernames!Q:Q)</f>
        <v>#NAME?</v>
      </c>
      <c r="I162">
        <f ca="1">IFERROR(_xlfn.XLOOKUP($A162,map_headernames!O:O,map_headernames!O:O),0)</f>
        <v>0</v>
      </c>
    </row>
    <row r="163" spans="1:14">
      <c r="A163" s="71" t="s">
        <v>3408</v>
      </c>
      <c r="B163" s="71" t="s">
        <v>3409</v>
      </c>
      <c r="C163" s="78" t="s">
        <v>3410</v>
      </c>
      <c r="D163" s="65" t="s">
        <v>3390</v>
      </c>
      <c r="E163">
        <f ca="1">IFERROR(_xlfn.XLOOKUP($A163,map_headernames!H:H,map_headernames!H:H),0)</f>
        <v>0</v>
      </c>
      <c r="F163">
        <f ca="1">IFERROR(_xlfn.XLOOKUP($A163,map_headernames!I:I,map_headernames!I:I),0)</f>
        <v>0</v>
      </c>
      <c r="G163">
        <f ca="1">IFERROR(_xlfn.XLOOKUP($A163,map_headernames!L:L,map_headernames!L:L),0)</f>
        <v>0</v>
      </c>
      <c r="H163" s="68" t="e">
        <f ca="1">_xlfn.XLOOKUP(A163,map_headernames!L:L,map_headernames!Q:Q)</f>
        <v>#NAME?</v>
      </c>
      <c r="I163">
        <f ca="1">IFERROR(_xlfn.XLOOKUP($A163,map_headernames!O:O,map_headernames!O:O),0)</f>
        <v>0</v>
      </c>
    </row>
    <row r="164" spans="1:14">
      <c r="A164" s="71" t="s">
        <v>3411</v>
      </c>
      <c r="B164" s="71" t="s">
        <v>3412</v>
      </c>
      <c r="C164" s="78" t="s">
        <v>3412</v>
      </c>
      <c r="D164" s="65" t="s">
        <v>3390</v>
      </c>
      <c r="E164">
        <f ca="1">IFERROR(_xlfn.XLOOKUP($A164,map_headernames!H:H,map_headernames!H:H),0)</f>
        <v>0</v>
      </c>
      <c r="F164">
        <f ca="1">IFERROR(_xlfn.XLOOKUP($A164,map_headernames!I:I,map_headernames!I:I),0)</f>
        <v>0</v>
      </c>
      <c r="G164">
        <f ca="1">IFERROR(_xlfn.XLOOKUP($A164,map_headernames!L:L,map_headernames!L:L),0)</f>
        <v>0</v>
      </c>
      <c r="H164" s="68" t="e">
        <f ca="1">_xlfn.XLOOKUP(A164,map_headernames!L:L,map_headernames!Q:Q)</f>
        <v>#NAME?</v>
      </c>
      <c r="I164">
        <f ca="1">IFERROR(_xlfn.XLOOKUP($A164,map_headernames!O:O,map_headernames!O:O),0)</f>
        <v>0</v>
      </c>
    </row>
    <row r="165" spans="1:14">
      <c r="A165" s="71" t="s">
        <v>3413</v>
      </c>
      <c r="B165" s="71" t="s">
        <v>3414</v>
      </c>
      <c r="C165" s="78" t="s">
        <v>3415</v>
      </c>
      <c r="D165" s="65" t="s">
        <v>3390</v>
      </c>
      <c r="E165">
        <f ca="1">IFERROR(_xlfn.XLOOKUP($A165,map_headernames!H:H,map_headernames!H:H),0)</f>
        <v>0</v>
      </c>
      <c r="F165">
        <f ca="1">IFERROR(_xlfn.XLOOKUP($A165,map_headernames!I:I,map_headernames!I:I),0)</f>
        <v>0</v>
      </c>
      <c r="G165">
        <f ca="1">IFERROR(_xlfn.XLOOKUP($A165,map_headernames!L:L,map_headernames!L:L),0)</f>
        <v>0</v>
      </c>
      <c r="H165" s="68" t="e">
        <f ca="1">_xlfn.XLOOKUP(A165,map_headernames!L:L,map_headernames!Q:Q)</f>
        <v>#NAME?</v>
      </c>
      <c r="I165">
        <f ca="1">IFERROR(_xlfn.XLOOKUP($A165,map_headernames!O:O,map_headernames!O:O),0)</f>
        <v>0</v>
      </c>
    </row>
    <row r="166" spans="1:14">
      <c r="A166" s="71" t="s">
        <v>3416</v>
      </c>
      <c r="B166" s="71" t="s">
        <v>3417</v>
      </c>
      <c r="C166" s="78" t="s">
        <v>3417</v>
      </c>
      <c r="D166" s="65" t="s">
        <v>3390</v>
      </c>
      <c r="E166">
        <f ca="1">IFERROR(_xlfn.XLOOKUP($A166,map_headernames!H:H,map_headernames!H:H),0)</f>
        <v>0</v>
      </c>
      <c r="F166">
        <f ca="1">IFERROR(_xlfn.XLOOKUP($A166,map_headernames!I:I,map_headernames!I:I),0)</f>
        <v>0</v>
      </c>
      <c r="G166">
        <f ca="1">IFERROR(_xlfn.XLOOKUP($A166,map_headernames!L:L,map_headernames!L:L),0)</f>
        <v>0</v>
      </c>
      <c r="H166" s="68" t="e">
        <f ca="1">_xlfn.XLOOKUP(A166,map_headernames!L:L,map_headernames!Q:Q)</f>
        <v>#NAME?</v>
      </c>
      <c r="I166">
        <f ca="1">IFERROR(_xlfn.XLOOKUP($A166,map_headernames!O:O,map_headernames!O:O),0)</f>
        <v>0</v>
      </c>
    </row>
    <row r="167" spans="1:14">
      <c r="A167" s="71" t="s">
        <v>3418</v>
      </c>
      <c r="B167" s="71" t="s">
        <v>3419</v>
      </c>
      <c r="C167" s="78" t="s">
        <v>3420</v>
      </c>
      <c r="D167" s="65" t="s">
        <v>3390</v>
      </c>
      <c r="E167">
        <f ca="1">IFERROR(_xlfn.XLOOKUP($A167,map_headernames!H:H,map_headernames!H:H),0)</f>
        <v>0</v>
      </c>
      <c r="F167">
        <f ca="1">IFERROR(_xlfn.XLOOKUP($A167,map_headernames!I:I,map_headernames!I:I),0)</f>
        <v>0</v>
      </c>
      <c r="G167">
        <f ca="1">IFERROR(_xlfn.XLOOKUP($A167,map_headernames!L:L,map_headernames!L:L),0)</f>
        <v>0</v>
      </c>
      <c r="H167" s="68" t="e">
        <f ca="1">_xlfn.XLOOKUP(A167,map_headernames!L:L,map_headernames!Q:Q)</f>
        <v>#NAME?</v>
      </c>
      <c r="I167">
        <f ca="1">IFERROR(_xlfn.XLOOKUP($A167,map_headernames!O:O,map_headernames!O:O),0)</f>
        <v>0</v>
      </c>
    </row>
    <row r="168" spans="1:14">
      <c r="A168" s="71" t="s">
        <v>3421</v>
      </c>
      <c r="B168" s="71" t="s">
        <v>3422</v>
      </c>
      <c r="C168" s="78" t="s">
        <v>3422</v>
      </c>
      <c r="D168" s="65" t="s">
        <v>3390</v>
      </c>
      <c r="E168">
        <f ca="1">IFERROR(_xlfn.XLOOKUP($A168,map_headernames!H:H,map_headernames!H:H),0)</f>
        <v>0</v>
      </c>
      <c r="F168">
        <f ca="1">IFERROR(_xlfn.XLOOKUP($A168,map_headernames!I:I,map_headernames!I:I),0)</f>
        <v>0</v>
      </c>
      <c r="G168">
        <f ca="1">IFERROR(_xlfn.XLOOKUP($A168,map_headernames!L:L,map_headernames!L:L),0)</f>
        <v>0</v>
      </c>
      <c r="H168" s="68" t="e">
        <f ca="1">_xlfn.XLOOKUP(A168,map_headernames!L:L,map_headernames!Q:Q)</f>
        <v>#NAME?</v>
      </c>
      <c r="I168">
        <f ca="1">IFERROR(_xlfn.XLOOKUP($A168,map_headernames!O:O,map_headernames!O:O),0)</f>
        <v>0</v>
      </c>
    </row>
    <row r="169" spans="1:14">
      <c r="A169" s="71" t="s">
        <v>3423</v>
      </c>
      <c r="B169" s="71" t="s">
        <v>3424</v>
      </c>
      <c r="C169" s="78" t="s">
        <v>3425</v>
      </c>
      <c r="D169" s="65" t="s">
        <v>3390</v>
      </c>
      <c r="E169">
        <f ca="1">IFERROR(_xlfn.XLOOKUP($A169,map_headernames!H:H,map_headernames!H:H),0)</f>
        <v>0</v>
      </c>
      <c r="F169">
        <f ca="1">IFERROR(_xlfn.XLOOKUP($A169,map_headernames!I:I,map_headernames!I:I),0)</f>
        <v>0</v>
      </c>
      <c r="G169">
        <f ca="1">IFERROR(_xlfn.XLOOKUP($A169,map_headernames!L:L,map_headernames!L:L),0)</f>
        <v>0</v>
      </c>
      <c r="H169" s="68" t="e">
        <f ca="1">_xlfn.XLOOKUP(A169,map_headernames!L:L,map_headernames!Q:Q)</f>
        <v>#NAME?</v>
      </c>
      <c r="I169">
        <f ca="1">IFERROR(_xlfn.XLOOKUP($A169,map_headernames!O:O,map_headernames!O:O),0)</f>
        <v>0</v>
      </c>
    </row>
    <row r="170" spans="1:14">
      <c r="A170" s="71" t="s">
        <v>3426</v>
      </c>
      <c r="B170" s="71" t="s">
        <v>3427</v>
      </c>
      <c r="C170" s="78" t="s">
        <v>3427</v>
      </c>
      <c r="D170" s="65" t="s">
        <v>3390</v>
      </c>
      <c r="E170">
        <f ca="1">IFERROR(_xlfn.XLOOKUP($A170,map_headernames!H:H,map_headernames!H:H),0)</f>
        <v>0</v>
      </c>
      <c r="F170">
        <f ca="1">IFERROR(_xlfn.XLOOKUP($A170,map_headernames!I:I,map_headernames!I:I),0)</f>
        <v>0</v>
      </c>
      <c r="G170">
        <f ca="1">IFERROR(_xlfn.XLOOKUP($A170,map_headernames!L:L,map_headernames!L:L),0)</f>
        <v>0</v>
      </c>
      <c r="H170" s="68" t="e">
        <f ca="1">_xlfn.XLOOKUP(A170,map_headernames!L:L,map_headernames!Q:Q)</f>
        <v>#NAME?</v>
      </c>
      <c r="I170">
        <f ca="1">IFERROR(_xlfn.XLOOKUP($A170,map_headernames!O:O,map_headernames!O:O),0)</f>
        <v>0</v>
      </c>
    </row>
    <row r="171" spans="1:14">
      <c r="A171" s="71" t="s">
        <v>3428</v>
      </c>
      <c r="B171" s="71" t="s">
        <v>3429</v>
      </c>
      <c r="C171" s="78" t="s">
        <v>3430</v>
      </c>
      <c r="D171" s="65" t="s">
        <v>3390</v>
      </c>
      <c r="E171">
        <f ca="1">IFERROR(_xlfn.XLOOKUP($A171,map_headernames!H:H,map_headernames!H:H),0)</f>
        <v>0</v>
      </c>
      <c r="F171">
        <f ca="1">IFERROR(_xlfn.XLOOKUP($A171,map_headernames!I:I,map_headernames!I:I),0)</f>
        <v>0</v>
      </c>
      <c r="G171">
        <f ca="1">IFERROR(_xlfn.XLOOKUP($A171,map_headernames!L:L,map_headernames!L:L),0)</f>
        <v>0</v>
      </c>
      <c r="H171" s="68" t="e">
        <f ca="1">_xlfn.XLOOKUP(A171,map_headernames!L:L,map_headernames!Q:Q)</f>
        <v>#NAME?</v>
      </c>
      <c r="I171">
        <f ca="1">IFERROR(_xlfn.XLOOKUP($A171,map_headernames!O:O,map_headernames!O:O),0)</f>
        <v>0</v>
      </c>
    </row>
    <row r="172" spans="1:14">
      <c r="A172" s="71" t="s">
        <v>3431</v>
      </c>
      <c r="B172" s="71" t="s">
        <v>3432</v>
      </c>
      <c r="C172" s="78" t="s">
        <v>3432</v>
      </c>
      <c r="D172" s="65" t="s">
        <v>3390</v>
      </c>
      <c r="E172">
        <f ca="1">IFERROR(_xlfn.XLOOKUP($A172,map_headernames!H:H,map_headernames!H:H),0)</f>
        <v>0</v>
      </c>
      <c r="F172">
        <f ca="1">IFERROR(_xlfn.XLOOKUP($A172,map_headernames!I:I,map_headernames!I:I),0)</f>
        <v>0</v>
      </c>
      <c r="G172">
        <f ca="1">IFERROR(_xlfn.XLOOKUP($A172,map_headernames!L:L,map_headernames!L:L),0)</f>
        <v>0</v>
      </c>
      <c r="H172" s="68" t="e">
        <f ca="1">_xlfn.XLOOKUP(A172,map_headernames!L:L,map_headernames!Q:Q)</f>
        <v>#NAME?</v>
      </c>
      <c r="I172">
        <f ca="1">IFERROR(_xlfn.XLOOKUP($A172,map_headernames!O:O,map_headernames!O:O),0)</f>
        <v>0</v>
      </c>
    </row>
    <row r="173" spans="1:14">
      <c r="A173" s="71" t="s">
        <v>3433</v>
      </c>
      <c r="B173" s="71" t="s">
        <v>3434</v>
      </c>
      <c r="C173" s="78" t="s">
        <v>3435</v>
      </c>
      <c r="D173" s="65" t="s">
        <v>3390</v>
      </c>
      <c r="E173">
        <f ca="1">IFERROR(_xlfn.XLOOKUP($A173,map_headernames!H:H,map_headernames!H:H),0)</f>
        <v>0</v>
      </c>
      <c r="F173">
        <f ca="1">IFERROR(_xlfn.XLOOKUP($A173,map_headernames!I:I,map_headernames!I:I),0)</f>
        <v>0</v>
      </c>
      <c r="G173">
        <f ca="1">IFERROR(_xlfn.XLOOKUP($A173,map_headernames!L:L,map_headernames!L:L),0)</f>
        <v>0</v>
      </c>
      <c r="H173" s="68" t="e">
        <f ca="1">_xlfn.XLOOKUP(A173,map_headernames!L:L,map_headernames!Q:Q)</f>
        <v>#NAME?</v>
      </c>
      <c r="I173">
        <f ca="1">IFERROR(_xlfn.XLOOKUP($A173,map_headernames!O:O,map_headernames!O:O),0)</f>
        <v>0</v>
      </c>
    </row>
    <row r="174" spans="1:14">
      <c r="A174" s="71" t="s">
        <v>3436</v>
      </c>
      <c r="B174" s="71" t="s">
        <v>3437</v>
      </c>
      <c r="C174" s="78" t="s">
        <v>3437</v>
      </c>
      <c r="D174" s="65" t="s">
        <v>3390</v>
      </c>
      <c r="E174">
        <f ca="1">IFERROR(_xlfn.XLOOKUP($A174,map_headernames!H:H,map_headernames!H:H),0)</f>
        <v>0</v>
      </c>
      <c r="F174">
        <f ca="1">IFERROR(_xlfn.XLOOKUP($A174,map_headernames!I:I,map_headernames!I:I),0)</f>
        <v>0</v>
      </c>
      <c r="G174">
        <f ca="1">IFERROR(_xlfn.XLOOKUP($A174,map_headernames!L:L,map_headernames!L:L),0)</f>
        <v>0</v>
      </c>
      <c r="H174" s="68" t="e">
        <f ca="1">_xlfn.XLOOKUP(A174,map_headernames!L:L,map_headernames!Q:Q)</f>
        <v>#NAME?</v>
      </c>
      <c r="I174">
        <f ca="1">IFERROR(_xlfn.XLOOKUP($A174,map_headernames!O:O,map_headernames!O:O),0)</f>
        <v>0</v>
      </c>
    </row>
    <row r="175" spans="1:14">
      <c r="A175" s="71" t="s">
        <v>3438</v>
      </c>
      <c r="B175" s="71" t="s">
        <v>3439</v>
      </c>
      <c r="C175" s="78" t="s">
        <v>3440</v>
      </c>
      <c r="D175" s="65" t="s">
        <v>3390</v>
      </c>
      <c r="E175">
        <f ca="1">IFERROR(_xlfn.XLOOKUP($A175,map_headernames!H:H,map_headernames!H:H),0)</f>
        <v>0</v>
      </c>
      <c r="F175">
        <f ca="1">IFERROR(_xlfn.XLOOKUP($A175,map_headernames!I:I,map_headernames!I:I),0)</f>
        <v>0</v>
      </c>
      <c r="G175">
        <f ca="1">IFERROR(_xlfn.XLOOKUP($A175,map_headernames!L:L,map_headernames!L:L),0)</f>
        <v>0</v>
      </c>
      <c r="H175" s="68" t="e">
        <f ca="1">_xlfn.XLOOKUP(A175,map_headernames!L:L,map_headernames!Q:Q)</f>
        <v>#NAME?</v>
      </c>
      <c r="I175">
        <f ca="1">IFERROR(_xlfn.XLOOKUP($A175,map_headernames!O:O,map_headernames!O:O),0)</f>
        <v>0</v>
      </c>
    </row>
    <row r="176" spans="1:14">
      <c r="A176" s="77" t="s">
        <v>3441</v>
      </c>
      <c r="B176" s="77" t="s">
        <v>3442</v>
      </c>
      <c r="C176" s="78" t="s">
        <v>3442</v>
      </c>
      <c r="D176" s="65" t="s">
        <v>3390</v>
      </c>
      <c r="E176">
        <f ca="1">IFERROR(_xlfn.XLOOKUP($A176,map_headernames!H:H,map_headernames!H:H),0)</f>
        <v>0</v>
      </c>
      <c r="F176">
        <f ca="1">IFERROR(_xlfn.XLOOKUP($A176,map_headernames!I:I,map_headernames!I:I),0)</f>
        <v>0</v>
      </c>
      <c r="G176">
        <f ca="1">IFERROR(_xlfn.XLOOKUP($A176,map_headernames!L:L,map_headernames!L:L),0)</f>
        <v>0</v>
      </c>
      <c r="H176" s="68" t="e">
        <f ca="1">_xlfn.XLOOKUP(A176,map_headernames!L:L,map_headernames!Q:Q)</f>
        <v>#NAME?</v>
      </c>
      <c r="I176">
        <f ca="1">IFERROR(_xlfn.XLOOKUP($A176,map_headernames!O:O,map_headernames!O:O),0)</f>
        <v>0</v>
      </c>
      <c r="J176" s="39"/>
      <c r="K176" s="23" t="s">
        <v>574</v>
      </c>
      <c r="L176" s="39" t="s">
        <v>573</v>
      </c>
      <c r="M176">
        <v>0</v>
      </c>
      <c r="N176">
        <v>0</v>
      </c>
    </row>
    <row r="177" spans="1:14">
      <c r="A177" s="77" t="s">
        <v>3443</v>
      </c>
      <c r="B177" s="77" t="s">
        <v>3444</v>
      </c>
      <c r="C177" s="78" t="s">
        <v>3445</v>
      </c>
      <c r="D177" s="65" t="s">
        <v>3390</v>
      </c>
      <c r="E177">
        <f ca="1">IFERROR(_xlfn.XLOOKUP($A177,map_headernames!H:H,map_headernames!H:H),0)</f>
        <v>0</v>
      </c>
      <c r="F177">
        <f ca="1">IFERROR(_xlfn.XLOOKUP($A177,map_headernames!I:I,map_headernames!I:I),0)</f>
        <v>0</v>
      </c>
      <c r="G177">
        <f ca="1">IFERROR(_xlfn.XLOOKUP($A177,map_headernames!L:L,map_headernames!L:L),0)</f>
        <v>0</v>
      </c>
      <c r="H177" s="68" t="e">
        <f ca="1">_xlfn.XLOOKUP(A177,map_headernames!L:L,map_headernames!Q:Q)</f>
        <v>#NAME?</v>
      </c>
      <c r="I177">
        <f ca="1">IFERROR(_xlfn.XLOOKUP($A177,map_headernames!O:O,map_headernames!O:O),0)</f>
        <v>0</v>
      </c>
      <c r="J177" s="39"/>
      <c r="K177" s="23" t="s">
        <v>1611</v>
      </c>
      <c r="L177" s="39" t="s">
        <v>51</v>
      </c>
      <c r="M177">
        <v>0</v>
      </c>
      <c r="N177">
        <v>0</v>
      </c>
    </row>
    <row r="178" spans="1:14">
      <c r="A178" s="71" t="s">
        <v>3446</v>
      </c>
      <c r="B178" s="71" t="s">
        <v>3447</v>
      </c>
      <c r="C178" s="78" t="s">
        <v>3447</v>
      </c>
      <c r="D178" s="65" t="s">
        <v>3390</v>
      </c>
      <c r="E178">
        <f ca="1">IFERROR(_xlfn.XLOOKUP($A178,map_headernames!H:H,map_headernames!H:H),0)</f>
        <v>0</v>
      </c>
      <c r="F178">
        <f ca="1">IFERROR(_xlfn.XLOOKUP($A178,map_headernames!I:I,map_headernames!I:I),0)</f>
        <v>0</v>
      </c>
      <c r="G178">
        <f ca="1">IFERROR(_xlfn.XLOOKUP($A178,map_headernames!L:L,map_headernames!L:L),0)</f>
        <v>0</v>
      </c>
      <c r="H178" s="68" t="e">
        <f ca="1">_xlfn.XLOOKUP(A178,map_headernames!L:L,map_headernames!Q:Q)</f>
        <v>#NAME?</v>
      </c>
      <c r="I178">
        <f ca="1">IFERROR(_xlfn.XLOOKUP($A178,map_headernames!O:O,map_headernames!O:O),0)</f>
        <v>0</v>
      </c>
    </row>
    <row r="179" spans="1:14">
      <c r="A179" s="71" t="s">
        <v>3448</v>
      </c>
      <c r="B179" s="71" t="s">
        <v>3449</v>
      </c>
      <c r="C179" s="78" t="s">
        <v>3450</v>
      </c>
      <c r="D179" s="65" t="s">
        <v>3390</v>
      </c>
      <c r="E179">
        <f ca="1">IFERROR(_xlfn.XLOOKUP($A179,map_headernames!H:H,map_headernames!H:H),0)</f>
        <v>0</v>
      </c>
      <c r="F179">
        <f ca="1">IFERROR(_xlfn.XLOOKUP($A179,map_headernames!I:I,map_headernames!I:I),0)</f>
        <v>0</v>
      </c>
      <c r="G179">
        <f ca="1">IFERROR(_xlfn.XLOOKUP($A179,map_headernames!L:L,map_headernames!L:L),0)</f>
        <v>0</v>
      </c>
      <c r="H179" s="68" t="e">
        <f ca="1">_xlfn.XLOOKUP(A179,map_headernames!L:L,map_headernames!Q:Q)</f>
        <v>#NAME?</v>
      </c>
      <c r="I179">
        <f ca="1">IFERROR(_xlfn.XLOOKUP($A179,map_headernames!O:O,map_headernames!O:O),0)</f>
        <v>0</v>
      </c>
    </row>
    <row r="180" spans="1:14">
      <c r="A180" s="71" t="s">
        <v>3451</v>
      </c>
      <c r="B180" s="71" t="s">
        <v>3452</v>
      </c>
      <c r="C180" s="78" t="s">
        <v>3452</v>
      </c>
      <c r="D180" s="65" t="s">
        <v>3390</v>
      </c>
      <c r="E180">
        <f ca="1">IFERROR(_xlfn.XLOOKUP($A180,map_headernames!H:H,map_headernames!H:H),0)</f>
        <v>0</v>
      </c>
      <c r="F180">
        <f ca="1">IFERROR(_xlfn.XLOOKUP($A180,map_headernames!I:I,map_headernames!I:I),0)</f>
        <v>0</v>
      </c>
      <c r="G180">
        <f ca="1">IFERROR(_xlfn.XLOOKUP($A180,map_headernames!L:L,map_headernames!L:L),0)</f>
        <v>0</v>
      </c>
      <c r="H180" s="68" t="e">
        <f ca="1">_xlfn.XLOOKUP(A180,map_headernames!L:L,map_headernames!Q:Q)</f>
        <v>#NAME?</v>
      </c>
      <c r="I180">
        <f ca="1">IFERROR(_xlfn.XLOOKUP($A180,map_headernames!O:O,map_headernames!O:O),0)</f>
        <v>0</v>
      </c>
    </row>
    <row r="181" spans="1:14">
      <c r="A181" s="71" t="s">
        <v>3453</v>
      </c>
      <c r="B181" s="71" t="s">
        <v>3454</v>
      </c>
      <c r="C181" s="78" t="s">
        <v>3455</v>
      </c>
      <c r="D181" s="65" t="s">
        <v>3390</v>
      </c>
      <c r="E181">
        <f ca="1">IFERROR(_xlfn.XLOOKUP($A181,map_headernames!H:H,map_headernames!H:H),0)</f>
        <v>0</v>
      </c>
      <c r="F181">
        <f ca="1">IFERROR(_xlfn.XLOOKUP($A181,map_headernames!I:I,map_headernames!I:I),0)</f>
        <v>0</v>
      </c>
      <c r="G181">
        <f ca="1">IFERROR(_xlfn.XLOOKUP($A181,map_headernames!L:L,map_headernames!L:L),0)</f>
        <v>0</v>
      </c>
      <c r="H181" s="68" t="e">
        <f ca="1">_xlfn.XLOOKUP(A181,map_headernames!L:L,map_headernames!Q:Q)</f>
        <v>#NAME?</v>
      </c>
      <c r="I181">
        <f ca="1">IFERROR(_xlfn.XLOOKUP($A181,map_headernames!O:O,map_headernames!O:O),0)</f>
        <v>0</v>
      </c>
    </row>
    <row r="182" spans="1:14">
      <c r="A182" s="71" t="s">
        <v>3456</v>
      </c>
      <c r="B182" s="71" t="s">
        <v>3457</v>
      </c>
      <c r="C182" s="78" t="s">
        <v>3457</v>
      </c>
      <c r="D182" s="65" t="s">
        <v>3390</v>
      </c>
      <c r="E182">
        <f ca="1">IFERROR(_xlfn.XLOOKUP($A182,map_headernames!H:H,map_headernames!H:H),0)</f>
        <v>0</v>
      </c>
      <c r="F182">
        <f ca="1">IFERROR(_xlfn.XLOOKUP($A182,map_headernames!I:I,map_headernames!I:I),0)</f>
        <v>0</v>
      </c>
      <c r="G182">
        <f ca="1">IFERROR(_xlfn.XLOOKUP($A182,map_headernames!L:L,map_headernames!L:L),0)</f>
        <v>0</v>
      </c>
      <c r="H182" s="68" t="e">
        <f ca="1">_xlfn.XLOOKUP(A182,map_headernames!L:L,map_headernames!Q:Q)</f>
        <v>#NAME?</v>
      </c>
      <c r="I182">
        <f ca="1">IFERROR(_xlfn.XLOOKUP($A182,map_headernames!O:O,map_headernames!O:O),0)</f>
        <v>0</v>
      </c>
    </row>
    <row r="183" spans="1:14">
      <c r="A183" s="71" t="s">
        <v>3458</v>
      </c>
      <c r="B183" s="71" t="s">
        <v>3459</v>
      </c>
      <c r="C183" s="78" t="s">
        <v>3460</v>
      </c>
      <c r="D183" s="65" t="s">
        <v>3390</v>
      </c>
      <c r="E183">
        <f ca="1">IFERROR(_xlfn.XLOOKUP($A183,map_headernames!H:H,map_headernames!H:H),0)</f>
        <v>0</v>
      </c>
      <c r="F183">
        <f ca="1">IFERROR(_xlfn.XLOOKUP($A183,map_headernames!I:I,map_headernames!I:I),0)</f>
        <v>0</v>
      </c>
      <c r="G183">
        <f ca="1">IFERROR(_xlfn.XLOOKUP($A183,map_headernames!L:L,map_headernames!L:L),0)</f>
        <v>0</v>
      </c>
      <c r="H183" s="68" t="e">
        <f ca="1">_xlfn.XLOOKUP(A183,map_headernames!L:L,map_headernames!Q:Q)</f>
        <v>#NAME?</v>
      </c>
      <c r="I183">
        <f ca="1">IFERROR(_xlfn.XLOOKUP($A183,map_headernames!O:O,map_headernames!O:O),0)</f>
        <v>0</v>
      </c>
    </row>
    <row r="184" spans="1:14">
      <c r="A184" s="71" t="s">
        <v>3461</v>
      </c>
      <c r="B184" s="71" t="s">
        <v>3462</v>
      </c>
      <c r="C184" s="78" t="s">
        <v>3462</v>
      </c>
      <c r="D184" s="65" t="s">
        <v>3390</v>
      </c>
      <c r="E184">
        <f ca="1">IFERROR(_xlfn.XLOOKUP($A184,map_headernames!H:H,map_headernames!H:H),0)</f>
        <v>0</v>
      </c>
      <c r="F184">
        <f ca="1">IFERROR(_xlfn.XLOOKUP($A184,map_headernames!I:I,map_headernames!I:I),0)</f>
        <v>0</v>
      </c>
      <c r="G184">
        <f ca="1">IFERROR(_xlfn.XLOOKUP($A184,map_headernames!L:L,map_headernames!L:L),0)</f>
        <v>0</v>
      </c>
      <c r="H184" s="68" t="e">
        <f ca="1">_xlfn.XLOOKUP(A184,map_headernames!L:L,map_headernames!Q:Q)</f>
        <v>#NAME?</v>
      </c>
      <c r="I184">
        <f ca="1">IFERROR(_xlfn.XLOOKUP($A184,map_headernames!O:O,map_headernames!O:O),0)</f>
        <v>0</v>
      </c>
    </row>
    <row r="185" spans="1:14">
      <c r="A185" s="71" t="s">
        <v>3463</v>
      </c>
      <c r="B185" s="71" t="s">
        <v>3464</v>
      </c>
      <c r="C185" s="78" t="s">
        <v>3465</v>
      </c>
      <c r="D185" s="65" t="s">
        <v>3390</v>
      </c>
      <c r="E185">
        <f ca="1">IFERROR(_xlfn.XLOOKUP($A185,map_headernames!H:H,map_headernames!H:H),0)</f>
        <v>0</v>
      </c>
      <c r="F185">
        <f ca="1">IFERROR(_xlfn.XLOOKUP($A185,map_headernames!I:I,map_headernames!I:I),0)</f>
        <v>0</v>
      </c>
      <c r="G185">
        <f ca="1">IFERROR(_xlfn.XLOOKUP($A185,map_headernames!L:L,map_headernames!L:L),0)</f>
        <v>0</v>
      </c>
      <c r="H185" s="68" t="e">
        <f ca="1">_xlfn.XLOOKUP(A185,map_headernames!L:L,map_headernames!Q:Q)</f>
        <v>#NAME?</v>
      </c>
      <c r="I185">
        <f ca="1">IFERROR(_xlfn.XLOOKUP($A185,map_headernames!O:O,map_headernames!O:O),0)</f>
        <v>0</v>
      </c>
    </row>
    <row r="186" spans="1:14">
      <c r="A186" s="71" t="s">
        <v>3466</v>
      </c>
      <c r="B186" s="71" t="s">
        <v>3467</v>
      </c>
      <c r="C186" s="78" t="s">
        <v>3467</v>
      </c>
      <c r="D186" s="65" t="s">
        <v>3390</v>
      </c>
      <c r="E186">
        <f ca="1">IFERROR(_xlfn.XLOOKUP($A186,map_headernames!H:H,map_headernames!H:H),0)</f>
        <v>0</v>
      </c>
      <c r="F186">
        <f ca="1">IFERROR(_xlfn.XLOOKUP($A186,map_headernames!I:I,map_headernames!I:I),0)</f>
        <v>0</v>
      </c>
      <c r="G186">
        <f ca="1">IFERROR(_xlfn.XLOOKUP($A186,map_headernames!L:L,map_headernames!L:L),0)</f>
        <v>0</v>
      </c>
      <c r="H186" s="68" t="e">
        <f ca="1">_xlfn.XLOOKUP(A186,map_headernames!L:L,map_headernames!Q:Q)</f>
        <v>#NAME?</v>
      </c>
      <c r="I186">
        <f ca="1">IFERROR(_xlfn.XLOOKUP($A186,map_headernames!O:O,map_headernames!O:O),0)</f>
        <v>0</v>
      </c>
    </row>
    <row r="187" spans="1:14">
      <c r="A187" s="71" t="s">
        <v>3468</v>
      </c>
      <c r="B187" s="71" t="s">
        <v>3469</v>
      </c>
      <c r="C187" s="78" t="s">
        <v>3470</v>
      </c>
      <c r="D187" s="65" t="s">
        <v>3390</v>
      </c>
      <c r="E187">
        <f ca="1">IFERROR(_xlfn.XLOOKUP($A187,map_headernames!H:H,map_headernames!H:H),0)</f>
        <v>0</v>
      </c>
      <c r="F187">
        <f ca="1">IFERROR(_xlfn.XLOOKUP($A187,map_headernames!I:I,map_headernames!I:I),0)</f>
        <v>0</v>
      </c>
      <c r="G187">
        <f ca="1">IFERROR(_xlfn.XLOOKUP($A187,map_headernames!L:L,map_headernames!L:L),0)</f>
        <v>0</v>
      </c>
      <c r="H187" s="68" t="e">
        <f ca="1">_xlfn.XLOOKUP(A187,map_headernames!L:L,map_headernames!Q:Q)</f>
        <v>#NAME?</v>
      </c>
      <c r="I187">
        <f ca="1">IFERROR(_xlfn.XLOOKUP($A187,map_headernames!O:O,map_headernames!O:O),0)</f>
        <v>0</v>
      </c>
    </row>
    <row r="188" spans="1:14">
      <c r="A188" s="71" t="s">
        <v>3471</v>
      </c>
      <c r="B188" s="71" t="s">
        <v>3472</v>
      </c>
      <c r="C188" s="78" t="s">
        <v>3472</v>
      </c>
      <c r="D188" s="65" t="s">
        <v>3390</v>
      </c>
      <c r="E188">
        <f ca="1">IFERROR(_xlfn.XLOOKUP($A188,map_headernames!H:H,map_headernames!H:H),0)</f>
        <v>0</v>
      </c>
      <c r="F188">
        <f ca="1">IFERROR(_xlfn.XLOOKUP($A188,map_headernames!I:I,map_headernames!I:I),0)</f>
        <v>0</v>
      </c>
      <c r="G188">
        <f ca="1">IFERROR(_xlfn.XLOOKUP($A188,map_headernames!L:L,map_headernames!L:L),0)</f>
        <v>0</v>
      </c>
      <c r="H188" s="68" t="e">
        <f ca="1">_xlfn.XLOOKUP(A188,map_headernames!L:L,map_headernames!Q:Q)</f>
        <v>#NAME?</v>
      </c>
      <c r="I188">
        <f ca="1">IFERROR(_xlfn.XLOOKUP($A188,map_headernames!O:O,map_headernames!O:O),0)</f>
        <v>0</v>
      </c>
    </row>
    <row r="189" spans="1:14">
      <c r="A189" s="71" t="s">
        <v>3473</v>
      </c>
      <c r="B189" s="71" t="s">
        <v>3474</v>
      </c>
      <c r="C189" s="78" t="s">
        <v>3475</v>
      </c>
      <c r="D189" s="65" t="s">
        <v>3390</v>
      </c>
      <c r="E189">
        <f ca="1">IFERROR(_xlfn.XLOOKUP($A189,map_headernames!H:H,map_headernames!H:H),0)</f>
        <v>0</v>
      </c>
      <c r="F189">
        <f ca="1">IFERROR(_xlfn.XLOOKUP($A189,map_headernames!I:I,map_headernames!I:I),0)</f>
        <v>0</v>
      </c>
      <c r="G189">
        <f ca="1">IFERROR(_xlfn.XLOOKUP($A189,map_headernames!L:L,map_headernames!L:L),0)</f>
        <v>0</v>
      </c>
      <c r="H189" s="68" t="e">
        <f ca="1">_xlfn.XLOOKUP(A189,map_headernames!L:L,map_headernames!Q:Q)</f>
        <v>#NAME?</v>
      </c>
      <c r="I189">
        <f ca="1">IFERROR(_xlfn.XLOOKUP($A189,map_headernames!O:O,map_headernames!O:O),0)</f>
        <v>0</v>
      </c>
    </row>
    <row r="190" spans="1:14">
      <c r="A190" s="71" t="s">
        <v>3476</v>
      </c>
      <c r="B190" s="71" t="s">
        <v>3477</v>
      </c>
      <c r="C190" s="78" t="s">
        <v>3477</v>
      </c>
      <c r="D190" s="65" t="s">
        <v>3390</v>
      </c>
      <c r="E190">
        <f ca="1">IFERROR(_xlfn.XLOOKUP($A190,map_headernames!H:H,map_headernames!H:H),0)</f>
        <v>0</v>
      </c>
      <c r="F190">
        <f ca="1">IFERROR(_xlfn.XLOOKUP($A190,map_headernames!I:I,map_headernames!I:I),0)</f>
        <v>0</v>
      </c>
      <c r="G190">
        <f ca="1">IFERROR(_xlfn.XLOOKUP($A190,map_headernames!L:L,map_headernames!L:L),0)</f>
        <v>0</v>
      </c>
      <c r="H190" s="68" t="e">
        <f ca="1">_xlfn.XLOOKUP(A190,map_headernames!L:L,map_headernames!Q:Q)</f>
        <v>#NAME?</v>
      </c>
      <c r="I190">
        <f ca="1">IFERROR(_xlfn.XLOOKUP($A190,map_headernames!O:O,map_headernames!O:O),0)</f>
        <v>0</v>
      </c>
    </row>
    <row r="191" spans="1:14">
      <c r="A191" s="71" t="s">
        <v>3478</v>
      </c>
      <c r="B191" s="71" t="s">
        <v>3479</v>
      </c>
      <c r="C191" s="78" t="s">
        <v>3480</v>
      </c>
      <c r="D191" s="65" t="s">
        <v>3390</v>
      </c>
      <c r="E191">
        <f ca="1">IFERROR(_xlfn.XLOOKUP($A191,map_headernames!H:H,map_headernames!H:H),0)</f>
        <v>0</v>
      </c>
      <c r="F191">
        <f ca="1">IFERROR(_xlfn.XLOOKUP($A191,map_headernames!I:I,map_headernames!I:I),0)</f>
        <v>0</v>
      </c>
      <c r="G191">
        <f ca="1">IFERROR(_xlfn.XLOOKUP($A191,map_headernames!L:L,map_headernames!L:L),0)</f>
        <v>0</v>
      </c>
      <c r="H191" s="68" t="e">
        <f ca="1">_xlfn.XLOOKUP(A191,map_headernames!L:L,map_headernames!Q:Q)</f>
        <v>#NAME?</v>
      </c>
      <c r="I191">
        <f ca="1">IFERROR(_xlfn.XLOOKUP($A191,map_headernames!O:O,map_headernames!O:O),0)</f>
        <v>0</v>
      </c>
    </row>
    <row r="192" spans="1:14">
      <c r="A192" s="71" t="s">
        <v>3481</v>
      </c>
      <c r="B192" s="71" t="s">
        <v>3482</v>
      </c>
      <c r="C192" s="78" t="s">
        <v>3482</v>
      </c>
      <c r="D192" s="65" t="s">
        <v>3390</v>
      </c>
      <c r="E192">
        <f ca="1">IFERROR(_xlfn.XLOOKUP($A192,map_headernames!H:H,map_headernames!H:H),0)</f>
        <v>0</v>
      </c>
      <c r="F192">
        <f ca="1">IFERROR(_xlfn.XLOOKUP($A192,map_headernames!I:I,map_headernames!I:I),0)</f>
        <v>0</v>
      </c>
      <c r="G192">
        <f ca="1">IFERROR(_xlfn.XLOOKUP($A192,map_headernames!L:L,map_headernames!L:L),0)</f>
        <v>0</v>
      </c>
      <c r="H192" s="68" t="e">
        <f ca="1">_xlfn.XLOOKUP(A192,map_headernames!L:L,map_headernames!Q:Q)</f>
        <v>#NAME?</v>
      </c>
      <c r="I192">
        <f ca="1">IFERROR(_xlfn.XLOOKUP($A192,map_headernames!O:O,map_headernames!O:O),0)</f>
        <v>0</v>
      </c>
    </row>
    <row r="193" spans="1:9">
      <c r="A193" s="71" t="s">
        <v>3483</v>
      </c>
      <c r="B193" s="71" t="s">
        <v>3484</v>
      </c>
      <c r="C193" s="78" t="s">
        <v>3485</v>
      </c>
      <c r="D193" s="65" t="s">
        <v>3390</v>
      </c>
      <c r="E193">
        <f ca="1">IFERROR(_xlfn.XLOOKUP($A193,map_headernames!H:H,map_headernames!H:H),0)</f>
        <v>0</v>
      </c>
      <c r="F193">
        <f ca="1">IFERROR(_xlfn.XLOOKUP($A193,map_headernames!I:I,map_headernames!I:I),0)</f>
        <v>0</v>
      </c>
      <c r="G193">
        <f ca="1">IFERROR(_xlfn.XLOOKUP($A193,map_headernames!L:L,map_headernames!L:L),0)</f>
        <v>0</v>
      </c>
      <c r="H193" s="68" t="e">
        <f ca="1">_xlfn.XLOOKUP(A193,map_headernames!L:L,map_headernames!Q:Q)</f>
        <v>#NAME?</v>
      </c>
      <c r="I193">
        <f ca="1">IFERROR(_xlfn.XLOOKUP($A193,map_headernames!O:O,map_headernames!O:O),0)</f>
        <v>0</v>
      </c>
    </row>
    <row r="194" spans="1:9">
      <c r="A194" s="71" t="s">
        <v>3486</v>
      </c>
      <c r="B194" s="71" t="s">
        <v>3487</v>
      </c>
      <c r="C194" s="78" t="s">
        <v>3487</v>
      </c>
      <c r="D194" s="65" t="s">
        <v>3390</v>
      </c>
      <c r="E194">
        <f ca="1">IFERROR(_xlfn.XLOOKUP($A194,map_headernames!H:H,map_headernames!H:H),0)</f>
        <v>0</v>
      </c>
      <c r="F194">
        <f ca="1">IFERROR(_xlfn.XLOOKUP($A194,map_headernames!I:I,map_headernames!I:I),0)</f>
        <v>0</v>
      </c>
      <c r="G194">
        <f ca="1">IFERROR(_xlfn.XLOOKUP($A194,map_headernames!L:L,map_headernames!L:L),0)</f>
        <v>0</v>
      </c>
      <c r="H194" s="68" t="e">
        <f ca="1">_xlfn.XLOOKUP(A194,map_headernames!L:L,map_headernames!Q:Q)</f>
        <v>#NAME?</v>
      </c>
      <c r="I194">
        <f ca="1">IFERROR(_xlfn.XLOOKUP($A194,map_headernames!O:O,map_headernames!O:O),0)</f>
        <v>0</v>
      </c>
    </row>
    <row r="195" spans="1:9">
      <c r="A195" s="71" t="s">
        <v>3488</v>
      </c>
      <c r="B195" s="71" t="s">
        <v>3489</v>
      </c>
      <c r="C195" s="78" t="s">
        <v>3490</v>
      </c>
      <c r="D195" s="65" t="s">
        <v>3390</v>
      </c>
      <c r="E195">
        <f ca="1">IFERROR(_xlfn.XLOOKUP($A195,map_headernames!H:H,map_headernames!H:H),0)</f>
        <v>0</v>
      </c>
      <c r="F195">
        <f ca="1">IFERROR(_xlfn.XLOOKUP($A195,map_headernames!I:I,map_headernames!I:I),0)</f>
        <v>0</v>
      </c>
      <c r="G195">
        <f ca="1">IFERROR(_xlfn.XLOOKUP($A195,map_headernames!L:L,map_headernames!L:L),0)</f>
        <v>0</v>
      </c>
      <c r="H195" s="68" t="e">
        <f ca="1">_xlfn.XLOOKUP(A195,map_headernames!L:L,map_headernames!Q:Q)</f>
        <v>#NAME?</v>
      </c>
      <c r="I195">
        <f ca="1">IFERROR(_xlfn.XLOOKUP($A195,map_headernames!O:O,map_headernames!O:O),0)</f>
        <v>0</v>
      </c>
    </row>
    <row r="196" spans="1:9">
      <c r="A196" s="71" t="s">
        <v>3491</v>
      </c>
      <c r="B196" s="71" t="s">
        <v>3492</v>
      </c>
      <c r="C196" s="78" t="s">
        <v>3492</v>
      </c>
      <c r="D196" s="65" t="s">
        <v>3390</v>
      </c>
      <c r="E196">
        <f ca="1">IFERROR(_xlfn.XLOOKUP($A196,map_headernames!H:H,map_headernames!H:H),0)</f>
        <v>0</v>
      </c>
      <c r="F196">
        <f ca="1">IFERROR(_xlfn.XLOOKUP($A196,map_headernames!I:I,map_headernames!I:I),0)</f>
        <v>0</v>
      </c>
      <c r="G196">
        <f ca="1">IFERROR(_xlfn.XLOOKUP($A196,map_headernames!L:L,map_headernames!L:L),0)</f>
        <v>0</v>
      </c>
      <c r="H196" s="68" t="e">
        <f ca="1">_xlfn.XLOOKUP(A196,map_headernames!L:L,map_headernames!Q:Q)</f>
        <v>#NAME?</v>
      </c>
      <c r="I196">
        <f ca="1">IFERROR(_xlfn.XLOOKUP($A196,map_headernames!O:O,map_headernames!O:O),0)</f>
        <v>0</v>
      </c>
    </row>
    <row r="197" spans="1:9">
      <c r="A197" s="71" t="s">
        <v>3493</v>
      </c>
      <c r="B197" s="71" t="s">
        <v>3494</v>
      </c>
      <c r="C197" s="78" t="s">
        <v>3495</v>
      </c>
      <c r="D197" s="65" t="s">
        <v>3390</v>
      </c>
      <c r="E197">
        <f ca="1">IFERROR(_xlfn.XLOOKUP($A197,map_headernames!H:H,map_headernames!H:H),0)</f>
        <v>0</v>
      </c>
      <c r="F197">
        <f ca="1">IFERROR(_xlfn.XLOOKUP($A197,map_headernames!I:I,map_headernames!I:I),0)</f>
        <v>0</v>
      </c>
      <c r="G197">
        <f ca="1">IFERROR(_xlfn.XLOOKUP($A197,map_headernames!L:L,map_headernames!L:L),0)</f>
        <v>0</v>
      </c>
      <c r="H197" s="68" t="e">
        <f ca="1">_xlfn.XLOOKUP(A197,map_headernames!L:L,map_headernames!Q:Q)</f>
        <v>#NAME?</v>
      </c>
      <c r="I197">
        <f ca="1">IFERROR(_xlfn.XLOOKUP($A197,map_headernames!O:O,map_headernames!O:O),0)</f>
        <v>0</v>
      </c>
    </row>
    <row r="198" spans="1:9">
      <c r="A198" s="71" t="s">
        <v>3496</v>
      </c>
      <c r="B198" s="71" t="s">
        <v>3497</v>
      </c>
      <c r="C198" s="78" t="s">
        <v>3497</v>
      </c>
      <c r="D198" s="65" t="s">
        <v>3390</v>
      </c>
      <c r="E198">
        <f ca="1">IFERROR(_xlfn.XLOOKUP($A198,map_headernames!H:H,map_headernames!H:H),0)</f>
        <v>0</v>
      </c>
      <c r="F198">
        <f ca="1">IFERROR(_xlfn.XLOOKUP($A198,map_headernames!I:I,map_headernames!I:I),0)</f>
        <v>0</v>
      </c>
      <c r="G198">
        <f ca="1">IFERROR(_xlfn.XLOOKUP($A198,map_headernames!L:L,map_headernames!L:L),0)</f>
        <v>0</v>
      </c>
      <c r="H198" s="68" t="e">
        <f ca="1">_xlfn.XLOOKUP(A198,map_headernames!L:L,map_headernames!Q:Q)</f>
        <v>#NAME?</v>
      </c>
      <c r="I198">
        <f ca="1">IFERROR(_xlfn.XLOOKUP($A198,map_headernames!O:O,map_headernames!O:O),0)</f>
        <v>0</v>
      </c>
    </row>
    <row r="199" spans="1:9">
      <c r="A199" s="71" t="s">
        <v>3498</v>
      </c>
      <c r="B199" s="71" t="s">
        <v>3499</v>
      </c>
      <c r="C199" s="72" t="s">
        <v>3499</v>
      </c>
      <c r="D199" s="65" t="s">
        <v>3390</v>
      </c>
      <c r="E199">
        <f ca="1">IFERROR(_xlfn.XLOOKUP($A199,map_headernames!H:H,map_headernames!H:H),0)</f>
        <v>0</v>
      </c>
      <c r="F199">
        <f ca="1">IFERROR(_xlfn.XLOOKUP($A199,map_headernames!I:I,map_headernames!I:I),0)</f>
        <v>0</v>
      </c>
      <c r="G199">
        <f ca="1">IFERROR(_xlfn.XLOOKUP($A199,map_headernames!L:L,map_headernames!L:L),0)</f>
        <v>0</v>
      </c>
      <c r="H199" s="68" t="e">
        <f ca="1">_xlfn.XLOOKUP(A199,map_headernames!L:L,map_headernames!Q:Q)</f>
        <v>#NAME?</v>
      </c>
      <c r="I199">
        <f ca="1">IFERROR(_xlfn.XLOOKUP($A199,map_headernames!O:O,map_headernames!O:O),0)</f>
        <v>0</v>
      </c>
    </row>
    <row r="200" spans="1:9">
      <c r="A200" s="71" t="s">
        <v>3500</v>
      </c>
      <c r="B200" s="71" t="s">
        <v>3501</v>
      </c>
      <c r="C200" s="72" t="s">
        <v>3502</v>
      </c>
      <c r="D200" s="65" t="s">
        <v>3390</v>
      </c>
      <c r="E200">
        <f ca="1">IFERROR(_xlfn.XLOOKUP($A200,map_headernames!H:H,map_headernames!H:H),0)</f>
        <v>0</v>
      </c>
      <c r="F200">
        <f ca="1">IFERROR(_xlfn.XLOOKUP($A200,map_headernames!I:I,map_headernames!I:I),0)</f>
        <v>0</v>
      </c>
      <c r="G200">
        <f ca="1">IFERROR(_xlfn.XLOOKUP($A200,map_headernames!L:L,map_headernames!L:L),0)</f>
        <v>0</v>
      </c>
      <c r="H200" s="68" t="e">
        <f ca="1">_xlfn.XLOOKUP(A200,map_headernames!L:L,map_headernames!Q:Q)</f>
        <v>#NAME?</v>
      </c>
      <c r="I200">
        <f ca="1">IFERROR(_xlfn.XLOOKUP($A200,map_headernames!O:O,map_headernames!O:O),0)</f>
        <v>0</v>
      </c>
    </row>
    <row r="201" spans="1:9">
      <c r="A201" s="71" t="s">
        <v>3503</v>
      </c>
      <c r="B201" s="71" t="s">
        <v>3504</v>
      </c>
      <c r="C201" s="72" t="s">
        <v>3504</v>
      </c>
      <c r="D201" s="65" t="s">
        <v>3390</v>
      </c>
      <c r="E201">
        <f ca="1">IFERROR(_xlfn.XLOOKUP($A201,map_headernames!H:H,map_headernames!H:H),0)</f>
        <v>0</v>
      </c>
      <c r="F201">
        <f ca="1">IFERROR(_xlfn.XLOOKUP($A201,map_headernames!I:I,map_headernames!I:I),0)</f>
        <v>0</v>
      </c>
      <c r="G201">
        <f ca="1">IFERROR(_xlfn.XLOOKUP($A201,map_headernames!L:L,map_headernames!L:L),0)</f>
        <v>0</v>
      </c>
      <c r="H201" s="68" t="e">
        <f ca="1">_xlfn.XLOOKUP(A201,map_headernames!L:L,map_headernames!Q:Q)</f>
        <v>#NAME?</v>
      </c>
      <c r="I201">
        <f ca="1">IFERROR(_xlfn.XLOOKUP($A201,map_headernames!O:O,map_headernames!O:O),0)</f>
        <v>0</v>
      </c>
    </row>
    <row r="202" spans="1:9">
      <c r="A202" s="71" t="s">
        <v>3505</v>
      </c>
      <c r="B202" s="71" t="s">
        <v>3506</v>
      </c>
      <c r="C202" s="72" t="s">
        <v>3507</v>
      </c>
      <c r="D202" s="65" t="s">
        <v>3390</v>
      </c>
      <c r="E202">
        <f ca="1">IFERROR(_xlfn.XLOOKUP($A202,map_headernames!H:H,map_headernames!H:H),0)</f>
        <v>0</v>
      </c>
      <c r="F202">
        <f ca="1">IFERROR(_xlfn.XLOOKUP($A202,map_headernames!I:I,map_headernames!I:I),0)</f>
        <v>0</v>
      </c>
      <c r="G202">
        <f ca="1">IFERROR(_xlfn.XLOOKUP($A202,map_headernames!L:L,map_headernames!L:L),0)</f>
        <v>0</v>
      </c>
      <c r="H202" s="68" t="e">
        <f ca="1">_xlfn.XLOOKUP(A202,map_headernames!L:L,map_headernames!Q:Q)</f>
        <v>#NAME?</v>
      </c>
      <c r="I202">
        <f ca="1">IFERROR(_xlfn.XLOOKUP($A202,map_headernames!O:O,map_headernames!O:O),0)</f>
        <v>0</v>
      </c>
    </row>
    <row r="203" spans="1:9">
      <c r="A203" s="71" t="s">
        <v>3508</v>
      </c>
      <c r="B203" s="71" t="s">
        <v>3509</v>
      </c>
      <c r="C203" s="72" t="s">
        <v>3509</v>
      </c>
      <c r="D203" s="65" t="s">
        <v>3390</v>
      </c>
      <c r="E203">
        <f ca="1">IFERROR(_xlfn.XLOOKUP($A203,map_headernames!H:H,map_headernames!H:H),0)</f>
        <v>0</v>
      </c>
      <c r="F203">
        <f ca="1">IFERROR(_xlfn.XLOOKUP($A203,map_headernames!I:I,map_headernames!I:I),0)</f>
        <v>0</v>
      </c>
      <c r="G203">
        <f ca="1">IFERROR(_xlfn.XLOOKUP($A203,map_headernames!L:L,map_headernames!L:L),0)</f>
        <v>0</v>
      </c>
      <c r="H203" s="68" t="e">
        <f ca="1">_xlfn.XLOOKUP(A203,map_headernames!L:L,map_headernames!Q:Q)</f>
        <v>#NAME?</v>
      </c>
      <c r="I203">
        <f ca="1">IFERROR(_xlfn.XLOOKUP($A203,map_headernames!O:O,map_headernames!O:O),0)</f>
        <v>0</v>
      </c>
    </row>
    <row r="204" spans="1:9">
      <c r="A204" s="71" t="s">
        <v>3510</v>
      </c>
      <c r="B204" s="71" t="s">
        <v>3511</v>
      </c>
      <c r="C204" s="72" t="s">
        <v>3512</v>
      </c>
      <c r="D204" s="65" t="s">
        <v>3390</v>
      </c>
      <c r="E204">
        <f ca="1">IFERROR(_xlfn.XLOOKUP($A204,map_headernames!H:H,map_headernames!H:H),0)</f>
        <v>0</v>
      </c>
      <c r="F204">
        <f ca="1">IFERROR(_xlfn.XLOOKUP($A204,map_headernames!I:I,map_headernames!I:I),0)</f>
        <v>0</v>
      </c>
      <c r="G204">
        <f ca="1">IFERROR(_xlfn.XLOOKUP($A204,map_headernames!L:L,map_headernames!L:L),0)</f>
        <v>0</v>
      </c>
      <c r="H204" s="68" t="e">
        <f ca="1">_xlfn.XLOOKUP(A204,map_headernames!L:L,map_headernames!Q:Q)</f>
        <v>#NAME?</v>
      </c>
      <c r="I204">
        <f ca="1">IFERROR(_xlfn.XLOOKUP($A204,map_headernames!O:O,map_headernames!O:O),0)</f>
        <v>0</v>
      </c>
    </row>
    <row r="205" spans="1:9">
      <c r="A205" s="71" t="s">
        <v>3513</v>
      </c>
      <c r="B205" s="71" t="s">
        <v>3514</v>
      </c>
      <c r="C205" s="72" t="s">
        <v>3514</v>
      </c>
      <c r="D205" s="65" t="s">
        <v>3390</v>
      </c>
      <c r="E205">
        <f ca="1">IFERROR(_xlfn.XLOOKUP($A205,map_headernames!H:H,map_headernames!H:H),0)</f>
        <v>0</v>
      </c>
      <c r="F205">
        <f ca="1">IFERROR(_xlfn.XLOOKUP($A205,map_headernames!I:I,map_headernames!I:I),0)</f>
        <v>0</v>
      </c>
      <c r="G205">
        <f ca="1">IFERROR(_xlfn.XLOOKUP($A205,map_headernames!L:L,map_headernames!L:L),0)</f>
        <v>0</v>
      </c>
      <c r="H205" s="68" t="e">
        <f ca="1">_xlfn.XLOOKUP(A205,map_headernames!L:L,map_headernames!Q:Q)</f>
        <v>#NAME?</v>
      </c>
      <c r="I205">
        <f ca="1">IFERROR(_xlfn.XLOOKUP($A205,map_headernames!O:O,map_headernames!O:O),0)</f>
        <v>0</v>
      </c>
    </row>
    <row r="206" spans="1:9">
      <c r="A206" s="71" t="s">
        <v>3515</v>
      </c>
      <c r="B206" s="71" t="s">
        <v>3516</v>
      </c>
      <c r="C206" s="72" t="s">
        <v>3517</v>
      </c>
      <c r="D206" s="65" t="s">
        <v>3390</v>
      </c>
      <c r="E206">
        <f ca="1">IFERROR(_xlfn.XLOOKUP($A206,map_headernames!H:H,map_headernames!H:H),0)</f>
        <v>0</v>
      </c>
      <c r="F206">
        <f ca="1">IFERROR(_xlfn.XLOOKUP($A206,map_headernames!I:I,map_headernames!I:I),0)</f>
        <v>0</v>
      </c>
      <c r="G206">
        <f ca="1">IFERROR(_xlfn.XLOOKUP($A206,map_headernames!L:L,map_headernames!L:L),0)</f>
        <v>0</v>
      </c>
      <c r="H206" s="68" t="e">
        <f ca="1">_xlfn.XLOOKUP(A206,map_headernames!L:L,map_headernames!Q:Q)</f>
        <v>#NAME?</v>
      </c>
      <c r="I206">
        <f ca="1">IFERROR(_xlfn.XLOOKUP($A206,map_headernames!O:O,map_headernames!O:O),0)</f>
        <v>0</v>
      </c>
    </row>
    <row r="207" spans="1:9">
      <c r="A207" s="71" t="s">
        <v>3518</v>
      </c>
      <c r="B207" s="71" t="s">
        <v>3519</v>
      </c>
      <c r="C207" s="72" t="s">
        <v>3519</v>
      </c>
      <c r="D207" s="65" t="s">
        <v>3390</v>
      </c>
      <c r="E207">
        <f ca="1">IFERROR(_xlfn.XLOOKUP($A207,map_headernames!H:H,map_headernames!H:H),0)</f>
        <v>0</v>
      </c>
      <c r="F207">
        <f ca="1">IFERROR(_xlfn.XLOOKUP($A207,map_headernames!I:I,map_headernames!I:I),0)</f>
        <v>0</v>
      </c>
      <c r="G207">
        <f ca="1">IFERROR(_xlfn.XLOOKUP($A207,map_headernames!L:L,map_headernames!L:L),0)</f>
        <v>0</v>
      </c>
      <c r="H207" s="68" t="e">
        <f ca="1">_xlfn.XLOOKUP(A207,map_headernames!L:L,map_headernames!Q:Q)</f>
        <v>#NAME?</v>
      </c>
      <c r="I207">
        <f ca="1">IFERROR(_xlfn.XLOOKUP($A207,map_headernames!O:O,map_headernames!O:O),0)</f>
        <v>0</v>
      </c>
    </row>
    <row r="208" spans="1:9">
      <c r="A208" s="71" t="s">
        <v>3520</v>
      </c>
      <c r="B208" s="71" t="s">
        <v>3521</v>
      </c>
      <c r="C208" s="72" t="s">
        <v>3522</v>
      </c>
      <c r="D208" s="65" t="s">
        <v>3390</v>
      </c>
      <c r="E208">
        <f ca="1">IFERROR(_xlfn.XLOOKUP($A208,map_headernames!H:H,map_headernames!H:H),0)</f>
        <v>0</v>
      </c>
      <c r="F208">
        <f ca="1">IFERROR(_xlfn.XLOOKUP($A208,map_headernames!I:I,map_headernames!I:I),0)</f>
        <v>0</v>
      </c>
      <c r="G208">
        <f ca="1">IFERROR(_xlfn.XLOOKUP($A208,map_headernames!L:L,map_headernames!L:L),0)</f>
        <v>0</v>
      </c>
      <c r="H208" s="68" t="e">
        <f ca="1">_xlfn.XLOOKUP(A208,map_headernames!L:L,map_headernames!Q:Q)</f>
        <v>#NAME?</v>
      </c>
      <c r="I208">
        <f ca="1">IFERROR(_xlfn.XLOOKUP($A208,map_headernames!O:O,map_headernames!O:O),0)</f>
        <v>0</v>
      </c>
    </row>
    <row r="209" spans="1:9">
      <c r="A209" s="71" t="s">
        <v>3523</v>
      </c>
      <c r="B209" s="71" t="s">
        <v>3524</v>
      </c>
      <c r="C209" s="72" t="s">
        <v>3524</v>
      </c>
      <c r="D209" s="65" t="s">
        <v>3390</v>
      </c>
      <c r="E209">
        <f ca="1">IFERROR(_xlfn.XLOOKUP($A209,map_headernames!H:H,map_headernames!H:H),0)</f>
        <v>0</v>
      </c>
      <c r="F209">
        <f ca="1">IFERROR(_xlfn.XLOOKUP($A209,map_headernames!I:I,map_headernames!I:I),0)</f>
        <v>0</v>
      </c>
      <c r="G209">
        <f ca="1">IFERROR(_xlfn.XLOOKUP($A209,map_headernames!L:L,map_headernames!L:L),0)</f>
        <v>0</v>
      </c>
      <c r="H209" s="68" t="e">
        <f ca="1">_xlfn.XLOOKUP(A209,map_headernames!L:L,map_headernames!Q:Q)</f>
        <v>#NAME?</v>
      </c>
      <c r="I209">
        <f ca="1">IFERROR(_xlfn.XLOOKUP($A209,map_headernames!O:O,map_headernames!O:O),0)</f>
        <v>0</v>
      </c>
    </row>
    <row r="210" spans="1:9">
      <c r="A210" s="71" t="s">
        <v>3525</v>
      </c>
      <c r="B210" s="71" t="s">
        <v>3526</v>
      </c>
      <c r="C210" s="72" t="s">
        <v>3527</v>
      </c>
      <c r="D210" s="65" t="s">
        <v>3390</v>
      </c>
      <c r="E210">
        <f ca="1">IFERROR(_xlfn.XLOOKUP($A210,map_headernames!H:H,map_headernames!H:H),0)</f>
        <v>0</v>
      </c>
      <c r="F210">
        <f ca="1">IFERROR(_xlfn.XLOOKUP($A210,map_headernames!I:I,map_headernames!I:I),0)</f>
        <v>0</v>
      </c>
      <c r="G210">
        <f ca="1">IFERROR(_xlfn.XLOOKUP($A210,map_headernames!L:L,map_headernames!L:L),0)</f>
        <v>0</v>
      </c>
      <c r="H210" s="68" t="e">
        <f ca="1">_xlfn.XLOOKUP(A210,map_headernames!L:L,map_headernames!Q:Q)</f>
        <v>#NAME?</v>
      </c>
      <c r="I210">
        <f ca="1">IFERROR(_xlfn.XLOOKUP($A210,map_headernames!O:O,map_headernames!O:O),0)</f>
        <v>0</v>
      </c>
    </row>
    <row r="211" spans="1:9">
      <c r="A211" s="71" t="s">
        <v>3528</v>
      </c>
      <c r="B211" s="71" t="s">
        <v>3529</v>
      </c>
      <c r="C211" s="72" t="s">
        <v>3529</v>
      </c>
      <c r="D211" s="65" t="s">
        <v>3390</v>
      </c>
      <c r="E211">
        <f ca="1">IFERROR(_xlfn.XLOOKUP($A211,map_headernames!H:H,map_headernames!H:H),0)</f>
        <v>0</v>
      </c>
      <c r="F211">
        <f ca="1">IFERROR(_xlfn.XLOOKUP($A211,map_headernames!I:I,map_headernames!I:I),0)</f>
        <v>0</v>
      </c>
      <c r="G211">
        <f ca="1">IFERROR(_xlfn.XLOOKUP($A211,map_headernames!L:L,map_headernames!L:L),0)</f>
        <v>0</v>
      </c>
      <c r="H211" s="68" t="e">
        <f ca="1">_xlfn.XLOOKUP(A211,map_headernames!L:L,map_headernames!Q:Q)</f>
        <v>#NAME?</v>
      </c>
      <c r="I211">
        <f ca="1">IFERROR(_xlfn.XLOOKUP($A211,map_headernames!O:O,map_headernames!O:O),0)</f>
        <v>0</v>
      </c>
    </row>
    <row r="212" spans="1:9">
      <c r="A212" s="71" t="s">
        <v>3530</v>
      </c>
      <c r="B212" s="71" t="s">
        <v>3531</v>
      </c>
      <c r="C212" s="72" t="s">
        <v>3532</v>
      </c>
      <c r="D212" s="65" t="s">
        <v>3390</v>
      </c>
      <c r="E212">
        <f ca="1">IFERROR(_xlfn.XLOOKUP($A212,map_headernames!H:H,map_headernames!H:H),0)</f>
        <v>0</v>
      </c>
      <c r="F212">
        <f ca="1">IFERROR(_xlfn.XLOOKUP($A212,map_headernames!I:I,map_headernames!I:I),0)</f>
        <v>0</v>
      </c>
      <c r="G212">
        <f ca="1">IFERROR(_xlfn.XLOOKUP($A212,map_headernames!L:L,map_headernames!L:L),0)</f>
        <v>0</v>
      </c>
      <c r="H212" s="68" t="e">
        <f ca="1">_xlfn.XLOOKUP(A212,map_headernames!L:L,map_headernames!Q:Q)</f>
        <v>#NAME?</v>
      </c>
      <c r="I212">
        <f ca="1">IFERROR(_xlfn.XLOOKUP($A212,map_headernames!O:O,map_headernames!O:O),0)</f>
        <v>0</v>
      </c>
    </row>
    <row r="213" spans="1:9">
      <c r="A213" s="71" t="s">
        <v>3533</v>
      </c>
      <c r="B213" s="71" t="s">
        <v>3534</v>
      </c>
      <c r="C213" s="72" t="s">
        <v>3534</v>
      </c>
      <c r="D213" s="65" t="s">
        <v>3390</v>
      </c>
      <c r="E213">
        <f ca="1">IFERROR(_xlfn.XLOOKUP($A213,map_headernames!H:H,map_headernames!H:H),0)</f>
        <v>0</v>
      </c>
      <c r="F213">
        <f ca="1">IFERROR(_xlfn.XLOOKUP($A213,map_headernames!I:I,map_headernames!I:I),0)</f>
        <v>0</v>
      </c>
      <c r="G213">
        <f ca="1">IFERROR(_xlfn.XLOOKUP($A213,map_headernames!L:L,map_headernames!L:L),0)</f>
        <v>0</v>
      </c>
      <c r="H213" s="68" t="e">
        <f ca="1">_xlfn.XLOOKUP(A213,map_headernames!L:L,map_headernames!Q:Q)</f>
        <v>#NAME?</v>
      </c>
      <c r="I213">
        <f ca="1">IFERROR(_xlfn.XLOOKUP($A213,map_headernames!O:O,map_headernames!O:O),0)</f>
        <v>0</v>
      </c>
    </row>
    <row r="214" spans="1:9">
      <c r="A214" s="71" t="s">
        <v>3535</v>
      </c>
      <c r="B214" s="71" t="s">
        <v>3536</v>
      </c>
      <c r="C214" s="72" t="s">
        <v>3537</v>
      </c>
      <c r="D214" s="65" t="s">
        <v>3390</v>
      </c>
      <c r="E214">
        <f ca="1">IFERROR(_xlfn.XLOOKUP($A214,map_headernames!H:H,map_headernames!H:H),0)</f>
        <v>0</v>
      </c>
      <c r="F214">
        <f ca="1">IFERROR(_xlfn.XLOOKUP($A214,map_headernames!I:I,map_headernames!I:I),0)</f>
        <v>0</v>
      </c>
      <c r="G214">
        <f ca="1">IFERROR(_xlfn.XLOOKUP($A214,map_headernames!L:L,map_headernames!L:L),0)</f>
        <v>0</v>
      </c>
      <c r="H214" s="68" t="e">
        <f ca="1">_xlfn.XLOOKUP(A214,map_headernames!L:L,map_headernames!Q:Q)</f>
        <v>#NAME?</v>
      </c>
      <c r="I214">
        <f ca="1">IFERROR(_xlfn.XLOOKUP($A214,map_headernames!O:O,map_headernames!O:O),0)</f>
        <v>0</v>
      </c>
    </row>
    <row r="215" spans="1:9">
      <c r="A215" s="71" t="s">
        <v>3538</v>
      </c>
      <c r="B215" s="71" t="s">
        <v>3539</v>
      </c>
      <c r="C215" s="72" t="s">
        <v>3539</v>
      </c>
      <c r="D215" s="65" t="s">
        <v>3390</v>
      </c>
      <c r="E215">
        <f ca="1">IFERROR(_xlfn.XLOOKUP($A215,map_headernames!H:H,map_headernames!H:H),0)</f>
        <v>0</v>
      </c>
      <c r="F215">
        <f ca="1">IFERROR(_xlfn.XLOOKUP($A215,map_headernames!I:I,map_headernames!I:I),0)</f>
        <v>0</v>
      </c>
      <c r="G215">
        <f ca="1">IFERROR(_xlfn.XLOOKUP($A215,map_headernames!L:L,map_headernames!L:L),0)</f>
        <v>0</v>
      </c>
      <c r="H215" s="68" t="e">
        <f ca="1">_xlfn.XLOOKUP(A215,map_headernames!L:L,map_headernames!Q:Q)</f>
        <v>#NAME?</v>
      </c>
      <c r="I215">
        <f ca="1">IFERROR(_xlfn.XLOOKUP($A215,map_headernames!O:O,map_headernames!O:O),0)</f>
        <v>0</v>
      </c>
    </row>
    <row r="216" spans="1:9">
      <c r="A216" s="71" t="s">
        <v>3540</v>
      </c>
      <c r="B216" s="71" t="s">
        <v>3541</v>
      </c>
      <c r="C216" s="72" t="s">
        <v>3542</v>
      </c>
      <c r="D216" s="65" t="s">
        <v>3390</v>
      </c>
      <c r="E216">
        <f ca="1">IFERROR(_xlfn.XLOOKUP($A216,map_headernames!H:H,map_headernames!H:H),0)</f>
        <v>0</v>
      </c>
      <c r="F216">
        <f ca="1">IFERROR(_xlfn.XLOOKUP($A216,map_headernames!I:I,map_headernames!I:I),0)</f>
        <v>0</v>
      </c>
      <c r="G216">
        <f ca="1">IFERROR(_xlfn.XLOOKUP($A216,map_headernames!L:L,map_headernames!L:L),0)</f>
        <v>0</v>
      </c>
      <c r="H216" s="68" t="e">
        <f ca="1">_xlfn.XLOOKUP(A216,map_headernames!L:L,map_headernames!Q:Q)</f>
        <v>#NAME?</v>
      </c>
      <c r="I216">
        <f ca="1">IFERROR(_xlfn.XLOOKUP($A216,map_headernames!O:O,map_headernames!O:O),0)</f>
        <v>0</v>
      </c>
    </row>
    <row r="217" spans="1:9">
      <c r="A217" s="71" t="s">
        <v>3543</v>
      </c>
      <c r="B217" s="71" t="s">
        <v>3544</v>
      </c>
      <c r="C217" s="72" t="s">
        <v>3544</v>
      </c>
      <c r="D217" s="65" t="s">
        <v>3390</v>
      </c>
      <c r="E217">
        <f ca="1">IFERROR(_xlfn.XLOOKUP($A217,map_headernames!H:H,map_headernames!H:H),0)</f>
        <v>0</v>
      </c>
      <c r="F217">
        <f ca="1">IFERROR(_xlfn.XLOOKUP($A217,map_headernames!I:I,map_headernames!I:I),0)</f>
        <v>0</v>
      </c>
      <c r="G217">
        <f ca="1">IFERROR(_xlfn.XLOOKUP($A217,map_headernames!L:L,map_headernames!L:L),0)</f>
        <v>0</v>
      </c>
      <c r="H217" s="68" t="e">
        <f ca="1">_xlfn.XLOOKUP(A217,map_headernames!L:L,map_headernames!Q:Q)</f>
        <v>#NAME?</v>
      </c>
      <c r="I217">
        <f ca="1">IFERROR(_xlfn.XLOOKUP($A217,map_headernames!O:O,map_headernames!O:O),0)</f>
        <v>0</v>
      </c>
    </row>
    <row r="218" spans="1:9">
      <c r="A218" s="71" t="s">
        <v>3545</v>
      </c>
      <c r="B218" s="71" t="s">
        <v>3546</v>
      </c>
      <c r="C218" s="72" t="s">
        <v>3547</v>
      </c>
      <c r="D218" s="65" t="s">
        <v>3390</v>
      </c>
      <c r="E218">
        <f ca="1">IFERROR(_xlfn.XLOOKUP($A218,map_headernames!H:H,map_headernames!H:H),0)</f>
        <v>0</v>
      </c>
      <c r="F218">
        <f ca="1">IFERROR(_xlfn.XLOOKUP($A218,map_headernames!I:I,map_headernames!I:I),0)</f>
        <v>0</v>
      </c>
      <c r="G218">
        <f ca="1">IFERROR(_xlfn.XLOOKUP($A218,map_headernames!L:L,map_headernames!L:L),0)</f>
        <v>0</v>
      </c>
      <c r="H218" s="68" t="e">
        <f ca="1">_xlfn.XLOOKUP(A218,map_headernames!L:L,map_headernames!Q:Q)</f>
        <v>#NAME?</v>
      </c>
      <c r="I218">
        <f ca="1">IFERROR(_xlfn.XLOOKUP($A218,map_headernames!O:O,map_headernames!O:O),0)</f>
        <v>0</v>
      </c>
    </row>
    <row r="219" spans="1:9">
      <c r="A219" s="71" t="s">
        <v>3548</v>
      </c>
      <c r="B219" s="71" t="s">
        <v>3549</v>
      </c>
      <c r="C219" s="72" t="s">
        <v>3549</v>
      </c>
      <c r="D219" s="65" t="s">
        <v>3390</v>
      </c>
      <c r="E219">
        <f ca="1">IFERROR(_xlfn.XLOOKUP($A219,map_headernames!H:H,map_headernames!H:H),0)</f>
        <v>0</v>
      </c>
      <c r="F219">
        <f ca="1">IFERROR(_xlfn.XLOOKUP($A219,map_headernames!I:I,map_headernames!I:I),0)</f>
        <v>0</v>
      </c>
      <c r="G219">
        <f ca="1">IFERROR(_xlfn.XLOOKUP($A219,map_headernames!L:L,map_headernames!L:L),0)</f>
        <v>0</v>
      </c>
      <c r="H219" s="68" t="e">
        <f ca="1">_xlfn.XLOOKUP(A219,map_headernames!L:L,map_headernames!Q:Q)</f>
        <v>#NAME?</v>
      </c>
      <c r="I219">
        <f ca="1">IFERROR(_xlfn.XLOOKUP($A219,map_headernames!O:O,map_headernames!O:O),0)</f>
        <v>0</v>
      </c>
    </row>
    <row r="220" spans="1:9">
      <c r="A220" s="71" t="s">
        <v>3550</v>
      </c>
      <c r="B220" s="71" t="s">
        <v>3551</v>
      </c>
      <c r="C220" s="72" t="s">
        <v>3552</v>
      </c>
      <c r="D220" s="65" t="s">
        <v>3390</v>
      </c>
      <c r="E220">
        <f ca="1">IFERROR(_xlfn.XLOOKUP($A220,map_headernames!H:H,map_headernames!H:H),0)</f>
        <v>0</v>
      </c>
      <c r="F220">
        <f ca="1">IFERROR(_xlfn.XLOOKUP($A220,map_headernames!I:I,map_headernames!I:I),0)</f>
        <v>0</v>
      </c>
      <c r="G220">
        <f ca="1">IFERROR(_xlfn.XLOOKUP($A220,map_headernames!L:L,map_headernames!L:L),0)</f>
        <v>0</v>
      </c>
      <c r="H220" s="68" t="e">
        <f ca="1">_xlfn.XLOOKUP(A220,map_headernames!L:L,map_headernames!Q:Q)</f>
        <v>#NAME?</v>
      </c>
      <c r="I220">
        <f ca="1">IFERROR(_xlfn.XLOOKUP($A220,map_headernames!O:O,map_headernames!O:O),0)</f>
        <v>0</v>
      </c>
    </row>
    <row r="221" spans="1:9">
      <c r="A221" s="71" t="s">
        <v>3553</v>
      </c>
      <c r="B221" s="71" t="s">
        <v>3554</v>
      </c>
      <c r="C221" s="72" t="s">
        <v>3554</v>
      </c>
      <c r="D221" s="65" t="s">
        <v>3390</v>
      </c>
      <c r="E221">
        <f ca="1">IFERROR(_xlfn.XLOOKUP($A221,map_headernames!H:H,map_headernames!H:H),0)</f>
        <v>0</v>
      </c>
      <c r="F221">
        <f ca="1">IFERROR(_xlfn.XLOOKUP($A221,map_headernames!I:I,map_headernames!I:I),0)</f>
        <v>0</v>
      </c>
      <c r="G221">
        <f ca="1">IFERROR(_xlfn.XLOOKUP($A221,map_headernames!L:L,map_headernames!L:L),0)</f>
        <v>0</v>
      </c>
      <c r="H221" s="68" t="e">
        <f ca="1">_xlfn.XLOOKUP(A221,map_headernames!L:L,map_headernames!Q:Q)</f>
        <v>#NAME?</v>
      </c>
      <c r="I221">
        <f ca="1">IFERROR(_xlfn.XLOOKUP($A221,map_headernames!O:O,map_headernames!O:O),0)</f>
        <v>0</v>
      </c>
    </row>
    <row r="222" spans="1:9">
      <c r="A222" s="71" t="s">
        <v>3555</v>
      </c>
      <c r="B222" s="71" t="s">
        <v>3556</v>
      </c>
      <c r="C222" s="72" t="s">
        <v>3557</v>
      </c>
      <c r="D222" s="65" t="s">
        <v>3390</v>
      </c>
      <c r="E222">
        <f ca="1">IFERROR(_xlfn.XLOOKUP($A222,map_headernames!H:H,map_headernames!H:H),0)</f>
        <v>0</v>
      </c>
      <c r="F222">
        <f ca="1">IFERROR(_xlfn.XLOOKUP($A222,map_headernames!I:I,map_headernames!I:I),0)</f>
        <v>0</v>
      </c>
      <c r="G222">
        <f ca="1">IFERROR(_xlfn.XLOOKUP($A222,map_headernames!L:L,map_headernames!L:L),0)</f>
        <v>0</v>
      </c>
      <c r="H222" s="68" t="e">
        <f ca="1">_xlfn.XLOOKUP(A222,map_headernames!L:L,map_headernames!Q:Q)</f>
        <v>#NAME?</v>
      </c>
      <c r="I222">
        <f ca="1">IFERROR(_xlfn.XLOOKUP($A222,map_headernames!O:O,map_headernames!O:O),0)</f>
        <v>0</v>
      </c>
    </row>
    <row r="223" spans="1:9">
      <c r="A223" s="71" t="s">
        <v>3558</v>
      </c>
      <c r="B223" s="71" t="s">
        <v>3559</v>
      </c>
      <c r="C223" s="72" t="s">
        <v>3559</v>
      </c>
      <c r="D223" s="65" t="s">
        <v>3390</v>
      </c>
      <c r="E223">
        <f ca="1">IFERROR(_xlfn.XLOOKUP($A223,map_headernames!H:H,map_headernames!H:H),0)</f>
        <v>0</v>
      </c>
      <c r="F223">
        <f ca="1">IFERROR(_xlfn.XLOOKUP($A223,map_headernames!I:I,map_headernames!I:I),0)</f>
        <v>0</v>
      </c>
      <c r="G223">
        <f ca="1">IFERROR(_xlfn.XLOOKUP($A223,map_headernames!L:L,map_headernames!L:L),0)</f>
        <v>0</v>
      </c>
      <c r="H223" s="68" t="e">
        <f ca="1">_xlfn.XLOOKUP(A223,map_headernames!L:L,map_headernames!Q:Q)</f>
        <v>#NAME?</v>
      </c>
      <c r="I223">
        <f ca="1">IFERROR(_xlfn.XLOOKUP($A223,map_headernames!O:O,map_headernames!O:O),0)</f>
        <v>0</v>
      </c>
    </row>
    <row r="224" spans="1:9">
      <c r="A224" s="71" t="s">
        <v>3560</v>
      </c>
      <c r="B224" s="71" t="s">
        <v>3561</v>
      </c>
      <c r="C224" s="72" t="s">
        <v>3562</v>
      </c>
      <c r="D224" s="65" t="s">
        <v>3390</v>
      </c>
      <c r="E224">
        <f ca="1">IFERROR(_xlfn.XLOOKUP($A224,map_headernames!H:H,map_headernames!H:H),0)</f>
        <v>0</v>
      </c>
      <c r="F224">
        <f ca="1">IFERROR(_xlfn.XLOOKUP($A224,map_headernames!I:I,map_headernames!I:I),0)</f>
        <v>0</v>
      </c>
      <c r="G224">
        <f ca="1">IFERROR(_xlfn.XLOOKUP($A224,map_headernames!L:L,map_headernames!L:L),0)</f>
        <v>0</v>
      </c>
      <c r="H224" s="68" t="e">
        <f ca="1">_xlfn.XLOOKUP(A224,map_headernames!L:L,map_headernames!Q:Q)</f>
        <v>#NAME?</v>
      </c>
      <c r="I224">
        <f ca="1">IFERROR(_xlfn.XLOOKUP($A224,map_headernames!O:O,map_headernames!O:O),0)</f>
        <v>0</v>
      </c>
    </row>
    <row r="225" spans="1:9">
      <c r="A225" s="71" t="s">
        <v>3563</v>
      </c>
      <c r="B225" s="71" t="s">
        <v>3564</v>
      </c>
      <c r="C225" s="72" t="s">
        <v>3564</v>
      </c>
      <c r="D225" s="65" t="s">
        <v>3390</v>
      </c>
      <c r="E225">
        <f ca="1">IFERROR(_xlfn.XLOOKUP($A225,map_headernames!H:H,map_headernames!H:H),0)</f>
        <v>0</v>
      </c>
      <c r="F225">
        <f ca="1">IFERROR(_xlfn.XLOOKUP($A225,map_headernames!I:I,map_headernames!I:I),0)</f>
        <v>0</v>
      </c>
      <c r="G225">
        <f ca="1">IFERROR(_xlfn.XLOOKUP($A225,map_headernames!L:L,map_headernames!L:L),0)</f>
        <v>0</v>
      </c>
      <c r="H225" s="68" t="e">
        <f ca="1">_xlfn.XLOOKUP(A225,map_headernames!L:L,map_headernames!Q:Q)</f>
        <v>#NAME?</v>
      </c>
      <c r="I225">
        <f ca="1">IFERROR(_xlfn.XLOOKUP($A225,map_headernames!O:O,map_headernames!O:O),0)</f>
        <v>0</v>
      </c>
    </row>
    <row r="226" spans="1:9">
      <c r="A226" s="71" t="s">
        <v>3565</v>
      </c>
      <c r="B226" s="71" t="s">
        <v>3566</v>
      </c>
      <c r="C226" s="72" t="s">
        <v>3567</v>
      </c>
      <c r="D226" s="65" t="s">
        <v>3390</v>
      </c>
      <c r="E226">
        <f ca="1">IFERROR(_xlfn.XLOOKUP($A226,map_headernames!H:H,map_headernames!H:H),0)</f>
        <v>0</v>
      </c>
      <c r="F226">
        <f ca="1">IFERROR(_xlfn.XLOOKUP($A226,map_headernames!I:I,map_headernames!I:I),0)</f>
        <v>0</v>
      </c>
      <c r="G226">
        <f ca="1">IFERROR(_xlfn.XLOOKUP($A226,map_headernames!L:L,map_headernames!L:L),0)</f>
        <v>0</v>
      </c>
      <c r="H226" s="68" t="e">
        <f ca="1">_xlfn.XLOOKUP(A226,map_headernames!L:L,map_headernames!Q:Q)</f>
        <v>#NAME?</v>
      </c>
      <c r="I226">
        <f ca="1">IFERROR(_xlfn.XLOOKUP($A226,map_headernames!O:O,map_headernames!O:O),0)</f>
        <v>0</v>
      </c>
    </row>
    <row r="227" spans="1:9">
      <c r="A227" s="71" t="s">
        <v>3568</v>
      </c>
      <c r="B227" s="71" t="s">
        <v>3569</v>
      </c>
      <c r="C227" s="72" t="s">
        <v>3569</v>
      </c>
      <c r="D227" s="65" t="s">
        <v>3390</v>
      </c>
      <c r="E227">
        <f ca="1">IFERROR(_xlfn.XLOOKUP($A227,map_headernames!H:H,map_headernames!H:H),0)</f>
        <v>0</v>
      </c>
      <c r="F227">
        <f ca="1">IFERROR(_xlfn.XLOOKUP($A227,map_headernames!I:I,map_headernames!I:I),0)</f>
        <v>0</v>
      </c>
      <c r="G227">
        <f ca="1">IFERROR(_xlfn.XLOOKUP($A227,map_headernames!L:L,map_headernames!L:L),0)</f>
        <v>0</v>
      </c>
      <c r="H227" s="68" t="e">
        <f ca="1">_xlfn.XLOOKUP(A227,map_headernames!L:L,map_headernames!Q:Q)</f>
        <v>#NAME?</v>
      </c>
      <c r="I227">
        <f ca="1">IFERROR(_xlfn.XLOOKUP($A227,map_headernames!O:O,map_headernames!O:O),0)</f>
        <v>0</v>
      </c>
    </row>
    <row r="228" spans="1:9">
      <c r="A228" s="71" t="s">
        <v>3570</v>
      </c>
      <c r="B228" s="71" t="s">
        <v>3571</v>
      </c>
      <c r="C228" s="72" t="s">
        <v>3572</v>
      </c>
      <c r="D228" s="65" t="s">
        <v>3390</v>
      </c>
      <c r="E228">
        <f ca="1">IFERROR(_xlfn.XLOOKUP($A228,map_headernames!H:H,map_headernames!H:H),0)</f>
        <v>0</v>
      </c>
      <c r="F228">
        <f ca="1">IFERROR(_xlfn.XLOOKUP($A228,map_headernames!I:I,map_headernames!I:I),0)</f>
        <v>0</v>
      </c>
      <c r="G228">
        <f ca="1">IFERROR(_xlfn.XLOOKUP($A228,map_headernames!L:L,map_headernames!L:L),0)</f>
        <v>0</v>
      </c>
      <c r="H228" s="68" t="e">
        <f ca="1">_xlfn.XLOOKUP(A228,map_headernames!L:L,map_headernames!Q:Q)</f>
        <v>#NAME?</v>
      </c>
      <c r="I228">
        <f ca="1">IFERROR(_xlfn.XLOOKUP($A228,map_headernames!O:O,map_headernames!O:O),0)</f>
        <v>0</v>
      </c>
    </row>
    <row r="229" spans="1:9">
      <c r="A229" s="71" t="s">
        <v>3573</v>
      </c>
      <c r="B229" s="71" t="s">
        <v>3574</v>
      </c>
      <c r="C229" s="72" t="s">
        <v>3574</v>
      </c>
      <c r="D229" s="65" t="s">
        <v>3390</v>
      </c>
      <c r="E229">
        <f ca="1">IFERROR(_xlfn.XLOOKUP($A229,map_headernames!H:H,map_headernames!H:H),0)</f>
        <v>0</v>
      </c>
      <c r="F229">
        <f ca="1">IFERROR(_xlfn.XLOOKUP($A229,map_headernames!I:I,map_headernames!I:I),0)</f>
        <v>0</v>
      </c>
      <c r="G229">
        <f ca="1">IFERROR(_xlfn.XLOOKUP($A229,map_headernames!L:L,map_headernames!L:L),0)</f>
        <v>0</v>
      </c>
      <c r="H229" s="68" t="e">
        <f ca="1">_xlfn.XLOOKUP(A229,map_headernames!L:L,map_headernames!Q:Q)</f>
        <v>#NAME?</v>
      </c>
      <c r="I229">
        <f ca="1">IFERROR(_xlfn.XLOOKUP($A229,map_headernames!O:O,map_headernames!O:O),0)</f>
        <v>0</v>
      </c>
    </row>
    <row r="230" spans="1:9">
      <c r="A230" s="71" t="s">
        <v>3575</v>
      </c>
      <c r="B230" s="71" t="s">
        <v>3576</v>
      </c>
      <c r="C230" s="72" t="s">
        <v>3577</v>
      </c>
      <c r="D230" s="65" t="s">
        <v>3390</v>
      </c>
      <c r="E230">
        <f ca="1">IFERROR(_xlfn.XLOOKUP($A230,map_headernames!H:H,map_headernames!H:H),0)</f>
        <v>0</v>
      </c>
      <c r="F230">
        <f ca="1">IFERROR(_xlfn.XLOOKUP($A230,map_headernames!I:I,map_headernames!I:I),0)</f>
        <v>0</v>
      </c>
      <c r="G230">
        <f ca="1">IFERROR(_xlfn.XLOOKUP($A230,map_headernames!L:L,map_headernames!L:L),0)</f>
        <v>0</v>
      </c>
      <c r="H230" s="68" t="e">
        <f ca="1">_xlfn.XLOOKUP(A230,map_headernames!L:L,map_headernames!Q:Q)</f>
        <v>#NAME?</v>
      </c>
      <c r="I230">
        <f ca="1">IFERROR(_xlfn.XLOOKUP($A230,map_headernames!O:O,map_headernames!O:O),0)</f>
        <v>0</v>
      </c>
    </row>
    <row r="231" spans="1:9">
      <c r="A231" s="71" t="s">
        <v>3578</v>
      </c>
      <c r="B231" s="71" t="s">
        <v>3579</v>
      </c>
      <c r="C231" s="72" t="s">
        <v>3579</v>
      </c>
      <c r="D231" s="65" t="s">
        <v>3390</v>
      </c>
      <c r="E231">
        <f ca="1">IFERROR(_xlfn.XLOOKUP($A231,map_headernames!H:H,map_headernames!H:H),0)</f>
        <v>0</v>
      </c>
      <c r="F231">
        <f ca="1">IFERROR(_xlfn.XLOOKUP($A231,map_headernames!I:I,map_headernames!I:I),0)</f>
        <v>0</v>
      </c>
      <c r="G231">
        <f ca="1">IFERROR(_xlfn.XLOOKUP($A231,map_headernames!L:L,map_headernames!L:L),0)</f>
        <v>0</v>
      </c>
      <c r="H231" s="68" t="e">
        <f ca="1">_xlfn.XLOOKUP(A231,map_headernames!L:L,map_headernames!Q:Q)</f>
        <v>#NAME?</v>
      </c>
      <c r="I231">
        <f ca="1">IFERROR(_xlfn.XLOOKUP($A231,map_headernames!O:O,map_headernames!O:O),0)</f>
        <v>0</v>
      </c>
    </row>
    <row r="232" spans="1:9">
      <c r="A232" s="71" t="s">
        <v>3580</v>
      </c>
      <c r="B232" s="71" t="s">
        <v>3581</v>
      </c>
      <c r="C232" s="72" t="s">
        <v>3582</v>
      </c>
      <c r="D232" s="65" t="s">
        <v>3390</v>
      </c>
      <c r="E232">
        <f ca="1">IFERROR(_xlfn.XLOOKUP($A232,map_headernames!H:H,map_headernames!H:H),0)</f>
        <v>0</v>
      </c>
      <c r="F232">
        <f ca="1">IFERROR(_xlfn.XLOOKUP($A232,map_headernames!I:I,map_headernames!I:I),0)</f>
        <v>0</v>
      </c>
      <c r="G232">
        <f ca="1">IFERROR(_xlfn.XLOOKUP($A232,map_headernames!L:L,map_headernames!L:L),0)</f>
        <v>0</v>
      </c>
      <c r="H232" s="68" t="e">
        <f ca="1">_xlfn.XLOOKUP(A232,map_headernames!L:L,map_headernames!Q:Q)</f>
        <v>#NAME?</v>
      </c>
      <c r="I232">
        <f ca="1">IFERROR(_xlfn.XLOOKUP($A232,map_headernames!O:O,map_headernames!O:O),0)</f>
        <v>0</v>
      </c>
    </row>
    <row r="233" spans="1:9">
      <c r="A233" s="71" t="s">
        <v>3583</v>
      </c>
      <c r="B233" s="71" t="s">
        <v>3584</v>
      </c>
      <c r="C233" s="72" t="s">
        <v>3584</v>
      </c>
      <c r="D233" s="65" t="s">
        <v>3390</v>
      </c>
      <c r="E233">
        <f ca="1">IFERROR(_xlfn.XLOOKUP($A233,map_headernames!H:H,map_headernames!H:H),0)</f>
        <v>0</v>
      </c>
      <c r="F233">
        <f ca="1">IFERROR(_xlfn.XLOOKUP($A233,map_headernames!I:I,map_headernames!I:I),0)</f>
        <v>0</v>
      </c>
      <c r="G233">
        <f ca="1">IFERROR(_xlfn.XLOOKUP($A233,map_headernames!L:L,map_headernames!L:L),0)</f>
        <v>0</v>
      </c>
      <c r="H233" s="68" t="e">
        <f ca="1">_xlfn.XLOOKUP(A233,map_headernames!L:L,map_headernames!Q:Q)</f>
        <v>#NAME?</v>
      </c>
      <c r="I233">
        <f ca="1">IFERROR(_xlfn.XLOOKUP($A233,map_headernames!O:O,map_headernames!O:O),0)</f>
        <v>0</v>
      </c>
    </row>
    <row r="234" spans="1:9">
      <c r="A234" s="71" t="s">
        <v>3585</v>
      </c>
      <c r="B234" s="71" t="s">
        <v>3586</v>
      </c>
      <c r="C234" s="72" t="s">
        <v>3587</v>
      </c>
      <c r="D234" s="65" t="s">
        <v>3390</v>
      </c>
      <c r="E234">
        <f ca="1">IFERROR(_xlfn.XLOOKUP($A234,map_headernames!H:H,map_headernames!H:H),0)</f>
        <v>0</v>
      </c>
      <c r="F234">
        <f ca="1">IFERROR(_xlfn.XLOOKUP($A234,map_headernames!I:I,map_headernames!I:I),0)</f>
        <v>0</v>
      </c>
      <c r="G234">
        <f ca="1">IFERROR(_xlfn.XLOOKUP($A234,map_headernames!L:L,map_headernames!L:L),0)</f>
        <v>0</v>
      </c>
      <c r="H234" s="68" t="e">
        <f ca="1">_xlfn.XLOOKUP(A234,map_headernames!L:L,map_headernames!Q:Q)</f>
        <v>#NAME?</v>
      </c>
      <c r="I234">
        <f ca="1">IFERROR(_xlfn.XLOOKUP($A234,map_headernames!O:O,map_headernames!O:O),0)</f>
        <v>0</v>
      </c>
    </row>
    <row r="235" spans="1:9">
      <c r="A235" s="71" t="s">
        <v>3588</v>
      </c>
      <c r="B235" s="71" t="s">
        <v>3589</v>
      </c>
      <c r="C235" s="72" t="s">
        <v>3589</v>
      </c>
      <c r="D235" s="65" t="s">
        <v>3390</v>
      </c>
      <c r="E235">
        <f ca="1">IFERROR(_xlfn.XLOOKUP($A235,map_headernames!H:H,map_headernames!H:H),0)</f>
        <v>0</v>
      </c>
      <c r="F235">
        <f ca="1">IFERROR(_xlfn.XLOOKUP($A235,map_headernames!I:I,map_headernames!I:I),0)</f>
        <v>0</v>
      </c>
      <c r="G235">
        <f ca="1">IFERROR(_xlfn.XLOOKUP($A235,map_headernames!L:L,map_headernames!L:L),0)</f>
        <v>0</v>
      </c>
      <c r="H235" s="68" t="e">
        <f ca="1">_xlfn.XLOOKUP(A235,map_headernames!L:L,map_headernames!Q:Q)</f>
        <v>#NAME?</v>
      </c>
      <c r="I235">
        <f ca="1">IFERROR(_xlfn.XLOOKUP($A235,map_headernames!O:O,map_headernames!O:O),0)</f>
        <v>0</v>
      </c>
    </row>
    <row r="236" spans="1:9">
      <c r="A236" s="71" t="s">
        <v>3590</v>
      </c>
      <c r="B236" s="71" t="s">
        <v>3591</v>
      </c>
      <c r="C236" s="72" t="s">
        <v>3592</v>
      </c>
      <c r="D236" s="65" t="s">
        <v>3390</v>
      </c>
      <c r="E236">
        <f ca="1">IFERROR(_xlfn.XLOOKUP($A236,map_headernames!H:H,map_headernames!H:H),0)</f>
        <v>0</v>
      </c>
      <c r="F236">
        <f ca="1">IFERROR(_xlfn.XLOOKUP($A236,map_headernames!I:I,map_headernames!I:I),0)</f>
        <v>0</v>
      </c>
      <c r="G236">
        <f ca="1">IFERROR(_xlfn.XLOOKUP($A236,map_headernames!L:L,map_headernames!L:L),0)</f>
        <v>0</v>
      </c>
      <c r="H236" s="68" t="e">
        <f ca="1">_xlfn.XLOOKUP(A236,map_headernames!L:L,map_headernames!Q:Q)</f>
        <v>#NAME?</v>
      </c>
      <c r="I236">
        <f ca="1">IFERROR(_xlfn.XLOOKUP($A236,map_headernames!O:O,map_headernames!O:O),0)</f>
        <v>0</v>
      </c>
    </row>
    <row r="237" spans="1:9">
      <c r="A237" s="71" t="s">
        <v>3593</v>
      </c>
      <c r="B237" s="71" t="s">
        <v>3594</v>
      </c>
      <c r="C237" s="72" t="s">
        <v>3594</v>
      </c>
      <c r="D237" s="65" t="s">
        <v>3390</v>
      </c>
      <c r="E237">
        <f ca="1">IFERROR(_xlfn.XLOOKUP($A237,map_headernames!H:H,map_headernames!H:H),0)</f>
        <v>0</v>
      </c>
      <c r="F237">
        <f ca="1">IFERROR(_xlfn.XLOOKUP($A237,map_headernames!I:I,map_headernames!I:I),0)</f>
        <v>0</v>
      </c>
      <c r="G237">
        <f ca="1">IFERROR(_xlfn.XLOOKUP($A237,map_headernames!L:L,map_headernames!L:L),0)</f>
        <v>0</v>
      </c>
      <c r="H237" s="68" t="e">
        <f ca="1">_xlfn.XLOOKUP(A237,map_headernames!L:L,map_headernames!Q:Q)</f>
        <v>#NAME?</v>
      </c>
      <c r="I237">
        <f ca="1">IFERROR(_xlfn.XLOOKUP($A237,map_headernames!O:O,map_headernames!O:O),0)</f>
        <v>0</v>
      </c>
    </row>
    <row r="238" spans="1:9">
      <c r="A238" s="71" t="s">
        <v>3595</v>
      </c>
      <c r="B238" s="71" t="s">
        <v>3596</v>
      </c>
      <c r="C238" s="72" t="s">
        <v>3597</v>
      </c>
      <c r="D238" s="65" t="s">
        <v>3390</v>
      </c>
      <c r="E238">
        <f ca="1">IFERROR(_xlfn.XLOOKUP($A238,map_headernames!H:H,map_headernames!H:H),0)</f>
        <v>0</v>
      </c>
      <c r="F238">
        <f ca="1">IFERROR(_xlfn.XLOOKUP($A238,map_headernames!I:I,map_headernames!I:I),0)</f>
        <v>0</v>
      </c>
      <c r="G238">
        <f ca="1">IFERROR(_xlfn.XLOOKUP($A238,map_headernames!L:L,map_headernames!L:L),0)</f>
        <v>0</v>
      </c>
      <c r="H238" s="68" t="e">
        <f ca="1">_xlfn.XLOOKUP(A238,map_headernames!L:L,map_headernames!Q:Q)</f>
        <v>#NAME?</v>
      </c>
      <c r="I238">
        <f ca="1">IFERROR(_xlfn.XLOOKUP($A238,map_headernames!O:O,map_headernames!O:O),0)</f>
        <v>0</v>
      </c>
    </row>
    <row r="239" spans="1:9">
      <c r="A239" s="71" t="s">
        <v>3598</v>
      </c>
      <c r="B239" s="71" t="s">
        <v>3599</v>
      </c>
      <c r="C239" s="72" t="s">
        <v>3599</v>
      </c>
      <c r="D239" s="65" t="s">
        <v>3390</v>
      </c>
      <c r="E239">
        <f ca="1">IFERROR(_xlfn.XLOOKUP($A239,map_headernames!H:H,map_headernames!H:H),0)</f>
        <v>0</v>
      </c>
      <c r="F239">
        <f ca="1">IFERROR(_xlfn.XLOOKUP($A239,map_headernames!I:I,map_headernames!I:I),0)</f>
        <v>0</v>
      </c>
      <c r="G239">
        <f ca="1">IFERROR(_xlfn.XLOOKUP($A239,map_headernames!L:L,map_headernames!L:L),0)</f>
        <v>0</v>
      </c>
      <c r="H239" s="68" t="e">
        <f ca="1">_xlfn.XLOOKUP(A239,map_headernames!L:L,map_headernames!Q:Q)</f>
        <v>#NAME?</v>
      </c>
      <c r="I239">
        <f ca="1">IFERROR(_xlfn.XLOOKUP($A239,map_headernames!O:O,map_headernames!O:O),0)</f>
        <v>0</v>
      </c>
    </row>
    <row r="240" spans="1:9">
      <c r="A240" s="71" t="s">
        <v>3600</v>
      </c>
      <c r="B240" s="71" t="s">
        <v>3601</v>
      </c>
      <c r="C240" s="72" t="s">
        <v>3602</v>
      </c>
      <c r="D240" s="65" t="s">
        <v>3390</v>
      </c>
      <c r="E240">
        <f ca="1">IFERROR(_xlfn.XLOOKUP($A240,map_headernames!H:H,map_headernames!H:H),0)</f>
        <v>0</v>
      </c>
      <c r="F240">
        <f ca="1">IFERROR(_xlfn.XLOOKUP($A240,map_headernames!I:I,map_headernames!I:I),0)</f>
        <v>0</v>
      </c>
      <c r="G240">
        <f ca="1">IFERROR(_xlfn.XLOOKUP($A240,map_headernames!L:L,map_headernames!L:L),0)</f>
        <v>0</v>
      </c>
      <c r="H240" s="68" t="e">
        <f ca="1">_xlfn.XLOOKUP(A240,map_headernames!L:L,map_headernames!Q:Q)</f>
        <v>#NAME?</v>
      </c>
      <c r="I240">
        <f ca="1">IFERROR(_xlfn.XLOOKUP($A240,map_headernames!O:O,map_headernames!O:O),0)</f>
        <v>0</v>
      </c>
    </row>
    <row r="241" spans="1:14">
      <c r="A241" s="71" t="s">
        <v>3603</v>
      </c>
      <c r="B241" s="71" t="s">
        <v>3604</v>
      </c>
      <c r="C241" s="72" t="s">
        <v>3604</v>
      </c>
      <c r="D241" s="65" t="s">
        <v>3390</v>
      </c>
      <c r="E241">
        <f ca="1">IFERROR(_xlfn.XLOOKUP($A241,map_headernames!H:H,map_headernames!H:H),0)</f>
        <v>0</v>
      </c>
      <c r="F241">
        <f ca="1">IFERROR(_xlfn.XLOOKUP($A241,map_headernames!I:I,map_headernames!I:I),0)</f>
        <v>0</v>
      </c>
      <c r="G241">
        <f ca="1">IFERROR(_xlfn.XLOOKUP($A241,map_headernames!L:L,map_headernames!L:L),0)</f>
        <v>0</v>
      </c>
      <c r="H241" s="68" t="e">
        <f ca="1">_xlfn.XLOOKUP(A241,map_headernames!L:L,map_headernames!Q:Q)</f>
        <v>#NAME?</v>
      </c>
      <c r="I241">
        <f ca="1">IFERROR(_xlfn.XLOOKUP($A241,map_headernames!O:O,map_headernames!O:O),0)</f>
        <v>0</v>
      </c>
    </row>
    <row r="242" spans="1:14">
      <c r="A242" s="71" t="s">
        <v>3605</v>
      </c>
      <c r="B242" s="71" t="s">
        <v>3606</v>
      </c>
      <c r="C242" s="72" t="s">
        <v>3607</v>
      </c>
      <c r="D242" s="65" t="s">
        <v>3390</v>
      </c>
      <c r="E242">
        <f ca="1">IFERROR(_xlfn.XLOOKUP($A242,map_headernames!H:H,map_headernames!H:H),0)</f>
        <v>0</v>
      </c>
      <c r="F242">
        <f ca="1">IFERROR(_xlfn.XLOOKUP($A242,map_headernames!I:I,map_headernames!I:I),0)</f>
        <v>0</v>
      </c>
      <c r="G242">
        <f ca="1">IFERROR(_xlfn.XLOOKUP($A242,map_headernames!L:L,map_headernames!L:L),0)</f>
        <v>0</v>
      </c>
      <c r="H242" s="68" t="e">
        <f ca="1">_xlfn.XLOOKUP(A242,map_headernames!L:L,map_headernames!Q:Q)</f>
        <v>#NAME?</v>
      </c>
      <c r="I242">
        <f ca="1">IFERROR(_xlfn.XLOOKUP($A242,map_headernames!O:O,map_headernames!O:O),0)</f>
        <v>0</v>
      </c>
    </row>
    <row r="243" spans="1:14">
      <c r="A243" s="71" t="s">
        <v>3608</v>
      </c>
      <c r="B243" s="71" t="s">
        <v>3609</v>
      </c>
      <c r="C243" s="72" t="s">
        <v>3609</v>
      </c>
      <c r="D243" s="65" t="s">
        <v>3390</v>
      </c>
      <c r="E243">
        <f ca="1">IFERROR(_xlfn.XLOOKUP($A243,map_headernames!H:H,map_headernames!H:H),0)</f>
        <v>0</v>
      </c>
      <c r="F243">
        <f ca="1">IFERROR(_xlfn.XLOOKUP($A243,map_headernames!I:I,map_headernames!I:I),0)</f>
        <v>0</v>
      </c>
      <c r="G243">
        <f ca="1">IFERROR(_xlfn.XLOOKUP($A243,map_headernames!L:L,map_headernames!L:L),0)</f>
        <v>0</v>
      </c>
      <c r="H243" s="68" t="e">
        <f ca="1">_xlfn.XLOOKUP(A243,map_headernames!L:L,map_headernames!Q:Q)</f>
        <v>#NAME?</v>
      </c>
      <c r="I243">
        <f ca="1">IFERROR(_xlfn.XLOOKUP($A243,map_headernames!O:O,map_headernames!O:O),0)</f>
        <v>0</v>
      </c>
    </row>
    <row r="244" spans="1:14">
      <c r="A244" s="71" t="s">
        <v>3610</v>
      </c>
      <c r="B244" s="71" t="s">
        <v>3611</v>
      </c>
      <c r="C244" s="72" t="s">
        <v>3612</v>
      </c>
      <c r="D244" s="65" t="s">
        <v>3390</v>
      </c>
      <c r="E244">
        <f ca="1">IFERROR(_xlfn.XLOOKUP($A244,map_headernames!H:H,map_headernames!H:H),0)</f>
        <v>0</v>
      </c>
      <c r="F244">
        <f ca="1">IFERROR(_xlfn.XLOOKUP($A244,map_headernames!I:I,map_headernames!I:I),0)</f>
        <v>0</v>
      </c>
      <c r="G244">
        <f ca="1">IFERROR(_xlfn.XLOOKUP($A244,map_headernames!L:L,map_headernames!L:L),0)</f>
        <v>0</v>
      </c>
      <c r="H244" s="68" t="e">
        <f ca="1">_xlfn.XLOOKUP(A244,map_headernames!L:L,map_headernames!Q:Q)</f>
        <v>#NAME?</v>
      </c>
      <c r="I244">
        <f ca="1">IFERROR(_xlfn.XLOOKUP($A244,map_headernames!O:O,map_headernames!O:O),0)</f>
        <v>0</v>
      </c>
    </row>
    <row r="245" spans="1:14">
      <c r="A245" s="89" t="s">
        <v>3613</v>
      </c>
      <c r="B245" s="90" t="s">
        <v>3614</v>
      </c>
      <c r="C245" s="78" t="s">
        <v>3615</v>
      </c>
      <c r="D245" s="65" t="s">
        <v>3616</v>
      </c>
      <c r="E245">
        <f ca="1">IFERROR(_xlfn.XLOOKUP($A245,map_headernames!H:H,map_headernames!H:H),0)</f>
        <v>0</v>
      </c>
      <c r="F245">
        <f ca="1">IFERROR(_xlfn.XLOOKUP($A245,map_headernames!I:I,map_headernames!I:I),0)</f>
        <v>0</v>
      </c>
      <c r="G245">
        <f ca="1">IFERROR(_xlfn.XLOOKUP($A245,map_headernames!L:L,map_headernames!L:L),0)</f>
        <v>0</v>
      </c>
      <c r="H245" s="68" t="e">
        <f ca="1">_xlfn.XLOOKUP(A245,map_headernames!L:L,map_headernames!Q:Q)</f>
        <v>#NAME?</v>
      </c>
      <c r="I245">
        <f ca="1">IFERROR(_xlfn.XLOOKUP($A245,map_headernames!O:O,map_headernames!O:O),0)</f>
        <v>0</v>
      </c>
      <c r="K245" s="23"/>
      <c r="M245">
        <v>1</v>
      </c>
      <c r="N245">
        <v>1</v>
      </c>
    </row>
    <row r="246" spans="1:14">
      <c r="A246" s="89" t="s">
        <v>3617</v>
      </c>
      <c r="B246" s="89" t="s">
        <v>3618</v>
      </c>
      <c r="C246" s="78" t="s">
        <v>3618</v>
      </c>
      <c r="D246" s="65" t="s">
        <v>3616</v>
      </c>
      <c r="E246">
        <f ca="1">IFERROR(_xlfn.XLOOKUP($A246,map_headernames!H:H,map_headernames!H:H),0)</f>
        <v>0</v>
      </c>
      <c r="F246">
        <f ca="1">IFERROR(_xlfn.XLOOKUP($A246,map_headernames!I:I,map_headernames!I:I),0)</f>
        <v>0</v>
      </c>
      <c r="G246">
        <f ca="1">IFERROR(_xlfn.XLOOKUP($A246,map_headernames!L:L,map_headernames!L:L),0)</f>
        <v>0</v>
      </c>
      <c r="H246" s="68" t="e">
        <f ca="1">_xlfn.XLOOKUP(A246,map_headernames!L:L,map_headernames!Q:Q)</f>
        <v>#NAME?</v>
      </c>
      <c r="I246">
        <f ca="1">IFERROR(_xlfn.XLOOKUP($A246,map_headernames!O:O,map_headernames!O:O),0)</f>
        <v>0</v>
      </c>
    </row>
    <row r="247" spans="1:14">
      <c r="A247" s="89" t="s">
        <v>3619</v>
      </c>
      <c r="B247" s="89" t="s">
        <v>3620</v>
      </c>
      <c r="C247" s="78" t="s">
        <v>3621</v>
      </c>
      <c r="D247" s="65" t="s">
        <v>3616</v>
      </c>
      <c r="E247">
        <f ca="1">IFERROR(_xlfn.XLOOKUP($A247,map_headernames!H:H,map_headernames!H:H),0)</f>
        <v>0</v>
      </c>
      <c r="F247">
        <f ca="1">IFERROR(_xlfn.XLOOKUP($A247,map_headernames!I:I,map_headernames!I:I),0)</f>
        <v>0</v>
      </c>
      <c r="G247">
        <f ca="1">IFERROR(_xlfn.XLOOKUP($A247,map_headernames!L:L,map_headernames!L:L),0)</f>
        <v>0</v>
      </c>
      <c r="H247" s="68" t="e">
        <f ca="1">_xlfn.XLOOKUP(A247,map_headernames!L:L,map_headernames!Q:Q)</f>
        <v>#NAME?</v>
      </c>
      <c r="I247">
        <f ca="1">IFERROR(_xlfn.XLOOKUP($A247,map_headernames!O:O,map_headernames!O:O),0)</f>
        <v>0</v>
      </c>
    </row>
    <row r="248" spans="1:14">
      <c r="A248" s="89" t="s">
        <v>3622</v>
      </c>
      <c r="B248" s="89" t="s">
        <v>3623</v>
      </c>
      <c r="C248" s="78" t="s">
        <v>3623</v>
      </c>
      <c r="D248" s="65" t="s">
        <v>3616</v>
      </c>
      <c r="E248">
        <f ca="1">IFERROR(_xlfn.XLOOKUP($A248,map_headernames!H:H,map_headernames!H:H),0)</f>
        <v>0</v>
      </c>
      <c r="F248">
        <f ca="1">IFERROR(_xlfn.XLOOKUP($A248,map_headernames!I:I,map_headernames!I:I),0)</f>
        <v>0</v>
      </c>
      <c r="G248">
        <f ca="1">IFERROR(_xlfn.XLOOKUP($A248,map_headernames!L:L,map_headernames!L:L),0)</f>
        <v>0</v>
      </c>
      <c r="H248" s="68" t="e">
        <f ca="1">_xlfn.XLOOKUP(A248,map_headernames!L:L,map_headernames!Q:Q)</f>
        <v>#NAME?</v>
      </c>
      <c r="I248">
        <f ca="1">IFERROR(_xlfn.XLOOKUP($A248,map_headernames!O:O,map_headernames!O:O),0)</f>
        <v>0</v>
      </c>
    </row>
    <row r="249" spans="1:14">
      <c r="A249" s="89" t="s">
        <v>3624</v>
      </c>
      <c r="B249" s="89" t="s">
        <v>3625</v>
      </c>
      <c r="C249" s="78" t="s">
        <v>3626</v>
      </c>
      <c r="D249" s="65" t="s">
        <v>3616</v>
      </c>
      <c r="E249">
        <f ca="1">IFERROR(_xlfn.XLOOKUP($A249,map_headernames!H:H,map_headernames!H:H),0)</f>
        <v>0</v>
      </c>
      <c r="F249">
        <f ca="1">IFERROR(_xlfn.XLOOKUP($A249,map_headernames!I:I,map_headernames!I:I),0)</f>
        <v>0</v>
      </c>
      <c r="G249">
        <f ca="1">IFERROR(_xlfn.XLOOKUP($A249,map_headernames!L:L,map_headernames!L:L),0)</f>
        <v>0</v>
      </c>
      <c r="H249" s="68" t="e">
        <f ca="1">_xlfn.XLOOKUP(A249,map_headernames!L:L,map_headernames!Q:Q)</f>
        <v>#NAME?</v>
      </c>
      <c r="I249">
        <f ca="1">IFERROR(_xlfn.XLOOKUP($A249,map_headernames!O:O,map_headernames!O:O),0)</f>
        <v>0</v>
      </c>
    </row>
    <row r="250" spans="1:14">
      <c r="A250" s="89" t="s">
        <v>3627</v>
      </c>
      <c r="B250" s="89" t="s">
        <v>3628</v>
      </c>
      <c r="C250" s="78" t="s">
        <v>3628</v>
      </c>
      <c r="D250" s="65" t="s">
        <v>3616</v>
      </c>
      <c r="E250">
        <f ca="1">IFERROR(_xlfn.XLOOKUP($A250,map_headernames!H:H,map_headernames!H:H),0)</f>
        <v>0</v>
      </c>
      <c r="F250">
        <f ca="1">IFERROR(_xlfn.XLOOKUP($A250,map_headernames!I:I,map_headernames!I:I),0)</f>
        <v>0</v>
      </c>
      <c r="G250">
        <f ca="1">IFERROR(_xlfn.XLOOKUP($A250,map_headernames!L:L,map_headernames!L:L),0)</f>
        <v>0</v>
      </c>
      <c r="H250" s="68" t="e">
        <f ca="1">_xlfn.XLOOKUP(A250,map_headernames!L:L,map_headernames!Q:Q)</f>
        <v>#NAME?</v>
      </c>
      <c r="I250">
        <f ca="1">IFERROR(_xlfn.XLOOKUP($A250,map_headernames!O:O,map_headernames!O:O),0)</f>
        <v>0</v>
      </c>
    </row>
    <row r="251" spans="1:14">
      <c r="A251" s="89" t="s">
        <v>3629</v>
      </c>
      <c r="B251" s="89" t="s">
        <v>3630</v>
      </c>
      <c r="C251" s="78" t="s">
        <v>3631</v>
      </c>
      <c r="D251" s="65" t="s">
        <v>3616</v>
      </c>
      <c r="E251">
        <f ca="1">IFERROR(_xlfn.XLOOKUP($A251,map_headernames!H:H,map_headernames!H:H),0)</f>
        <v>0</v>
      </c>
      <c r="F251">
        <f ca="1">IFERROR(_xlfn.XLOOKUP($A251,map_headernames!I:I,map_headernames!I:I),0)</f>
        <v>0</v>
      </c>
      <c r="G251">
        <f ca="1">IFERROR(_xlfn.XLOOKUP($A251,map_headernames!L:L,map_headernames!L:L),0)</f>
        <v>0</v>
      </c>
      <c r="H251" s="68" t="e">
        <f ca="1">_xlfn.XLOOKUP(A251,map_headernames!L:L,map_headernames!Q:Q)</f>
        <v>#NAME?</v>
      </c>
      <c r="I251">
        <f ca="1">IFERROR(_xlfn.XLOOKUP($A251,map_headernames!O:O,map_headernames!O:O),0)</f>
        <v>0</v>
      </c>
    </row>
    <row r="252" spans="1:14">
      <c r="A252" s="89" t="s">
        <v>3632</v>
      </c>
      <c r="B252" s="89" t="s">
        <v>3633</v>
      </c>
      <c r="C252" s="78" t="s">
        <v>3633</v>
      </c>
      <c r="D252" s="65" t="s">
        <v>3616</v>
      </c>
      <c r="E252">
        <f ca="1">IFERROR(_xlfn.XLOOKUP($A252,map_headernames!H:H,map_headernames!H:H),0)</f>
        <v>0</v>
      </c>
      <c r="F252">
        <f ca="1">IFERROR(_xlfn.XLOOKUP($A252,map_headernames!I:I,map_headernames!I:I),0)</f>
        <v>0</v>
      </c>
      <c r="G252">
        <f ca="1">IFERROR(_xlfn.XLOOKUP($A252,map_headernames!L:L,map_headernames!L:L),0)</f>
        <v>0</v>
      </c>
      <c r="H252" s="68" t="e">
        <f ca="1">_xlfn.XLOOKUP(A252,map_headernames!L:L,map_headernames!Q:Q)</f>
        <v>#NAME?</v>
      </c>
      <c r="I252">
        <f ca="1">IFERROR(_xlfn.XLOOKUP($A252,map_headernames!O:O,map_headernames!O:O),0)</f>
        <v>0</v>
      </c>
    </row>
    <row r="253" spans="1:14">
      <c r="A253" s="89" t="s">
        <v>3634</v>
      </c>
      <c r="B253" s="89" t="s">
        <v>3635</v>
      </c>
      <c r="C253" s="78" t="s">
        <v>3636</v>
      </c>
      <c r="D253" s="65" t="s">
        <v>3616</v>
      </c>
      <c r="E253">
        <f ca="1">IFERROR(_xlfn.XLOOKUP($A253,map_headernames!H:H,map_headernames!H:H),0)</f>
        <v>0</v>
      </c>
      <c r="F253">
        <f ca="1">IFERROR(_xlfn.XLOOKUP($A253,map_headernames!I:I,map_headernames!I:I),0)</f>
        <v>0</v>
      </c>
      <c r="G253">
        <f ca="1">IFERROR(_xlfn.XLOOKUP($A253,map_headernames!L:L,map_headernames!L:L),0)</f>
        <v>0</v>
      </c>
      <c r="H253" s="68" t="e">
        <f ca="1">_xlfn.XLOOKUP(A253,map_headernames!L:L,map_headernames!Q:Q)</f>
        <v>#NAME?</v>
      </c>
      <c r="I253">
        <f ca="1">IFERROR(_xlfn.XLOOKUP($A253,map_headernames!O:O,map_headernames!O:O),0)</f>
        <v>0</v>
      </c>
    </row>
    <row r="254" spans="1:14">
      <c r="A254" s="89" t="s">
        <v>3637</v>
      </c>
      <c r="B254" s="89" t="s">
        <v>3638</v>
      </c>
      <c r="C254" s="78" t="s">
        <v>3638</v>
      </c>
      <c r="D254" s="65" t="s">
        <v>3616</v>
      </c>
      <c r="E254">
        <f ca="1">IFERROR(_xlfn.XLOOKUP($A254,map_headernames!H:H,map_headernames!H:H),0)</f>
        <v>0</v>
      </c>
      <c r="F254">
        <f ca="1">IFERROR(_xlfn.XLOOKUP($A254,map_headernames!I:I,map_headernames!I:I),0)</f>
        <v>0</v>
      </c>
      <c r="G254">
        <f ca="1">IFERROR(_xlfn.XLOOKUP($A254,map_headernames!L:L,map_headernames!L:L),0)</f>
        <v>0</v>
      </c>
      <c r="H254" s="68" t="e">
        <f ca="1">_xlfn.XLOOKUP(A254,map_headernames!L:L,map_headernames!Q:Q)</f>
        <v>#NAME?</v>
      </c>
      <c r="I254">
        <f ca="1">IFERROR(_xlfn.XLOOKUP($A254,map_headernames!O:O,map_headernames!O:O),0)</f>
        <v>0</v>
      </c>
    </row>
    <row r="255" spans="1:14">
      <c r="A255" s="89" t="s">
        <v>3639</v>
      </c>
      <c r="B255" s="89" t="s">
        <v>3640</v>
      </c>
      <c r="C255" s="78" t="s">
        <v>3641</v>
      </c>
      <c r="D255" s="65" t="s">
        <v>3616</v>
      </c>
      <c r="E255">
        <f ca="1">IFERROR(_xlfn.XLOOKUP($A255,map_headernames!H:H,map_headernames!H:H),0)</f>
        <v>0</v>
      </c>
      <c r="F255">
        <f ca="1">IFERROR(_xlfn.XLOOKUP($A255,map_headernames!I:I,map_headernames!I:I),0)</f>
        <v>0</v>
      </c>
      <c r="G255">
        <f ca="1">IFERROR(_xlfn.XLOOKUP($A255,map_headernames!L:L,map_headernames!L:L),0)</f>
        <v>0</v>
      </c>
      <c r="H255" s="68" t="e">
        <f ca="1">_xlfn.XLOOKUP(A255,map_headernames!L:L,map_headernames!Q:Q)</f>
        <v>#NAME?</v>
      </c>
      <c r="I255">
        <f ca="1">IFERROR(_xlfn.XLOOKUP($A255,map_headernames!O:O,map_headernames!O:O),0)</f>
        <v>0</v>
      </c>
    </row>
    <row r="256" spans="1:14">
      <c r="A256" s="89" t="s">
        <v>3642</v>
      </c>
      <c r="B256" s="90" t="s">
        <v>3643</v>
      </c>
      <c r="C256" s="78" t="s">
        <v>3643</v>
      </c>
      <c r="D256" s="65" t="s">
        <v>3616</v>
      </c>
      <c r="E256">
        <f ca="1">IFERROR(_xlfn.XLOOKUP($A256,map_headernames!H:H,map_headernames!H:H),0)</f>
        <v>0</v>
      </c>
      <c r="F256">
        <f ca="1">IFERROR(_xlfn.XLOOKUP($A256,map_headernames!I:I,map_headernames!I:I),0)</f>
        <v>0</v>
      </c>
      <c r="G256">
        <f ca="1">IFERROR(_xlfn.XLOOKUP($A256,map_headernames!L:L,map_headernames!L:L),0)</f>
        <v>0</v>
      </c>
      <c r="H256" s="68" t="e">
        <f ca="1">_xlfn.XLOOKUP(A256,map_headernames!L:L,map_headernames!Q:Q)</f>
        <v>#NAME?</v>
      </c>
      <c r="I256">
        <f ca="1">IFERROR(_xlfn.XLOOKUP($A256,map_headernames!O:O,map_headernames!O:O),0)</f>
        <v>0</v>
      </c>
      <c r="K256" s="23"/>
      <c r="M256">
        <v>1</v>
      </c>
      <c r="N256">
        <v>1</v>
      </c>
    </row>
    <row r="257" spans="1:14">
      <c r="A257" s="89" t="s">
        <v>3644</v>
      </c>
      <c r="B257" s="89" t="s">
        <v>3645</v>
      </c>
      <c r="C257" s="78" t="s">
        <v>3646</v>
      </c>
      <c r="D257" s="65" t="s">
        <v>3616</v>
      </c>
      <c r="E257">
        <f ca="1">IFERROR(_xlfn.XLOOKUP($A257,map_headernames!H:H,map_headernames!H:H),0)</f>
        <v>0</v>
      </c>
      <c r="F257">
        <f ca="1">IFERROR(_xlfn.XLOOKUP($A257,map_headernames!I:I,map_headernames!I:I),0)</f>
        <v>0</v>
      </c>
      <c r="G257">
        <f ca="1">IFERROR(_xlfn.XLOOKUP($A257,map_headernames!L:L,map_headernames!L:L),0)</f>
        <v>0</v>
      </c>
      <c r="H257" s="68" t="e">
        <f ca="1">_xlfn.XLOOKUP(A257,map_headernames!L:L,map_headernames!Q:Q)</f>
        <v>#NAME?</v>
      </c>
      <c r="I257">
        <f ca="1">IFERROR(_xlfn.XLOOKUP($A257,map_headernames!O:O,map_headernames!O:O),0)</f>
        <v>0</v>
      </c>
    </row>
    <row r="258" spans="1:14">
      <c r="A258" s="89" t="s">
        <v>3647</v>
      </c>
      <c r="B258" s="89" t="s">
        <v>3648</v>
      </c>
      <c r="C258" s="78" t="s">
        <v>3648</v>
      </c>
      <c r="D258" s="65" t="s">
        <v>3616</v>
      </c>
      <c r="E258">
        <f ca="1">IFERROR(_xlfn.XLOOKUP($A258,map_headernames!H:H,map_headernames!H:H),0)</f>
        <v>0</v>
      </c>
      <c r="F258">
        <f ca="1">IFERROR(_xlfn.XLOOKUP($A258,map_headernames!I:I,map_headernames!I:I),0)</f>
        <v>0</v>
      </c>
      <c r="G258">
        <f ca="1">IFERROR(_xlfn.XLOOKUP($A258,map_headernames!L:L,map_headernames!L:L),0)</f>
        <v>0</v>
      </c>
      <c r="H258" s="68" t="e">
        <f ca="1">_xlfn.XLOOKUP(A258,map_headernames!L:L,map_headernames!Q:Q)</f>
        <v>#NAME?</v>
      </c>
      <c r="I258">
        <f ca="1">IFERROR(_xlfn.XLOOKUP($A258,map_headernames!O:O,map_headernames!O:O),0)</f>
        <v>0</v>
      </c>
    </row>
    <row r="259" spans="1:14">
      <c r="A259" s="89" t="s">
        <v>3649</v>
      </c>
      <c r="B259" s="89" t="s">
        <v>3650</v>
      </c>
      <c r="C259" s="78" t="s">
        <v>3651</v>
      </c>
      <c r="D259" s="65" t="s">
        <v>3616</v>
      </c>
      <c r="E259">
        <f ca="1">IFERROR(_xlfn.XLOOKUP($A259,map_headernames!H:H,map_headernames!H:H),0)</f>
        <v>0</v>
      </c>
      <c r="F259">
        <f ca="1">IFERROR(_xlfn.XLOOKUP($A259,map_headernames!I:I,map_headernames!I:I),0)</f>
        <v>0</v>
      </c>
      <c r="G259">
        <f ca="1">IFERROR(_xlfn.XLOOKUP($A259,map_headernames!L:L,map_headernames!L:L),0)</f>
        <v>0</v>
      </c>
      <c r="H259" s="68" t="e">
        <f ca="1">_xlfn.XLOOKUP(A259,map_headernames!L:L,map_headernames!Q:Q)</f>
        <v>#NAME?</v>
      </c>
      <c r="I259">
        <f ca="1">IFERROR(_xlfn.XLOOKUP($A259,map_headernames!O:O,map_headernames!O:O),0)</f>
        <v>0</v>
      </c>
    </row>
    <row r="260" spans="1:14">
      <c r="A260" s="89" t="s">
        <v>3652</v>
      </c>
      <c r="B260" s="89" t="s">
        <v>3653</v>
      </c>
      <c r="C260" s="78" t="s">
        <v>3653</v>
      </c>
      <c r="D260" s="65" t="s">
        <v>3616</v>
      </c>
      <c r="E260">
        <f ca="1">IFERROR(_xlfn.XLOOKUP($A260,map_headernames!H:H,map_headernames!H:H),0)</f>
        <v>0</v>
      </c>
      <c r="F260">
        <f ca="1">IFERROR(_xlfn.XLOOKUP($A260,map_headernames!I:I,map_headernames!I:I),0)</f>
        <v>0</v>
      </c>
      <c r="G260">
        <f ca="1">IFERROR(_xlfn.XLOOKUP($A260,map_headernames!L:L,map_headernames!L:L),0)</f>
        <v>0</v>
      </c>
      <c r="H260" s="68" t="e">
        <f ca="1">_xlfn.XLOOKUP(A260,map_headernames!L:L,map_headernames!Q:Q)</f>
        <v>#NAME?</v>
      </c>
      <c r="I260">
        <f ca="1">IFERROR(_xlfn.XLOOKUP($A260,map_headernames!O:O,map_headernames!O:O),0)</f>
        <v>0</v>
      </c>
    </row>
    <row r="261" spans="1:14">
      <c r="A261" s="89" t="s">
        <v>3654</v>
      </c>
      <c r="B261" s="89" t="s">
        <v>3655</v>
      </c>
      <c r="C261" s="78" t="s">
        <v>3656</v>
      </c>
      <c r="D261" s="65" t="s">
        <v>3616</v>
      </c>
      <c r="E261">
        <f ca="1">IFERROR(_xlfn.XLOOKUP($A261,map_headernames!H:H,map_headernames!H:H),0)</f>
        <v>0</v>
      </c>
      <c r="F261">
        <f ca="1">IFERROR(_xlfn.XLOOKUP($A261,map_headernames!I:I,map_headernames!I:I),0)</f>
        <v>0</v>
      </c>
      <c r="G261">
        <f ca="1">IFERROR(_xlfn.XLOOKUP($A261,map_headernames!L:L,map_headernames!L:L),0)</f>
        <v>0</v>
      </c>
      <c r="H261" s="68" t="e">
        <f ca="1">_xlfn.XLOOKUP(A261,map_headernames!L:L,map_headernames!Q:Q)</f>
        <v>#NAME?</v>
      </c>
      <c r="I261">
        <f ca="1">IFERROR(_xlfn.XLOOKUP($A261,map_headernames!O:O,map_headernames!O:O),0)</f>
        <v>0</v>
      </c>
    </row>
    <row r="262" spans="1:14">
      <c r="A262" s="89" t="s">
        <v>3657</v>
      </c>
      <c r="B262" s="90" t="s">
        <v>3658</v>
      </c>
      <c r="C262" s="78" t="s">
        <v>3658</v>
      </c>
      <c r="D262" s="65" t="s">
        <v>3616</v>
      </c>
      <c r="E262">
        <f ca="1">IFERROR(_xlfn.XLOOKUP($A262,map_headernames!H:H,map_headernames!H:H),0)</f>
        <v>0</v>
      </c>
      <c r="F262">
        <f ca="1">IFERROR(_xlfn.XLOOKUP($A262,map_headernames!I:I,map_headernames!I:I),0)</f>
        <v>0</v>
      </c>
      <c r="G262">
        <f ca="1">IFERROR(_xlfn.XLOOKUP($A262,map_headernames!L:L,map_headernames!L:L),0)</f>
        <v>0</v>
      </c>
      <c r="H262" s="68" t="e">
        <f ca="1">_xlfn.XLOOKUP(A262,map_headernames!L:L,map_headernames!Q:Q)</f>
        <v>#NAME?</v>
      </c>
      <c r="I262">
        <f ca="1">IFERROR(_xlfn.XLOOKUP($A262,map_headernames!O:O,map_headernames!O:O),0)</f>
        <v>0</v>
      </c>
      <c r="K262" s="23"/>
      <c r="M262">
        <v>1</v>
      </c>
      <c r="N262">
        <v>1</v>
      </c>
    </row>
    <row r="263" spans="1:14">
      <c r="A263" s="89" t="s">
        <v>3659</v>
      </c>
      <c r="B263" s="89" t="s">
        <v>3660</v>
      </c>
      <c r="C263" s="78" t="s">
        <v>3661</v>
      </c>
      <c r="D263" s="65" t="s">
        <v>3616</v>
      </c>
      <c r="E263">
        <f ca="1">IFERROR(_xlfn.XLOOKUP($A263,map_headernames!H:H,map_headernames!H:H),0)</f>
        <v>0</v>
      </c>
      <c r="F263">
        <f ca="1">IFERROR(_xlfn.XLOOKUP($A263,map_headernames!I:I,map_headernames!I:I),0)</f>
        <v>0</v>
      </c>
      <c r="G263">
        <f ca="1">IFERROR(_xlfn.XLOOKUP($A263,map_headernames!L:L,map_headernames!L:L),0)</f>
        <v>0</v>
      </c>
      <c r="H263" s="68" t="e">
        <f ca="1">_xlfn.XLOOKUP(A263,map_headernames!L:L,map_headernames!Q:Q)</f>
        <v>#NAME?</v>
      </c>
      <c r="I263">
        <f ca="1">IFERROR(_xlfn.XLOOKUP($A263,map_headernames!O:O,map_headernames!O:O),0)</f>
        <v>0</v>
      </c>
    </row>
    <row r="264" spans="1:14">
      <c r="A264" s="89" t="s">
        <v>3662</v>
      </c>
      <c r="B264" s="89" t="s">
        <v>3663</v>
      </c>
      <c r="C264" s="78" t="s">
        <v>3663</v>
      </c>
      <c r="D264" s="65" t="s">
        <v>3616</v>
      </c>
      <c r="E264">
        <f ca="1">IFERROR(_xlfn.XLOOKUP($A264,map_headernames!H:H,map_headernames!H:H),0)</f>
        <v>0</v>
      </c>
      <c r="F264">
        <f ca="1">IFERROR(_xlfn.XLOOKUP($A264,map_headernames!I:I,map_headernames!I:I),0)</f>
        <v>0</v>
      </c>
      <c r="G264">
        <f ca="1">IFERROR(_xlfn.XLOOKUP($A264,map_headernames!L:L,map_headernames!L:L),0)</f>
        <v>0</v>
      </c>
      <c r="H264" s="68" t="e">
        <f ca="1">_xlfn.XLOOKUP(A264,map_headernames!L:L,map_headernames!Q:Q)</f>
        <v>#NAME?</v>
      </c>
      <c r="I264">
        <f ca="1">IFERROR(_xlfn.XLOOKUP($A264,map_headernames!O:O,map_headernames!O:O),0)</f>
        <v>0</v>
      </c>
    </row>
    <row r="265" spans="1:14">
      <c r="A265" s="89" t="s">
        <v>3664</v>
      </c>
      <c r="B265" s="89" t="s">
        <v>3665</v>
      </c>
      <c r="C265" s="78" t="s">
        <v>3666</v>
      </c>
      <c r="D265" s="65" t="s">
        <v>3616</v>
      </c>
      <c r="E265">
        <f ca="1">IFERROR(_xlfn.XLOOKUP($A265,map_headernames!H:H,map_headernames!H:H),0)</f>
        <v>0</v>
      </c>
      <c r="F265">
        <f ca="1">IFERROR(_xlfn.XLOOKUP($A265,map_headernames!I:I,map_headernames!I:I),0)</f>
        <v>0</v>
      </c>
      <c r="G265">
        <f ca="1">IFERROR(_xlfn.XLOOKUP($A265,map_headernames!L:L,map_headernames!L:L),0)</f>
        <v>0</v>
      </c>
      <c r="H265" s="68" t="e">
        <f ca="1">_xlfn.XLOOKUP(A265,map_headernames!L:L,map_headernames!Q:Q)</f>
        <v>#NAME?</v>
      </c>
      <c r="I265">
        <f ca="1">IFERROR(_xlfn.XLOOKUP($A265,map_headernames!O:O,map_headernames!O:O),0)</f>
        <v>0</v>
      </c>
    </row>
    <row r="266" spans="1:14">
      <c r="A266" s="89" t="s">
        <v>3667</v>
      </c>
      <c r="B266" s="89" t="s">
        <v>3668</v>
      </c>
      <c r="C266" s="78" t="s">
        <v>3668</v>
      </c>
      <c r="D266" s="65" t="s">
        <v>3616</v>
      </c>
      <c r="E266">
        <f ca="1">IFERROR(_xlfn.XLOOKUP($A266,map_headernames!H:H,map_headernames!H:H),0)</f>
        <v>0</v>
      </c>
      <c r="F266">
        <f ca="1">IFERROR(_xlfn.XLOOKUP($A266,map_headernames!I:I,map_headernames!I:I),0)</f>
        <v>0</v>
      </c>
      <c r="G266">
        <f ca="1">IFERROR(_xlfn.XLOOKUP($A266,map_headernames!L:L,map_headernames!L:L),0)</f>
        <v>0</v>
      </c>
      <c r="H266" s="68" t="e">
        <f ca="1">_xlfn.XLOOKUP(A266,map_headernames!L:L,map_headernames!Q:Q)</f>
        <v>#NAME?</v>
      </c>
      <c r="I266">
        <f ca="1">IFERROR(_xlfn.XLOOKUP($A266,map_headernames!O:O,map_headernames!O:O),0)</f>
        <v>0</v>
      </c>
    </row>
    <row r="267" spans="1:14">
      <c r="A267" s="89" t="s">
        <v>3669</v>
      </c>
      <c r="B267" s="89" t="s">
        <v>3670</v>
      </c>
      <c r="C267" s="78" t="s">
        <v>3671</v>
      </c>
      <c r="D267" s="65" t="s">
        <v>3616</v>
      </c>
      <c r="E267">
        <f ca="1">IFERROR(_xlfn.XLOOKUP($A267,map_headernames!H:H,map_headernames!H:H),0)</f>
        <v>0</v>
      </c>
      <c r="F267">
        <f ca="1">IFERROR(_xlfn.XLOOKUP($A267,map_headernames!I:I,map_headernames!I:I),0)</f>
        <v>0</v>
      </c>
      <c r="G267">
        <f ca="1">IFERROR(_xlfn.XLOOKUP($A267,map_headernames!L:L,map_headernames!L:L),0)</f>
        <v>0</v>
      </c>
      <c r="H267" s="68" t="e">
        <f ca="1">_xlfn.XLOOKUP(A267,map_headernames!L:L,map_headernames!Q:Q)</f>
        <v>#NAME?</v>
      </c>
      <c r="I267">
        <f ca="1">IFERROR(_xlfn.XLOOKUP($A267,map_headernames!O:O,map_headernames!O:O),0)</f>
        <v>0</v>
      </c>
    </row>
    <row r="268" spans="1:14">
      <c r="A268" s="89" t="s">
        <v>3672</v>
      </c>
      <c r="B268" s="89" t="s">
        <v>3673</v>
      </c>
      <c r="C268" s="78" t="s">
        <v>3673</v>
      </c>
      <c r="D268" s="65" t="s">
        <v>3616</v>
      </c>
      <c r="E268">
        <f ca="1">IFERROR(_xlfn.XLOOKUP($A268,map_headernames!H:H,map_headernames!H:H),0)</f>
        <v>0</v>
      </c>
      <c r="F268">
        <f ca="1">IFERROR(_xlfn.XLOOKUP($A268,map_headernames!I:I,map_headernames!I:I),0)</f>
        <v>0</v>
      </c>
      <c r="G268">
        <f ca="1">IFERROR(_xlfn.XLOOKUP($A268,map_headernames!L:L,map_headernames!L:L),0)</f>
        <v>0</v>
      </c>
      <c r="H268" s="68" t="e">
        <f ca="1">_xlfn.XLOOKUP(A268,map_headernames!L:L,map_headernames!Q:Q)</f>
        <v>#NAME?</v>
      </c>
      <c r="I268">
        <f ca="1">IFERROR(_xlfn.XLOOKUP($A268,map_headernames!O:O,map_headernames!O:O),0)</f>
        <v>0</v>
      </c>
    </row>
    <row r="269" spans="1:14">
      <c r="A269" s="89" t="s">
        <v>3674</v>
      </c>
      <c r="B269" s="89" t="s">
        <v>3675</v>
      </c>
      <c r="C269" s="78" t="s">
        <v>3676</v>
      </c>
      <c r="D269" s="65" t="s">
        <v>3616</v>
      </c>
      <c r="E269">
        <f ca="1">IFERROR(_xlfn.XLOOKUP($A269,map_headernames!H:H,map_headernames!H:H),0)</f>
        <v>0</v>
      </c>
      <c r="F269">
        <f ca="1">IFERROR(_xlfn.XLOOKUP($A269,map_headernames!I:I,map_headernames!I:I),0)</f>
        <v>0</v>
      </c>
      <c r="G269">
        <f ca="1">IFERROR(_xlfn.XLOOKUP($A269,map_headernames!L:L,map_headernames!L:L),0)</f>
        <v>0</v>
      </c>
      <c r="H269" s="68" t="e">
        <f ca="1">_xlfn.XLOOKUP(A269,map_headernames!L:L,map_headernames!Q:Q)</f>
        <v>#NAME?</v>
      </c>
      <c r="I269">
        <f ca="1">IFERROR(_xlfn.XLOOKUP($A269,map_headernames!O:O,map_headernames!O:O),0)</f>
        <v>0</v>
      </c>
    </row>
    <row r="270" spans="1:14">
      <c r="A270" s="89" t="s">
        <v>3677</v>
      </c>
      <c r="B270" s="89" t="s">
        <v>3678</v>
      </c>
      <c r="C270" s="78" t="s">
        <v>3678</v>
      </c>
      <c r="D270" s="65" t="s">
        <v>3616</v>
      </c>
      <c r="E270">
        <f ca="1">IFERROR(_xlfn.XLOOKUP($A270,map_headernames!H:H,map_headernames!H:H),0)</f>
        <v>0</v>
      </c>
      <c r="F270">
        <f ca="1">IFERROR(_xlfn.XLOOKUP($A270,map_headernames!I:I,map_headernames!I:I),0)</f>
        <v>0</v>
      </c>
      <c r="G270">
        <f ca="1">IFERROR(_xlfn.XLOOKUP($A270,map_headernames!L:L,map_headernames!L:L),0)</f>
        <v>0</v>
      </c>
      <c r="H270" s="68" t="e">
        <f ca="1">_xlfn.XLOOKUP(A270,map_headernames!L:L,map_headernames!Q:Q)</f>
        <v>#NAME?</v>
      </c>
      <c r="I270">
        <f ca="1">IFERROR(_xlfn.XLOOKUP($A270,map_headernames!O:O,map_headernames!O:O),0)</f>
        <v>0</v>
      </c>
    </row>
    <row r="271" spans="1:14">
      <c r="A271" s="89" t="s">
        <v>3679</v>
      </c>
      <c r="B271" s="89" t="s">
        <v>3680</v>
      </c>
      <c r="C271" s="78" t="s">
        <v>3681</v>
      </c>
      <c r="D271" s="65" t="s">
        <v>3616</v>
      </c>
      <c r="E271">
        <f ca="1">IFERROR(_xlfn.XLOOKUP($A271,map_headernames!H:H,map_headernames!H:H),0)</f>
        <v>0</v>
      </c>
      <c r="F271">
        <f ca="1">IFERROR(_xlfn.XLOOKUP($A271,map_headernames!I:I,map_headernames!I:I),0)</f>
        <v>0</v>
      </c>
      <c r="G271">
        <f ca="1">IFERROR(_xlfn.XLOOKUP($A271,map_headernames!L:L,map_headernames!L:L),0)</f>
        <v>0</v>
      </c>
      <c r="H271" s="68" t="e">
        <f ca="1">_xlfn.XLOOKUP(A271,map_headernames!L:L,map_headernames!Q:Q)</f>
        <v>#NAME?</v>
      </c>
      <c r="I271">
        <f ca="1">IFERROR(_xlfn.XLOOKUP($A271,map_headernames!O:O,map_headernames!O:O),0)</f>
        <v>0</v>
      </c>
    </row>
    <row r="272" spans="1:14">
      <c r="A272" s="89" t="s">
        <v>3682</v>
      </c>
      <c r="B272" s="90" t="s">
        <v>3683</v>
      </c>
      <c r="C272" s="78" t="s">
        <v>3683</v>
      </c>
      <c r="D272" s="65" t="s">
        <v>3616</v>
      </c>
      <c r="E272">
        <f ca="1">IFERROR(_xlfn.XLOOKUP($A272,map_headernames!H:H,map_headernames!H:H),0)</f>
        <v>0</v>
      </c>
      <c r="F272">
        <f ca="1">IFERROR(_xlfn.XLOOKUP($A272,map_headernames!I:I,map_headernames!I:I),0)</f>
        <v>0</v>
      </c>
      <c r="G272">
        <f ca="1">IFERROR(_xlfn.XLOOKUP($A272,map_headernames!L:L,map_headernames!L:L),0)</f>
        <v>0</v>
      </c>
      <c r="H272" s="68" t="e">
        <f ca="1">_xlfn.XLOOKUP(A272,map_headernames!L:L,map_headernames!Q:Q)</f>
        <v>#NAME?</v>
      </c>
      <c r="I272">
        <f ca="1">IFERROR(_xlfn.XLOOKUP($A272,map_headernames!O:O,map_headernames!O:O),0)</f>
        <v>0</v>
      </c>
      <c r="K272" s="23"/>
      <c r="M272">
        <v>1</v>
      </c>
      <c r="N272">
        <v>1</v>
      </c>
    </row>
    <row r="273" spans="1:14">
      <c r="A273" s="89" t="s">
        <v>3684</v>
      </c>
      <c r="B273" s="89" t="s">
        <v>3685</v>
      </c>
      <c r="C273" s="78" t="s">
        <v>3686</v>
      </c>
      <c r="D273" s="65" t="s">
        <v>3616</v>
      </c>
      <c r="E273">
        <f ca="1">IFERROR(_xlfn.XLOOKUP($A273,map_headernames!H:H,map_headernames!H:H),0)</f>
        <v>0</v>
      </c>
      <c r="F273">
        <f ca="1">IFERROR(_xlfn.XLOOKUP($A273,map_headernames!I:I,map_headernames!I:I),0)</f>
        <v>0</v>
      </c>
      <c r="G273">
        <f ca="1">IFERROR(_xlfn.XLOOKUP($A273,map_headernames!L:L,map_headernames!L:L),0)</f>
        <v>0</v>
      </c>
      <c r="H273" s="68" t="e">
        <f ca="1">_xlfn.XLOOKUP(A273,map_headernames!L:L,map_headernames!Q:Q)</f>
        <v>#NAME?</v>
      </c>
      <c r="I273">
        <f ca="1">IFERROR(_xlfn.XLOOKUP($A273,map_headernames!O:O,map_headernames!O:O),0)</f>
        <v>0</v>
      </c>
    </row>
    <row r="274" spans="1:14">
      <c r="A274" s="89" t="s">
        <v>3687</v>
      </c>
      <c r="B274" s="89" t="s">
        <v>3688</v>
      </c>
      <c r="C274" s="78" t="s">
        <v>3688</v>
      </c>
      <c r="D274" s="65" t="s">
        <v>3616</v>
      </c>
      <c r="E274">
        <f ca="1">IFERROR(_xlfn.XLOOKUP($A274,map_headernames!H:H,map_headernames!H:H),0)</f>
        <v>0</v>
      </c>
      <c r="F274">
        <f ca="1">IFERROR(_xlfn.XLOOKUP($A274,map_headernames!I:I,map_headernames!I:I),0)</f>
        <v>0</v>
      </c>
      <c r="G274">
        <f ca="1">IFERROR(_xlfn.XLOOKUP($A274,map_headernames!L:L,map_headernames!L:L),0)</f>
        <v>0</v>
      </c>
      <c r="H274" s="68" t="e">
        <f ca="1">_xlfn.XLOOKUP(A274,map_headernames!L:L,map_headernames!Q:Q)</f>
        <v>#NAME?</v>
      </c>
      <c r="I274">
        <f ca="1">IFERROR(_xlfn.XLOOKUP($A274,map_headernames!O:O,map_headernames!O:O),0)</f>
        <v>0</v>
      </c>
    </row>
    <row r="275" spans="1:14">
      <c r="A275" s="89" t="s">
        <v>3689</v>
      </c>
      <c r="B275" s="89" t="s">
        <v>3690</v>
      </c>
      <c r="C275" s="78" t="s">
        <v>3691</v>
      </c>
      <c r="D275" s="65" t="s">
        <v>3616</v>
      </c>
      <c r="E275">
        <f ca="1">IFERROR(_xlfn.XLOOKUP($A275,map_headernames!H:H,map_headernames!H:H),0)</f>
        <v>0</v>
      </c>
      <c r="F275">
        <f ca="1">IFERROR(_xlfn.XLOOKUP($A275,map_headernames!I:I,map_headernames!I:I),0)</f>
        <v>0</v>
      </c>
      <c r="G275">
        <f ca="1">IFERROR(_xlfn.XLOOKUP($A275,map_headernames!L:L,map_headernames!L:L),0)</f>
        <v>0</v>
      </c>
      <c r="H275" s="68" t="e">
        <f ca="1">_xlfn.XLOOKUP(A275,map_headernames!L:L,map_headernames!Q:Q)</f>
        <v>#NAME?</v>
      </c>
      <c r="I275">
        <f ca="1">IFERROR(_xlfn.XLOOKUP($A275,map_headernames!O:O,map_headernames!O:O),0)</f>
        <v>0</v>
      </c>
    </row>
    <row r="276" spans="1:14">
      <c r="A276" s="89" t="s">
        <v>3692</v>
      </c>
      <c r="B276" s="89" t="s">
        <v>3693</v>
      </c>
      <c r="C276" s="78" t="s">
        <v>3693</v>
      </c>
      <c r="D276" s="65" t="s">
        <v>3616</v>
      </c>
      <c r="E276">
        <f ca="1">IFERROR(_xlfn.XLOOKUP($A276,map_headernames!H:H,map_headernames!H:H),0)</f>
        <v>0</v>
      </c>
      <c r="F276">
        <f ca="1">IFERROR(_xlfn.XLOOKUP($A276,map_headernames!I:I,map_headernames!I:I),0)</f>
        <v>0</v>
      </c>
      <c r="G276">
        <f ca="1">IFERROR(_xlfn.XLOOKUP($A276,map_headernames!L:L,map_headernames!L:L),0)</f>
        <v>0</v>
      </c>
      <c r="H276" s="68" t="e">
        <f ca="1">_xlfn.XLOOKUP(A276,map_headernames!L:L,map_headernames!Q:Q)</f>
        <v>#NAME?</v>
      </c>
      <c r="I276">
        <f ca="1">IFERROR(_xlfn.XLOOKUP($A276,map_headernames!O:O,map_headernames!O:O),0)</f>
        <v>0</v>
      </c>
    </row>
    <row r="277" spans="1:14">
      <c r="A277" s="89" t="s">
        <v>3694</v>
      </c>
      <c r="B277" s="89" t="s">
        <v>3695</v>
      </c>
      <c r="C277" s="78" t="s">
        <v>3696</v>
      </c>
      <c r="D277" s="65" t="s">
        <v>3616</v>
      </c>
      <c r="E277">
        <f ca="1">IFERROR(_xlfn.XLOOKUP($A277,map_headernames!H:H,map_headernames!H:H),0)</f>
        <v>0</v>
      </c>
      <c r="F277">
        <f ca="1">IFERROR(_xlfn.XLOOKUP($A277,map_headernames!I:I,map_headernames!I:I),0)</f>
        <v>0</v>
      </c>
      <c r="G277">
        <f ca="1">IFERROR(_xlfn.XLOOKUP($A277,map_headernames!L:L,map_headernames!L:L),0)</f>
        <v>0</v>
      </c>
      <c r="H277" s="68" t="e">
        <f ca="1">_xlfn.XLOOKUP(A277,map_headernames!L:L,map_headernames!Q:Q)</f>
        <v>#NAME?</v>
      </c>
      <c r="I277">
        <f ca="1">IFERROR(_xlfn.XLOOKUP($A277,map_headernames!O:O,map_headernames!O:O),0)</f>
        <v>0</v>
      </c>
    </row>
    <row r="278" spans="1:14">
      <c r="A278" s="89" t="s">
        <v>3697</v>
      </c>
      <c r="B278" s="89" t="s">
        <v>3698</v>
      </c>
      <c r="C278" s="78" t="s">
        <v>3698</v>
      </c>
      <c r="D278" s="65" t="s">
        <v>3616</v>
      </c>
      <c r="E278">
        <f ca="1">IFERROR(_xlfn.XLOOKUP($A278,map_headernames!H:H,map_headernames!H:H),0)</f>
        <v>0</v>
      </c>
      <c r="F278">
        <f ca="1">IFERROR(_xlfn.XLOOKUP($A278,map_headernames!I:I,map_headernames!I:I),0)</f>
        <v>0</v>
      </c>
      <c r="G278">
        <f ca="1">IFERROR(_xlfn.XLOOKUP($A278,map_headernames!L:L,map_headernames!L:L),0)</f>
        <v>0</v>
      </c>
      <c r="H278" s="68" t="e">
        <f ca="1">_xlfn.XLOOKUP(A278,map_headernames!L:L,map_headernames!Q:Q)</f>
        <v>#NAME?</v>
      </c>
      <c r="I278">
        <f ca="1">IFERROR(_xlfn.XLOOKUP($A278,map_headernames!O:O,map_headernames!O:O),0)</f>
        <v>0</v>
      </c>
    </row>
    <row r="279" spans="1:14">
      <c r="A279" s="89" t="s">
        <v>3699</v>
      </c>
      <c r="B279" s="89" t="s">
        <v>3700</v>
      </c>
      <c r="C279" s="78" t="s">
        <v>3701</v>
      </c>
      <c r="D279" s="65" t="s">
        <v>3616</v>
      </c>
      <c r="E279">
        <f ca="1">IFERROR(_xlfn.XLOOKUP($A279,map_headernames!H:H,map_headernames!H:H),0)</f>
        <v>0</v>
      </c>
      <c r="F279">
        <f ca="1">IFERROR(_xlfn.XLOOKUP($A279,map_headernames!I:I,map_headernames!I:I),0)</f>
        <v>0</v>
      </c>
      <c r="G279">
        <f ca="1">IFERROR(_xlfn.XLOOKUP($A279,map_headernames!L:L,map_headernames!L:L),0)</f>
        <v>0</v>
      </c>
      <c r="H279" s="68" t="e">
        <f ca="1">_xlfn.XLOOKUP(A279,map_headernames!L:L,map_headernames!Q:Q)</f>
        <v>#NAME?</v>
      </c>
      <c r="I279">
        <f ca="1">IFERROR(_xlfn.XLOOKUP($A279,map_headernames!O:O,map_headernames!O:O),0)</f>
        <v>0</v>
      </c>
    </row>
    <row r="280" spans="1:14">
      <c r="A280" s="89" t="s">
        <v>3702</v>
      </c>
      <c r="B280" s="89" t="s">
        <v>3703</v>
      </c>
      <c r="C280" s="78" t="s">
        <v>3703</v>
      </c>
      <c r="D280" s="65" t="s">
        <v>3616</v>
      </c>
      <c r="E280">
        <f ca="1">IFERROR(_xlfn.XLOOKUP($A280,map_headernames!H:H,map_headernames!H:H),0)</f>
        <v>0</v>
      </c>
      <c r="F280">
        <f ca="1">IFERROR(_xlfn.XLOOKUP($A280,map_headernames!I:I,map_headernames!I:I),0)</f>
        <v>0</v>
      </c>
      <c r="G280">
        <f ca="1">IFERROR(_xlfn.XLOOKUP($A280,map_headernames!L:L,map_headernames!L:L),0)</f>
        <v>0</v>
      </c>
      <c r="H280" s="68" t="e">
        <f ca="1">_xlfn.XLOOKUP(A280,map_headernames!L:L,map_headernames!Q:Q)</f>
        <v>#NAME?</v>
      </c>
      <c r="I280">
        <f ca="1">IFERROR(_xlfn.XLOOKUP($A280,map_headernames!O:O,map_headernames!O:O),0)</f>
        <v>0</v>
      </c>
    </row>
    <row r="281" spans="1:14">
      <c r="A281" s="89" t="s">
        <v>3704</v>
      </c>
      <c r="B281" s="89" t="s">
        <v>3705</v>
      </c>
      <c r="C281" s="78" t="s">
        <v>3706</v>
      </c>
      <c r="D281" s="65" t="s">
        <v>3616</v>
      </c>
      <c r="E281">
        <f ca="1">IFERROR(_xlfn.XLOOKUP($A281,map_headernames!H:H,map_headernames!H:H),0)</f>
        <v>0</v>
      </c>
      <c r="F281">
        <f ca="1">IFERROR(_xlfn.XLOOKUP($A281,map_headernames!I:I,map_headernames!I:I),0)</f>
        <v>0</v>
      </c>
      <c r="G281">
        <f ca="1">IFERROR(_xlfn.XLOOKUP($A281,map_headernames!L:L,map_headernames!L:L),0)</f>
        <v>0</v>
      </c>
      <c r="H281" s="68" t="e">
        <f ca="1">_xlfn.XLOOKUP(A281,map_headernames!L:L,map_headernames!Q:Q)</f>
        <v>#NAME?</v>
      </c>
      <c r="I281">
        <f ca="1">IFERROR(_xlfn.XLOOKUP($A281,map_headernames!O:O,map_headernames!O:O),0)</f>
        <v>0</v>
      </c>
    </row>
    <row r="282" spans="1:14">
      <c r="A282" s="89" t="s">
        <v>3707</v>
      </c>
      <c r="B282" s="90" t="s">
        <v>3708</v>
      </c>
      <c r="C282" s="78" t="s">
        <v>3708</v>
      </c>
      <c r="D282" s="65" t="s">
        <v>3616</v>
      </c>
      <c r="E282">
        <f ca="1">IFERROR(_xlfn.XLOOKUP($A282,map_headernames!H:H,map_headernames!H:H),0)</f>
        <v>0</v>
      </c>
      <c r="F282">
        <f ca="1">IFERROR(_xlfn.XLOOKUP($A282,map_headernames!I:I,map_headernames!I:I),0)</f>
        <v>0</v>
      </c>
      <c r="G282">
        <f ca="1">IFERROR(_xlfn.XLOOKUP($A282,map_headernames!L:L,map_headernames!L:L),0)</f>
        <v>0</v>
      </c>
      <c r="H282" s="68" t="e">
        <f ca="1">_xlfn.XLOOKUP(A282,map_headernames!L:L,map_headernames!Q:Q)</f>
        <v>#NAME?</v>
      </c>
      <c r="I282">
        <f ca="1">IFERROR(_xlfn.XLOOKUP($A282,map_headernames!O:O,map_headernames!O:O),0)</f>
        <v>0</v>
      </c>
      <c r="K282" s="23"/>
      <c r="M282">
        <v>1</v>
      </c>
      <c r="N282">
        <v>1</v>
      </c>
    </row>
    <row r="283" spans="1:14">
      <c r="A283" s="89" t="s">
        <v>3709</v>
      </c>
      <c r="B283" s="89" t="s">
        <v>3710</v>
      </c>
      <c r="C283" s="78" t="s">
        <v>3661</v>
      </c>
      <c r="D283" s="65" t="s">
        <v>3616</v>
      </c>
      <c r="E283">
        <f ca="1">IFERROR(_xlfn.XLOOKUP($A283,map_headernames!H:H,map_headernames!H:H),0)</f>
        <v>0</v>
      </c>
      <c r="F283">
        <f ca="1">IFERROR(_xlfn.XLOOKUP($A283,map_headernames!I:I,map_headernames!I:I),0)</f>
        <v>0</v>
      </c>
      <c r="G283">
        <f ca="1">IFERROR(_xlfn.XLOOKUP($A283,map_headernames!L:L,map_headernames!L:L),0)</f>
        <v>0</v>
      </c>
      <c r="H283" s="68" t="e">
        <f ca="1">_xlfn.XLOOKUP(A283,map_headernames!L:L,map_headernames!Q:Q)</f>
        <v>#NAME?</v>
      </c>
      <c r="I283">
        <f ca="1">IFERROR(_xlfn.XLOOKUP($A283,map_headernames!O:O,map_headernames!O:O),0)</f>
        <v>0</v>
      </c>
    </row>
    <row r="284" spans="1:14">
      <c r="A284" s="89" t="s">
        <v>3711</v>
      </c>
      <c r="B284" s="89" t="s">
        <v>3712</v>
      </c>
      <c r="C284" s="78" t="s">
        <v>3712</v>
      </c>
      <c r="D284" s="65" t="s">
        <v>3616</v>
      </c>
      <c r="E284">
        <f ca="1">IFERROR(_xlfn.XLOOKUP($A284,map_headernames!H:H,map_headernames!H:H),0)</f>
        <v>0</v>
      </c>
      <c r="F284">
        <f ca="1">IFERROR(_xlfn.XLOOKUP($A284,map_headernames!I:I,map_headernames!I:I),0)</f>
        <v>0</v>
      </c>
      <c r="G284">
        <f ca="1">IFERROR(_xlfn.XLOOKUP($A284,map_headernames!L:L,map_headernames!L:L),0)</f>
        <v>0</v>
      </c>
      <c r="H284" s="68" t="e">
        <f ca="1">_xlfn.XLOOKUP(A284,map_headernames!L:L,map_headernames!Q:Q)</f>
        <v>#NAME?</v>
      </c>
      <c r="I284">
        <f ca="1">IFERROR(_xlfn.XLOOKUP($A284,map_headernames!O:O,map_headernames!O:O),0)</f>
        <v>0</v>
      </c>
    </row>
    <row r="285" spans="1:14">
      <c r="A285" s="89" t="s">
        <v>3713</v>
      </c>
      <c r="B285" s="89" t="s">
        <v>3714</v>
      </c>
      <c r="C285" s="78" t="s">
        <v>3715</v>
      </c>
      <c r="D285" s="65" t="s">
        <v>3616</v>
      </c>
      <c r="E285">
        <f ca="1">IFERROR(_xlfn.XLOOKUP($A285,map_headernames!H:H,map_headernames!H:H),0)</f>
        <v>0</v>
      </c>
      <c r="F285">
        <f ca="1">IFERROR(_xlfn.XLOOKUP($A285,map_headernames!I:I,map_headernames!I:I),0)</f>
        <v>0</v>
      </c>
      <c r="G285">
        <f ca="1">IFERROR(_xlfn.XLOOKUP($A285,map_headernames!L:L,map_headernames!L:L),0)</f>
        <v>0</v>
      </c>
      <c r="H285" s="68" t="e">
        <f ca="1">_xlfn.XLOOKUP(A285,map_headernames!L:L,map_headernames!Q:Q)</f>
        <v>#NAME?</v>
      </c>
      <c r="I285">
        <f ca="1">IFERROR(_xlfn.XLOOKUP($A285,map_headernames!O:O,map_headernames!O:O),0)</f>
        <v>0</v>
      </c>
    </row>
    <row r="286" spans="1:14">
      <c r="A286" s="89" t="s">
        <v>3716</v>
      </c>
      <c r="B286" s="89" t="s">
        <v>3717</v>
      </c>
      <c r="C286" s="78" t="s">
        <v>3717</v>
      </c>
      <c r="D286" s="65" t="s">
        <v>3616</v>
      </c>
      <c r="E286">
        <f ca="1">IFERROR(_xlfn.XLOOKUP($A286,map_headernames!H:H,map_headernames!H:H),0)</f>
        <v>0</v>
      </c>
      <c r="F286">
        <f ca="1">IFERROR(_xlfn.XLOOKUP($A286,map_headernames!I:I,map_headernames!I:I),0)</f>
        <v>0</v>
      </c>
      <c r="G286">
        <f ca="1">IFERROR(_xlfn.XLOOKUP($A286,map_headernames!L:L,map_headernames!L:L),0)</f>
        <v>0</v>
      </c>
      <c r="H286" s="68" t="e">
        <f ca="1">_xlfn.XLOOKUP(A286,map_headernames!L:L,map_headernames!Q:Q)</f>
        <v>#NAME?</v>
      </c>
      <c r="I286">
        <f ca="1">IFERROR(_xlfn.XLOOKUP($A286,map_headernames!O:O,map_headernames!O:O),0)</f>
        <v>0</v>
      </c>
    </row>
    <row r="287" spans="1:14">
      <c r="A287" s="89" t="s">
        <v>3718</v>
      </c>
      <c r="B287" s="89" t="s">
        <v>3719</v>
      </c>
      <c r="C287" s="78" t="s">
        <v>3720</v>
      </c>
      <c r="D287" s="65" t="s">
        <v>3616</v>
      </c>
      <c r="E287">
        <f ca="1">IFERROR(_xlfn.XLOOKUP($A287,map_headernames!H:H,map_headernames!H:H),0)</f>
        <v>0</v>
      </c>
      <c r="F287">
        <f ca="1">IFERROR(_xlfn.XLOOKUP($A287,map_headernames!I:I,map_headernames!I:I),0)</f>
        <v>0</v>
      </c>
      <c r="G287">
        <f ca="1">IFERROR(_xlfn.XLOOKUP($A287,map_headernames!L:L,map_headernames!L:L),0)</f>
        <v>0</v>
      </c>
      <c r="H287" s="68" t="e">
        <f ca="1">_xlfn.XLOOKUP(A287,map_headernames!L:L,map_headernames!Q:Q)</f>
        <v>#NAME?</v>
      </c>
      <c r="I287">
        <f ca="1">IFERROR(_xlfn.XLOOKUP($A287,map_headernames!O:O,map_headernames!O:O),0)</f>
        <v>0</v>
      </c>
    </row>
    <row r="288" spans="1:14">
      <c r="A288" s="89" t="s">
        <v>3721</v>
      </c>
      <c r="B288" s="89" t="s">
        <v>3722</v>
      </c>
      <c r="C288" s="78" t="s">
        <v>3722</v>
      </c>
      <c r="D288" s="65" t="s">
        <v>3616</v>
      </c>
      <c r="E288">
        <f ca="1">IFERROR(_xlfn.XLOOKUP($A288,map_headernames!H:H,map_headernames!H:H),0)</f>
        <v>0</v>
      </c>
      <c r="F288">
        <f ca="1">IFERROR(_xlfn.XLOOKUP($A288,map_headernames!I:I,map_headernames!I:I),0)</f>
        <v>0</v>
      </c>
      <c r="G288">
        <f ca="1">IFERROR(_xlfn.XLOOKUP($A288,map_headernames!L:L,map_headernames!L:L),0)</f>
        <v>0</v>
      </c>
      <c r="H288" s="68" t="e">
        <f ca="1">_xlfn.XLOOKUP(A288,map_headernames!L:L,map_headernames!Q:Q)</f>
        <v>#NAME?</v>
      </c>
      <c r="I288">
        <f ca="1">IFERROR(_xlfn.XLOOKUP($A288,map_headernames!O:O,map_headernames!O:O),0)</f>
        <v>0</v>
      </c>
    </row>
    <row r="289" spans="1:15">
      <c r="A289" s="89" t="s">
        <v>3723</v>
      </c>
      <c r="B289" s="89" t="s">
        <v>3724</v>
      </c>
      <c r="C289" s="78" t="s">
        <v>3725</v>
      </c>
      <c r="D289" s="65" t="s">
        <v>3616</v>
      </c>
      <c r="E289">
        <f ca="1">IFERROR(_xlfn.XLOOKUP($A289,map_headernames!H:H,map_headernames!H:H),0)</f>
        <v>0</v>
      </c>
      <c r="F289">
        <f ca="1">IFERROR(_xlfn.XLOOKUP($A289,map_headernames!I:I,map_headernames!I:I),0)</f>
        <v>0</v>
      </c>
      <c r="G289">
        <f ca="1">IFERROR(_xlfn.XLOOKUP($A289,map_headernames!L:L,map_headernames!L:L),0)</f>
        <v>0</v>
      </c>
      <c r="H289" s="68" t="e">
        <f ca="1">_xlfn.XLOOKUP(A289,map_headernames!L:L,map_headernames!Q:Q)</f>
        <v>#NAME?</v>
      </c>
      <c r="I289">
        <f ca="1">IFERROR(_xlfn.XLOOKUP($A289,map_headernames!O:O,map_headernames!O:O),0)</f>
        <v>0</v>
      </c>
    </row>
    <row r="290" spans="1:15">
      <c r="A290" s="89" t="s">
        <v>3726</v>
      </c>
      <c r="B290" s="89" t="s">
        <v>3727</v>
      </c>
      <c r="C290" s="78" t="s">
        <v>3727</v>
      </c>
      <c r="D290" s="65" t="s">
        <v>3616</v>
      </c>
      <c r="E290">
        <f ca="1">IFERROR(_xlfn.XLOOKUP($A290,map_headernames!H:H,map_headernames!H:H),0)</f>
        <v>0</v>
      </c>
      <c r="F290">
        <f ca="1">IFERROR(_xlfn.XLOOKUP($A290,map_headernames!I:I,map_headernames!I:I),0)</f>
        <v>0</v>
      </c>
      <c r="G290">
        <f ca="1">IFERROR(_xlfn.XLOOKUP($A290,map_headernames!L:L,map_headernames!L:L),0)</f>
        <v>0</v>
      </c>
      <c r="H290" s="68" t="e">
        <f ca="1">_xlfn.XLOOKUP(A290,map_headernames!L:L,map_headernames!Q:Q)</f>
        <v>#NAME?</v>
      </c>
      <c r="I290">
        <f ca="1">IFERROR(_xlfn.XLOOKUP($A290,map_headernames!O:O,map_headernames!O:O),0)</f>
        <v>0</v>
      </c>
    </row>
    <row r="291" spans="1:15">
      <c r="A291" s="89" t="s">
        <v>3728</v>
      </c>
      <c r="B291" s="89" t="s">
        <v>3729</v>
      </c>
      <c r="C291" s="78" t="s">
        <v>3730</v>
      </c>
      <c r="D291" s="65" t="s">
        <v>3616</v>
      </c>
      <c r="E291">
        <f ca="1">IFERROR(_xlfn.XLOOKUP($A291,map_headernames!H:H,map_headernames!H:H),0)</f>
        <v>0</v>
      </c>
      <c r="F291">
        <f ca="1">IFERROR(_xlfn.XLOOKUP($A291,map_headernames!I:I,map_headernames!I:I),0)</f>
        <v>0</v>
      </c>
      <c r="G291">
        <f ca="1">IFERROR(_xlfn.XLOOKUP($A291,map_headernames!L:L,map_headernames!L:L),0)</f>
        <v>0</v>
      </c>
      <c r="H291" s="68" t="e">
        <f ca="1">_xlfn.XLOOKUP(A291,map_headernames!L:L,map_headernames!Q:Q)</f>
        <v>#NAME?</v>
      </c>
      <c r="I291">
        <f ca="1">IFERROR(_xlfn.XLOOKUP($A291,map_headernames!O:O,map_headernames!O:O),0)</f>
        <v>0</v>
      </c>
    </row>
    <row r="292" spans="1:15">
      <c r="A292" s="89" t="s">
        <v>3731</v>
      </c>
      <c r="B292" s="90" t="s">
        <v>3732</v>
      </c>
      <c r="C292" s="78" t="s">
        <v>3732</v>
      </c>
      <c r="D292" s="65" t="s">
        <v>3616</v>
      </c>
      <c r="E292">
        <f ca="1">IFERROR(_xlfn.XLOOKUP($A292,map_headernames!H:H,map_headernames!H:H),0)</f>
        <v>0</v>
      </c>
      <c r="F292">
        <f ca="1">IFERROR(_xlfn.XLOOKUP($A292,map_headernames!I:I,map_headernames!I:I),0)</f>
        <v>0</v>
      </c>
      <c r="G292">
        <f ca="1">IFERROR(_xlfn.XLOOKUP($A292,map_headernames!L:L,map_headernames!L:L),0)</f>
        <v>0</v>
      </c>
      <c r="H292" s="68" t="e">
        <f ca="1">_xlfn.XLOOKUP(A292,map_headernames!L:L,map_headernames!Q:Q)</f>
        <v>#NAME?</v>
      </c>
      <c r="I292">
        <f ca="1">IFERROR(_xlfn.XLOOKUP($A292,map_headernames!O:O,map_headernames!O:O),0)</f>
        <v>0</v>
      </c>
    </row>
    <row r="293" spans="1:15">
      <c r="A293" s="89" t="s">
        <v>3733</v>
      </c>
      <c r="B293" s="89" t="s">
        <v>3734</v>
      </c>
      <c r="C293" s="78" t="s">
        <v>3735</v>
      </c>
      <c r="D293" s="65" t="s">
        <v>3616</v>
      </c>
      <c r="E293">
        <f ca="1">IFERROR(_xlfn.XLOOKUP($A293,map_headernames!H:H,map_headernames!H:H),0)</f>
        <v>0</v>
      </c>
      <c r="F293">
        <f ca="1">IFERROR(_xlfn.XLOOKUP($A293,map_headernames!I:I,map_headernames!I:I),0)</f>
        <v>0</v>
      </c>
      <c r="G293">
        <f ca="1">IFERROR(_xlfn.XLOOKUP($A293,map_headernames!L:L,map_headernames!L:L),0)</f>
        <v>0</v>
      </c>
      <c r="H293" s="68" t="e">
        <f ca="1">_xlfn.XLOOKUP(A293,map_headernames!L:L,map_headernames!Q:Q)</f>
        <v>#NAME?</v>
      </c>
      <c r="I293">
        <f ca="1">IFERROR(_xlfn.XLOOKUP($A293,map_headernames!O:O,map_headernames!O:O),0)</f>
        <v>0</v>
      </c>
    </row>
    <row r="294" spans="1:15">
      <c r="A294" s="89" t="s">
        <v>3736</v>
      </c>
      <c r="B294" s="89" t="s">
        <v>3737</v>
      </c>
      <c r="C294" s="78" t="s">
        <v>3737</v>
      </c>
      <c r="D294" s="65" t="s">
        <v>3616</v>
      </c>
      <c r="E294">
        <f ca="1">IFERROR(_xlfn.XLOOKUP($A294,map_headernames!H:H,map_headernames!H:H),0)</f>
        <v>0</v>
      </c>
      <c r="F294">
        <f ca="1">IFERROR(_xlfn.XLOOKUP($A294,map_headernames!I:I,map_headernames!I:I),0)</f>
        <v>0</v>
      </c>
      <c r="G294">
        <f ca="1">IFERROR(_xlfn.XLOOKUP($A294,map_headernames!L:L,map_headernames!L:L),0)</f>
        <v>0</v>
      </c>
      <c r="H294" s="68" t="e">
        <f ca="1">_xlfn.XLOOKUP(A294,map_headernames!L:L,map_headernames!Q:Q)</f>
        <v>#NAME?</v>
      </c>
      <c r="I294">
        <f ca="1">IFERROR(_xlfn.XLOOKUP($A294,map_headernames!O:O,map_headernames!O:O),0)</f>
        <v>0</v>
      </c>
    </row>
    <row r="295" spans="1:15">
      <c r="A295" s="89" t="s">
        <v>3738</v>
      </c>
      <c r="B295" s="89" t="s">
        <v>3739</v>
      </c>
      <c r="C295" s="78" t="s">
        <v>3740</v>
      </c>
      <c r="D295" s="65" t="s">
        <v>3616</v>
      </c>
      <c r="E295">
        <f ca="1">IFERROR(_xlfn.XLOOKUP($A295,map_headernames!H:H,map_headernames!H:H),0)</f>
        <v>0</v>
      </c>
      <c r="F295">
        <f ca="1">IFERROR(_xlfn.XLOOKUP($A295,map_headernames!I:I,map_headernames!I:I),0)</f>
        <v>0</v>
      </c>
      <c r="G295">
        <f ca="1">IFERROR(_xlfn.XLOOKUP($A295,map_headernames!L:L,map_headernames!L:L),0)</f>
        <v>0</v>
      </c>
      <c r="H295" s="68" t="e">
        <f ca="1">_xlfn.XLOOKUP(A295,map_headernames!L:L,map_headernames!Q:Q)</f>
        <v>#NAME?</v>
      </c>
      <c r="I295">
        <f ca="1">IFERROR(_xlfn.XLOOKUP($A295,map_headernames!O:O,map_headernames!O:O),0)</f>
        <v>0</v>
      </c>
    </row>
    <row r="296" spans="1:15">
      <c r="A296" s="89" t="s">
        <v>3741</v>
      </c>
      <c r="B296" s="89" t="s">
        <v>3742</v>
      </c>
      <c r="C296" s="78" t="s">
        <v>3742</v>
      </c>
      <c r="D296" s="65" t="s">
        <v>3616</v>
      </c>
      <c r="E296">
        <f ca="1">IFERROR(_xlfn.XLOOKUP($A296,map_headernames!H:H,map_headernames!H:H),0)</f>
        <v>0</v>
      </c>
      <c r="F296">
        <f ca="1">IFERROR(_xlfn.XLOOKUP($A296,map_headernames!I:I,map_headernames!I:I),0)</f>
        <v>0</v>
      </c>
      <c r="G296">
        <f ca="1">IFERROR(_xlfn.XLOOKUP($A296,map_headernames!L:L,map_headernames!L:L),0)</f>
        <v>0</v>
      </c>
      <c r="H296" s="68" t="e">
        <f ca="1">_xlfn.XLOOKUP(A296,map_headernames!L:L,map_headernames!Q:Q)</f>
        <v>#NAME?</v>
      </c>
      <c r="I296">
        <f ca="1">IFERROR(_xlfn.XLOOKUP($A296,map_headernames!O:O,map_headernames!O:O),0)</f>
        <v>0</v>
      </c>
    </row>
    <row r="297" spans="1:15">
      <c r="A297" s="89" t="s">
        <v>3743</v>
      </c>
      <c r="B297" s="89" t="s">
        <v>3744</v>
      </c>
      <c r="C297" s="78" t="s">
        <v>3745</v>
      </c>
      <c r="D297" s="65" t="s">
        <v>3616</v>
      </c>
      <c r="E297">
        <f ca="1">IFERROR(_xlfn.XLOOKUP($A297,map_headernames!H:H,map_headernames!H:H),0)</f>
        <v>0</v>
      </c>
      <c r="F297">
        <f ca="1">IFERROR(_xlfn.XLOOKUP($A297,map_headernames!I:I,map_headernames!I:I),0)</f>
        <v>0</v>
      </c>
      <c r="G297">
        <f ca="1">IFERROR(_xlfn.XLOOKUP($A297,map_headernames!L:L,map_headernames!L:L),0)</f>
        <v>0</v>
      </c>
      <c r="H297" s="68" t="e">
        <f ca="1">_xlfn.XLOOKUP(A297,map_headernames!L:L,map_headernames!Q:Q)</f>
        <v>#NAME?</v>
      </c>
      <c r="I297">
        <f ca="1">IFERROR(_xlfn.XLOOKUP($A297,map_headernames!O:O,map_headernames!O:O),0)</f>
        <v>0</v>
      </c>
    </row>
    <row r="298" spans="1:15">
      <c r="A298" s="89" t="s">
        <v>3746</v>
      </c>
      <c r="B298" s="89" t="s">
        <v>3747</v>
      </c>
      <c r="C298" s="78" t="s">
        <v>3747</v>
      </c>
      <c r="D298" s="65" t="s">
        <v>3616</v>
      </c>
      <c r="E298">
        <f ca="1">IFERROR(_xlfn.XLOOKUP($A298,map_headernames!H:H,map_headernames!H:H),0)</f>
        <v>0</v>
      </c>
      <c r="F298">
        <f ca="1">IFERROR(_xlfn.XLOOKUP($A298,map_headernames!I:I,map_headernames!I:I),0)</f>
        <v>0</v>
      </c>
      <c r="G298">
        <f ca="1">IFERROR(_xlfn.XLOOKUP($A298,map_headernames!L:L,map_headernames!L:L),0)</f>
        <v>0</v>
      </c>
      <c r="H298" s="68" t="e">
        <f ca="1">_xlfn.XLOOKUP(A298,map_headernames!L:L,map_headernames!Q:Q)</f>
        <v>#NAME?</v>
      </c>
      <c r="I298">
        <f ca="1">IFERROR(_xlfn.XLOOKUP($A298,map_headernames!O:O,map_headernames!O:O),0)</f>
        <v>0</v>
      </c>
    </row>
    <row r="299" spans="1:15">
      <c r="A299" s="89" t="s">
        <v>3748</v>
      </c>
      <c r="B299" s="89" t="s">
        <v>3749</v>
      </c>
      <c r="C299" s="78" t="s">
        <v>3750</v>
      </c>
      <c r="D299" s="65" t="s">
        <v>3616</v>
      </c>
      <c r="E299">
        <f ca="1">IFERROR(_xlfn.XLOOKUP($A299,map_headernames!H:H,map_headernames!H:H),0)</f>
        <v>0</v>
      </c>
      <c r="F299">
        <f ca="1">IFERROR(_xlfn.XLOOKUP($A299,map_headernames!I:I,map_headernames!I:I),0)</f>
        <v>0</v>
      </c>
      <c r="G299">
        <f ca="1">IFERROR(_xlfn.XLOOKUP($A299,map_headernames!L:L,map_headernames!L:L),0)</f>
        <v>0</v>
      </c>
      <c r="H299" s="68" t="e">
        <f ca="1">_xlfn.XLOOKUP(A299,map_headernames!L:L,map_headernames!Q:Q)</f>
        <v>#NAME?</v>
      </c>
      <c r="I299">
        <f ca="1">IFERROR(_xlfn.XLOOKUP($A299,map_headernames!O:O,map_headernames!O:O),0)</f>
        <v>0</v>
      </c>
    </row>
    <row r="300" spans="1:15">
      <c r="A300" s="89" t="s">
        <v>3751</v>
      </c>
      <c r="B300" s="89" t="s">
        <v>3752</v>
      </c>
      <c r="C300" s="78" t="s">
        <v>3752</v>
      </c>
      <c r="D300" s="65" t="s">
        <v>3616</v>
      </c>
      <c r="E300">
        <f ca="1">IFERROR(_xlfn.XLOOKUP($A300,map_headernames!H:H,map_headernames!H:H),0)</f>
        <v>0</v>
      </c>
      <c r="F300">
        <f ca="1">IFERROR(_xlfn.XLOOKUP($A300,map_headernames!I:I,map_headernames!I:I),0)</f>
        <v>0</v>
      </c>
      <c r="G300">
        <f ca="1">IFERROR(_xlfn.XLOOKUP($A300,map_headernames!L:L,map_headernames!L:L),0)</f>
        <v>0</v>
      </c>
      <c r="H300" s="68" t="e">
        <f ca="1">_xlfn.XLOOKUP(A300,map_headernames!L:L,map_headernames!Q:Q)</f>
        <v>#NAME?</v>
      </c>
      <c r="I300">
        <f ca="1">IFERROR(_xlfn.XLOOKUP($A300,map_headernames!O:O,map_headernames!O:O),0)</f>
        <v>0</v>
      </c>
    </row>
    <row r="301" spans="1:15">
      <c r="A301" s="89" t="s">
        <v>3753</v>
      </c>
      <c r="B301" s="89" t="s">
        <v>3754</v>
      </c>
      <c r="C301" s="78" t="s">
        <v>3755</v>
      </c>
      <c r="D301" s="65" t="s">
        <v>3616</v>
      </c>
      <c r="E301">
        <f ca="1">IFERROR(_xlfn.XLOOKUP($A301,map_headernames!H:H,map_headernames!H:H),0)</f>
        <v>0</v>
      </c>
      <c r="F301">
        <f ca="1">IFERROR(_xlfn.XLOOKUP($A301,map_headernames!I:I,map_headernames!I:I),0)</f>
        <v>0</v>
      </c>
      <c r="G301">
        <f ca="1">IFERROR(_xlfn.XLOOKUP($A301,map_headernames!L:L,map_headernames!L:L),0)</f>
        <v>0</v>
      </c>
      <c r="H301" s="68" t="e">
        <f ca="1">_xlfn.XLOOKUP(A301,map_headernames!L:L,map_headernames!Q:Q)</f>
        <v>#NAME?</v>
      </c>
      <c r="I301">
        <f ca="1">IFERROR(_xlfn.XLOOKUP($A301,map_headernames!O:O,map_headernames!O:O),0)</f>
        <v>0</v>
      </c>
    </row>
    <row r="302" spans="1:15">
      <c r="A302" s="77" t="s">
        <v>3756</v>
      </c>
      <c r="B302" s="91" t="s">
        <v>3169</v>
      </c>
      <c r="C302" s="78" t="s">
        <v>3169</v>
      </c>
      <c r="D302" s="65" t="s">
        <v>3616</v>
      </c>
      <c r="E302">
        <f ca="1">IFERROR(_xlfn.XLOOKUP($A302,map_headernames!H:H,map_headernames!H:H),0)</f>
        <v>0</v>
      </c>
      <c r="F302">
        <f ca="1">IFERROR(_xlfn.XLOOKUP($A302,map_headernames!I:I,map_headernames!I:I),0)</f>
        <v>0</v>
      </c>
      <c r="G302">
        <f ca="1">IFERROR(_xlfn.XLOOKUP($A302,map_headernames!L:L,map_headernames!L:L),0)</f>
        <v>0</v>
      </c>
      <c r="H302" s="68" t="e">
        <f ca="1">_xlfn.XLOOKUP(A302,map_headernames!L:L,map_headernames!Q:Q)</f>
        <v>#NAME?</v>
      </c>
      <c r="I302">
        <f ca="1">IFERROR(_xlfn.XLOOKUP($A302,map_headernames!O:O,map_headernames!O:O),0)</f>
        <v>0</v>
      </c>
      <c r="J302" s="39"/>
      <c r="K302" t="s">
        <v>1057</v>
      </c>
      <c r="L302" s="39" t="s">
        <v>1055</v>
      </c>
      <c r="M302">
        <v>0</v>
      </c>
      <c r="N302">
        <v>0</v>
      </c>
      <c r="O302" t="s">
        <v>7499</v>
      </c>
    </row>
    <row r="303" spans="1:15">
      <c r="A303" s="77" t="s">
        <v>561</v>
      </c>
      <c r="B303" s="91" t="s">
        <v>3757</v>
      </c>
      <c r="C303" s="78" t="s">
        <v>3758</v>
      </c>
      <c r="D303" s="65" t="s">
        <v>3616</v>
      </c>
      <c r="E303">
        <f ca="1">IFERROR(_xlfn.XLOOKUP($A303,map_headernames!H:H,map_headernames!H:H),0)</f>
        <v>0</v>
      </c>
      <c r="F303">
        <f ca="1">IFERROR(_xlfn.XLOOKUP($A303,map_headernames!I:I,map_headernames!I:I),0)</f>
        <v>0</v>
      </c>
      <c r="G303">
        <f ca="1">IFERROR(_xlfn.XLOOKUP($A303,map_headernames!L:L,map_headernames!L:L),0)</f>
        <v>0</v>
      </c>
      <c r="H303" s="68" t="e">
        <f ca="1">_xlfn.XLOOKUP(A303,map_headernames!L:L,map_headernames!Q:Q)</f>
        <v>#NAME?</v>
      </c>
      <c r="I303">
        <f ca="1">IFERROR(_xlfn.XLOOKUP($A303,map_headernames!O:O,map_headernames!O:O),0)</f>
        <v>0</v>
      </c>
      <c r="J303" s="39"/>
      <c r="K303" t="s">
        <v>561</v>
      </c>
      <c r="L303" s="39" t="s">
        <v>560</v>
      </c>
      <c r="M303">
        <v>0</v>
      </c>
      <c r="N303">
        <v>0</v>
      </c>
    </row>
    <row r="304" spans="1:15">
      <c r="A304" s="77" t="s">
        <v>3759</v>
      </c>
      <c r="B304" s="77" t="s">
        <v>3760</v>
      </c>
      <c r="C304" s="78" t="s">
        <v>3761</v>
      </c>
      <c r="D304" s="65" t="s">
        <v>3616</v>
      </c>
      <c r="E304">
        <f ca="1">IFERROR(_xlfn.XLOOKUP($A304,map_headernames!H:H,map_headernames!H:H),0)</f>
        <v>0</v>
      </c>
      <c r="F304">
        <f ca="1">IFERROR(_xlfn.XLOOKUP($A304,map_headernames!I:I,map_headernames!I:I),0)</f>
        <v>0</v>
      </c>
      <c r="G304">
        <f ca="1">IFERROR(_xlfn.XLOOKUP($A304,map_headernames!L:L,map_headernames!L:L),0)</f>
        <v>0</v>
      </c>
      <c r="H304" s="68" t="e">
        <f ca="1">_xlfn.XLOOKUP(A304,map_headernames!L:L,map_headernames!Q:Q)</f>
        <v>#NAME?</v>
      </c>
      <c r="I304">
        <f ca="1">IFERROR(_xlfn.XLOOKUP($A304,map_headernames!O:O,map_headernames!O:O),0)</f>
        <v>0</v>
      </c>
      <c r="J304" s="39"/>
      <c r="K304" t="s">
        <v>1626</v>
      </c>
      <c r="L304" s="39" t="s">
        <v>150</v>
      </c>
      <c r="M304">
        <v>0</v>
      </c>
      <c r="N304">
        <v>0</v>
      </c>
    </row>
    <row r="305" spans="1:14">
      <c r="A305" s="71" t="s">
        <v>3762</v>
      </c>
      <c r="B305" s="71" t="s">
        <v>3763</v>
      </c>
      <c r="C305" s="78" t="s">
        <v>3763</v>
      </c>
      <c r="D305" s="65" t="s">
        <v>3616</v>
      </c>
      <c r="E305">
        <f ca="1">IFERROR(_xlfn.XLOOKUP($A305,map_headernames!H:H,map_headernames!H:H),0)</f>
        <v>0</v>
      </c>
      <c r="F305">
        <f ca="1">IFERROR(_xlfn.XLOOKUP($A305,map_headernames!I:I,map_headernames!I:I),0)</f>
        <v>0</v>
      </c>
      <c r="G305">
        <f ca="1">IFERROR(_xlfn.XLOOKUP($A305,map_headernames!L:L,map_headernames!L:L),0)</f>
        <v>0</v>
      </c>
      <c r="H305" s="68" t="e">
        <f ca="1">_xlfn.XLOOKUP(A305,map_headernames!L:L,map_headernames!Q:Q)</f>
        <v>#NAME?</v>
      </c>
      <c r="I305">
        <f ca="1">IFERROR(_xlfn.XLOOKUP($A305,map_headernames!O:O,map_headernames!O:O),0)</f>
        <v>0</v>
      </c>
    </row>
    <row r="306" spans="1:14">
      <c r="A306" s="71" t="s">
        <v>3764</v>
      </c>
      <c r="B306" s="71" t="s">
        <v>3765</v>
      </c>
      <c r="C306" s="78" t="s">
        <v>3766</v>
      </c>
      <c r="D306" s="65" t="s">
        <v>3616</v>
      </c>
      <c r="E306">
        <f ca="1">IFERROR(_xlfn.XLOOKUP($A306,map_headernames!H:H,map_headernames!H:H),0)</f>
        <v>0</v>
      </c>
      <c r="F306">
        <f ca="1">IFERROR(_xlfn.XLOOKUP($A306,map_headernames!I:I,map_headernames!I:I),0)</f>
        <v>0</v>
      </c>
      <c r="G306">
        <f ca="1">IFERROR(_xlfn.XLOOKUP($A306,map_headernames!L:L,map_headernames!L:L),0)</f>
        <v>0</v>
      </c>
      <c r="H306" s="68" t="e">
        <f ca="1">_xlfn.XLOOKUP(A306,map_headernames!L:L,map_headernames!Q:Q)</f>
        <v>#NAME?</v>
      </c>
      <c r="I306">
        <f ca="1">IFERROR(_xlfn.XLOOKUP($A306,map_headernames!O:O,map_headernames!O:O),0)</f>
        <v>0</v>
      </c>
    </row>
    <row r="307" spans="1:14">
      <c r="A307" s="71" t="s">
        <v>3767</v>
      </c>
      <c r="B307" s="71" t="s">
        <v>2482</v>
      </c>
      <c r="C307" s="78" t="s">
        <v>2482</v>
      </c>
      <c r="D307" s="65" t="s">
        <v>3616</v>
      </c>
      <c r="E307">
        <f ca="1">IFERROR(_xlfn.XLOOKUP($A307,map_headernames!H:H,map_headernames!H:H),0)</f>
        <v>0</v>
      </c>
      <c r="F307">
        <f ca="1">IFERROR(_xlfn.XLOOKUP($A307,map_headernames!I:I,map_headernames!I:I),0)</f>
        <v>0</v>
      </c>
      <c r="G307">
        <f ca="1">IFERROR(_xlfn.XLOOKUP($A307,map_headernames!L:L,map_headernames!L:L),0)</f>
        <v>0</v>
      </c>
      <c r="H307" s="68" t="e">
        <f ca="1">_xlfn.XLOOKUP(A307,map_headernames!L:L,map_headernames!Q:Q)</f>
        <v>#NAME?</v>
      </c>
      <c r="I307">
        <f ca="1">IFERROR(_xlfn.XLOOKUP($A307,map_headernames!O:O,map_headernames!O:O),0)</f>
        <v>0</v>
      </c>
    </row>
    <row r="308" spans="1:14">
      <c r="A308" s="71" t="s">
        <v>3768</v>
      </c>
      <c r="B308" s="71" t="s">
        <v>3769</v>
      </c>
      <c r="C308" s="78" t="s">
        <v>3770</v>
      </c>
      <c r="D308" s="65" t="s">
        <v>3616</v>
      </c>
      <c r="E308">
        <f ca="1">IFERROR(_xlfn.XLOOKUP($A308,map_headernames!H:H,map_headernames!H:H),0)</f>
        <v>0</v>
      </c>
      <c r="F308">
        <f ca="1">IFERROR(_xlfn.XLOOKUP($A308,map_headernames!I:I,map_headernames!I:I),0)</f>
        <v>0</v>
      </c>
      <c r="G308">
        <f ca="1">IFERROR(_xlfn.XLOOKUP($A308,map_headernames!L:L,map_headernames!L:L),0)</f>
        <v>0</v>
      </c>
      <c r="H308" s="68" t="e">
        <f ca="1">_xlfn.XLOOKUP(A308,map_headernames!L:L,map_headernames!Q:Q)</f>
        <v>#NAME?</v>
      </c>
      <c r="I308">
        <f ca="1">IFERROR(_xlfn.XLOOKUP($A308,map_headernames!O:O,map_headernames!O:O),0)</f>
        <v>0</v>
      </c>
    </row>
    <row r="309" spans="1:14">
      <c r="A309" s="71" t="s">
        <v>3771</v>
      </c>
      <c r="B309" s="69" t="s">
        <v>3772</v>
      </c>
      <c r="C309" s="78" t="s">
        <v>3773</v>
      </c>
      <c r="D309" s="65" t="s">
        <v>3616</v>
      </c>
      <c r="E309">
        <f ca="1">IFERROR(_xlfn.XLOOKUP($A309,map_headernames!H:H,map_headernames!H:H),0)</f>
        <v>0</v>
      </c>
      <c r="F309">
        <f ca="1">IFERROR(_xlfn.XLOOKUP($A309,map_headernames!I:I,map_headernames!I:I),0)</f>
        <v>0</v>
      </c>
      <c r="G309">
        <f ca="1">IFERROR(_xlfn.XLOOKUP($A309,map_headernames!L:L,map_headernames!L:L),0)</f>
        <v>0</v>
      </c>
      <c r="H309" s="68" t="e">
        <f ca="1">_xlfn.XLOOKUP(A309,map_headernames!L:L,map_headernames!Q:Q)</f>
        <v>#NAME?</v>
      </c>
      <c r="I309">
        <f ca="1">IFERROR(_xlfn.XLOOKUP($A309,map_headernames!O:O,map_headernames!O:O),0)</f>
        <v>0</v>
      </c>
      <c r="M309">
        <v>1</v>
      </c>
      <c r="N309">
        <v>1</v>
      </c>
    </row>
    <row r="310" spans="1:14">
      <c r="A310" s="71" t="s">
        <v>3774</v>
      </c>
      <c r="B310" s="71" t="s">
        <v>3775</v>
      </c>
      <c r="C310" s="78" t="s">
        <v>3776</v>
      </c>
      <c r="D310" s="65" t="s">
        <v>3616</v>
      </c>
      <c r="E310">
        <f ca="1">IFERROR(_xlfn.XLOOKUP($A310,map_headernames!H:H,map_headernames!H:H),0)</f>
        <v>0</v>
      </c>
      <c r="F310">
        <f ca="1">IFERROR(_xlfn.XLOOKUP($A310,map_headernames!I:I,map_headernames!I:I),0)</f>
        <v>0</v>
      </c>
      <c r="G310">
        <f ca="1">IFERROR(_xlfn.XLOOKUP($A310,map_headernames!L:L,map_headernames!L:L),0)</f>
        <v>0</v>
      </c>
      <c r="H310" s="68" t="e">
        <f ca="1">_xlfn.XLOOKUP(A310,map_headernames!L:L,map_headernames!Q:Q)</f>
        <v>#NAME?</v>
      </c>
      <c r="I310">
        <f ca="1">IFERROR(_xlfn.XLOOKUP($A310,map_headernames!O:O,map_headernames!O:O),0)</f>
        <v>0</v>
      </c>
      <c r="M310">
        <v>2</v>
      </c>
      <c r="N310">
        <v>1</v>
      </c>
    </row>
    <row r="311" spans="1:14">
      <c r="A311" s="71" t="s">
        <v>3777</v>
      </c>
      <c r="B311" s="71" t="s">
        <v>3778</v>
      </c>
      <c r="C311" s="78" t="s">
        <v>3779</v>
      </c>
      <c r="D311" s="65" t="s">
        <v>3616</v>
      </c>
      <c r="E311">
        <f ca="1">IFERROR(_xlfn.XLOOKUP($A311,map_headernames!H:H,map_headernames!H:H),0)</f>
        <v>0</v>
      </c>
      <c r="F311">
        <f ca="1">IFERROR(_xlfn.XLOOKUP($A311,map_headernames!I:I,map_headernames!I:I),0)</f>
        <v>0</v>
      </c>
      <c r="G311">
        <f ca="1">IFERROR(_xlfn.XLOOKUP($A311,map_headernames!L:L,map_headernames!L:L),0)</f>
        <v>0</v>
      </c>
      <c r="H311" s="68" t="e">
        <f ca="1">_xlfn.XLOOKUP(A311,map_headernames!L:L,map_headernames!Q:Q)</f>
        <v>#NAME?</v>
      </c>
      <c r="I311">
        <f ca="1">IFERROR(_xlfn.XLOOKUP($A311,map_headernames!O:O,map_headernames!O:O),0)</f>
        <v>0</v>
      </c>
    </row>
    <row r="312" spans="1:14">
      <c r="A312" s="71" t="s">
        <v>3780</v>
      </c>
      <c r="B312" s="71" t="s">
        <v>3781</v>
      </c>
      <c r="C312" s="78" t="s">
        <v>3782</v>
      </c>
      <c r="D312" s="65" t="s">
        <v>3616</v>
      </c>
      <c r="E312">
        <f ca="1">IFERROR(_xlfn.XLOOKUP($A312,map_headernames!H:H,map_headernames!H:H),0)</f>
        <v>0</v>
      </c>
      <c r="F312">
        <f ca="1">IFERROR(_xlfn.XLOOKUP($A312,map_headernames!I:I,map_headernames!I:I),0)</f>
        <v>0</v>
      </c>
      <c r="G312">
        <f ca="1">IFERROR(_xlfn.XLOOKUP($A312,map_headernames!L:L,map_headernames!L:L),0)</f>
        <v>0</v>
      </c>
      <c r="H312" s="68" t="e">
        <f ca="1">_xlfn.XLOOKUP(A312,map_headernames!L:L,map_headernames!Q:Q)</f>
        <v>#NAME?</v>
      </c>
      <c r="I312">
        <f ca="1">IFERROR(_xlfn.XLOOKUP($A312,map_headernames!O:O,map_headernames!O:O),0)</f>
        <v>0</v>
      </c>
    </row>
    <row r="313" spans="1:14">
      <c r="A313" s="71" t="s">
        <v>3783</v>
      </c>
      <c r="B313" s="71" t="s">
        <v>3784</v>
      </c>
      <c r="C313" s="78" t="s">
        <v>3784</v>
      </c>
      <c r="D313" s="65" t="s">
        <v>3616</v>
      </c>
      <c r="E313">
        <f ca="1">IFERROR(_xlfn.XLOOKUP($A313,map_headernames!H:H,map_headernames!H:H),0)</f>
        <v>0</v>
      </c>
      <c r="F313">
        <f ca="1">IFERROR(_xlfn.XLOOKUP($A313,map_headernames!I:I,map_headernames!I:I),0)</f>
        <v>0</v>
      </c>
      <c r="G313">
        <f ca="1">IFERROR(_xlfn.XLOOKUP($A313,map_headernames!L:L,map_headernames!L:L),0)</f>
        <v>0</v>
      </c>
      <c r="H313" s="68" t="e">
        <f ca="1">_xlfn.XLOOKUP(A313,map_headernames!L:L,map_headernames!Q:Q)</f>
        <v>#NAME?</v>
      </c>
      <c r="I313">
        <f ca="1">IFERROR(_xlfn.XLOOKUP($A313,map_headernames!O:O,map_headernames!O:O),0)</f>
        <v>0</v>
      </c>
    </row>
    <row r="314" spans="1:14">
      <c r="A314" s="71" t="s">
        <v>3785</v>
      </c>
      <c r="B314" s="71" t="s">
        <v>3786</v>
      </c>
      <c r="C314" s="78" t="s">
        <v>3787</v>
      </c>
      <c r="D314" s="65" t="s">
        <v>3616</v>
      </c>
      <c r="E314">
        <f ca="1">IFERROR(_xlfn.XLOOKUP($A314,map_headernames!H:H,map_headernames!H:H),0)</f>
        <v>0</v>
      </c>
      <c r="F314">
        <f ca="1">IFERROR(_xlfn.XLOOKUP($A314,map_headernames!I:I,map_headernames!I:I),0)</f>
        <v>0</v>
      </c>
      <c r="G314">
        <f ca="1">IFERROR(_xlfn.XLOOKUP($A314,map_headernames!L:L,map_headernames!L:L),0)</f>
        <v>0</v>
      </c>
      <c r="H314" s="68" t="e">
        <f ca="1">_xlfn.XLOOKUP(A314,map_headernames!L:L,map_headernames!Q:Q)</f>
        <v>#NAME?</v>
      </c>
      <c r="I314">
        <f ca="1">IFERROR(_xlfn.XLOOKUP($A314,map_headernames!O:O,map_headernames!O:O),0)</f>
        <v>0</v>
      </c>
    </row>
    <row r="315" spans="1:14">
      <c r="A315" s="71" t="s">
        <v>3788</v>
      </c>
      <c r="B315" s="69" t="s">
        <v>3789</v>
      </c>
      <c r="C315" s="78" t="s">
        <v>3790</v>
      </c>
      <c r="D315" s="65" t="s">
        <v>3616</v>
      </c>
      <c r="E315">
        <f ca="1">IFERROR(_xlfn.XLOOKUP($A315,map_headernames!H:H,map_headernames!H:H),0)</f>
        <v>0</v>
      </c>
      <c r="F315">
        <f ca="1">IFERROR(_xlfn.XLOOKUP($A315,map_headernames!I:I,map_headernames!I:I),0)</f>
        <v>0</v>
      </c>
      <c r="G315">
        <f ca="1">IFERROR(_xlfn.XLOOKUP($A315,map_headernames!L:L,map_headernames!L:L),0)</f>
        <v>0</v>
      </c>
      <c r="H315" s="68" t="e">
        <f ca="1">_xlfn.XLOOKUP(A315,map_headernames!L:L,map_headernames!Q:Q)</f>
        <v>#NAME?</v>
      </c>
      <c r="I315">
        <f ca="1">IFERROR(_xlfn.XLOOKUP($A315,map_headernames!O:O,map_headernames!O:O),0)</f>
        <v>0</v>
      </c>
      <c r="M315">
        <v>1</v>
      </c>
      <c r="N315">
        <v>1</v>
      </c>
    </row>
    <row r="316" spans="1:14">
      <c r="A316" s="71" t="s">
        <v>3791</v>
      </c>
      <c r="B316" s="71" t="s">
        <v>3792</v>
      </c>
      <c r="C316" s="78" t="s">
        <v>3793</v>
      </c>
      <c r="D316" s="65" t="s">
        <v>3616</v>
      </c>
      <c r="E316">
        <f ca="1">IFERROR(_xlfn.XLOOKUP($A316,map_headernames!H:H,map_headernames!H:H),0)</f>
        <v>0</v>
      </c>
      <c r="F316">
        <f ca="1">IFERROR(_xlfn.XLOOKUP($A316,map_headernames!I:I,map_headernames!I:I),0)</f>
        <v>0</v>
      </c>
      <c r="G316">
        <f ca="1">IFERROR(_xlfn.XLOOKUP($A316,map_headernames!L:L,map_headernames!L:L),0)</f>
        <v>0</v>
      </c>
      <c r="H316" s="68" t="e">
        <f ca="1">_xlfn.XLOOKUP(A316,map_headernames!L:L,map_headernames!Q:Q)</f>
        <v>#NAME?</v>
      </c>
      <c r="I316">
        <f ca="1">IFERROR(_xlfn.XLOOKUP($A316,map_headernames!O:O,map_headernames!O:O),0)</f>
        <v>0</v>
      </c>
      <c r="M316">
        <v>2</v>
      </c>
      <c r="N316">
        <v>1</v>
      </c>
    </row>
    <row r="317" spans="1:14">
      <c r="A317" s="71" t="s">
        <v>3794</v>
      </c>
      <c r="B317" s="71" t="s">
        <v>3795</v>
      </c>
      <c r="C317" s="78" t="s">
        <v>3796</v>
      </c>
      <c r="D317" s="65" t="s">
        <v>3616</v>
      </c>
      <c r="E317">
        <f ca="1">IFERROR(_xlfn.XLOOKUP($A317,map_headernames!H:H,map_headernames!H:H),0)</f>
        <v>0</v>
      </c>
      <c r="F317">
        <f ca="1">IFERROR(_xlfn.XLOOKUP($A317,map_headernames!I:I,map_headernames!I:I),0)</f>
        <v>0</v>
      </c>
      <c r="G317">
        <f ca="1">IFERROR(_xlfn.XLOOKUP($A317,map_headernames!L:L,map_headernames!L:L),0)</f>
        <v>0</v>
      </c>
      <c r="H317" s="68" t="e">
        <f ca="1">_xlfn.XLOOKUP(A317,map_headernames!L:L,map_headernames!Q:Q)</f>
        <v>#NAME?</v>
      </c>
      <c r="I317">
        <f ca="1">IFERROR(_xlfn.XLOOKUP($A317,map_headernames!O:O,map_headernames!O:O),0)</f>
        <v>0</v>
      </c>
    </row>
    <row r="318" spans="1:14">
      <c r="A318" s="71" t="s">
        <v>3797</v>
      </c>
      <c r="B318" s="71" t="s">
        <v>3798</v>
      </c>
      <c r="C318" s="78" t="s">
        <v>3799</v>
      </c>
      <c r="D318" s="65" t="s">
        <v>3616</v>
      </c>
      <c r="E318">
        <f ca="1">IFERROR(_xlfn.XLOOKUP($A318,map_headernames!H:H,map_headernames!H:H),0)</f>
        <v>0</v>
      </c>
      <c r="F318">
        <f ca="1">IFERROR(_xlfn.XLOOKUP($A318,map_headernames!I:I,map_headernames!I:I),0)</f>
        <v>0</v>
      </c>
      <c r="G318">
        <f ca="1">IFERROR(_xlfn.XLOOKUP($A318,map_headernames!L:L,map_headernames!L:L),0)</f>
        <v>0</v>
      </c>
      <c r="H318" s="68" t="e">
        <f ca="1">_xlfn.XLOOKUP(A318,map_headernames!L:L,map_headernames!Q:Q)</f>
        <v>#NAME?</v>
      </c>
      <c r="I318">
        <f ca="1">IFERROR(_xlfn.XLOOKUP($A318,map_headernames!O:O,map_headernames!O:O),0)</f>
        <v>0</v>
      </c>
    </row>
    <row r="319" spans="1:14">
      <c r="A319" s="71" t="s">
        <v>3800</v>
      </c>
      <c r="B319" s="71" t="s">
        <v>3801</v>
      </c>
      <c r="C319" s="78" t="s">
        <v>3801</v>
      </c>
      <c r="D319" s="65" t="s">
        <v>3616</v>
      </c>
      <c r="E319">
        <f ca="1">IFERROR(_xlfn.XLOOKUP($A319,map_headernames!H:H,map_headernames!H:H),0)</f>
        <v>0</v>
      </c>
      <c r="F319">
        <f ca="1">IFERROR(_xlfn.XLOOKUP($A319,map_headernames!I:I,map_headernames!I:I),0)</f>
        <v>0</v>
      </c>
      <c r="G319">
        <f ca="1">IFERROR(_xlfn.XLOOKUP($A319,map_headernames!L:L,map_headernames!L:L),0)</f>
        <v>0</v>
      </c>
      <c r="H319" s="68" t="e">
        <f ca="1">_xlfn.XLOOKUP(A319,map_headernames!L:L,map_headernames!Q:Q)</f>
        <v>#NAME?</v>
      </c>
      <c r="I319">
        <f ca="1">IFERROR(_xlfn.XLOOKUP($A319,map_headernames!O:O,map_headernames!O:O),0)</f>
        <v>0</v>
      </c>
    </row>
    <row r="320" spans="1:14">
      <c r="A320" s="71" t="s">
        <v>3802</v>
      </c>
      <c r="B320" s="71" t="s">
        <v>3803</v>
      </c>
      <c r="C320" s="78" t="s">
        <v>3804</v>
      </c>
      <c r="D320" s="65" t="s">
        <v>3616</v>
      </c>
      <c r="E320">
        <f ca="1">IFERROR(_xlfn.XLOOKUP($A320,map_headernames!H:H,map_headernames!H:H),0)</f>
        <v>0</v>
      </c>
      <c r="F320">
        <f ca="1">IFERROR(_xlfn.XLOOKUP($A320,map_headernames!I:I,map_headernames!I:I),0)</f>
        <v>0</v>
      </c>
      <c r="G320">
        <f ca="1">IFERROR(_xlfn.XLOOKUP($A320,map_headernames!L:L,map_headernames!L:L),0)</f>
        <v>0</v>
      </c>
      <c r="H320" s="68" t="e">
        <f ca="1">_xlfn.XLOOKUP(A320,map_headernames!L:L,map_headernames!Q:Q)</f>
        <v>#NAME?</v>
      </c>
      <c r="I320">
        <f ca="1">IFERROR(_xlfn.XLOOKUP($A320,map_headernames!O:O,map_headernames!O:O),0)</f>
        <v>0</v>
      </c>
    </row>
    <row r="321" spans="1:14">
      <c r="A321" s="71" t="s">
        <v>3805</v>
      </c>
      <c r="B321" s="69" t="s">
        <v>3806</v>
      </c>
      <c r="C321" s="78" t="s">
        <v>3807</v>
      </c>
      <c r="D321" s="65" t="s">
        <v>3616</v>
      </c>
      <c r="E321">
        <f ca="1">IFERROR(_xlfn.XLOOKUP($A321,map_headernames!H:H,map_headernames!H:H),0)</f>
        <v>0</v>
      </c>
      <c r="F321">
        <f ca="1">IFERROR(_xlfn.XLOOKUP($A321,map_headernames!I:I,map_headernames!I:I),0)</f>
        <v>0</v>
      </c>
      <c r="G321">
        <f ca="1">IFERROR(_xlfn.XLOOKUP($A321,map_headernames!L:L,map_headernames!L:L),0)</f>
        <v>0</v>
      </c>
      <c r="H321" s="68" t="e">
        <f ca="1">_xlfn.XLOOKUP(A321,map_headernames!L:L,map_headernames!Q:Q)</f>
        <v>#NAME?</v>
      </c>
      <c r="I321">
        <f ca="1">IFERROR(_xlfn.XLOOKUP($A321,map_headernames!O:O,map_headernames!O:O),0)</f>
        <v>0</v>
      </c>
      <c r="M321">
        <v>1</v>
      </c>
      <c r="N321">
        <v>1</v>
      </c>
    </row>
    <row r="322" spans="1:14">
      <c r="A322" s="71" t="s">
        <v>3808</v>
      </c>
      <c r="B322" s="71" t="s">
        <v>3809</v>
      </c>
      <c r="C322" s="78" t="s">
        <v>3810</v>
      </c>
      <c r="D322" s="65" t="s">
        <v>3616</v>
      </c>
      <c r="E322">
        <f ca="1">IFERROR(_xlfn.XLOOKUP($A322,map_headernames!H:H,map_headernames!H:H),0)</f>
        <v>0</v>
      </c>
      <c r="F322">
        <f ca="1">IFERROR(_xlfn.XLOOKUP($A322,map_headernames!I:I,map_headernames!I:I),0)</f>
        <v>0</v>
      </c>
      <c r="G322">
        <f ca="1">IFERROR(_xlfn.XLOOKUP($A322,map_headernames!L:L,map_headernames!L:L),0)</f>
        <v>0</v>
      </c>
      <c r="H322" s="68" t="e">
        <f ca="1">_xlfn.XLOOKUP(A322,map_headernames!L:L,map_headernames!Q:Q)</f>
        <v>#NAME?</v>
      </c>
      <c r="I322">
        <f ca="1">IFERROR(_xlfn.XLOOKUP($A322,map_headernames!O:O,map_headernames!O:O),0)</f>
        <v>0</v>
      </c>
      <c r="M322">
        <v>2</v>
      </c>
      <c r="N322">
        <v>1</v>
      </c>
    </row>
    <row r="323" spans="1:14">
      <c r="A323" s="71" t="s">
        <v>3811</v>
      </c>
      <c r="B323" s="71" t="s">
        <v>3812</v>
      </c>
      <c r="C323" s="78" t="s">
        <v>3813</v>
      </c>
      <c r="D323" s="65" t="s">
        <v>3616</v>
      </c>
      <c r="E323">
        <f ca="1">IFERROR(_xlfn.XLOOKUP($A323,map_headernames!H:H,map_headernames!H:H),0)</f>
        <v>0</v>
      </c>
      <c r="F323">
        <f ca="1">IFERROR(_xlfn.XLOOKUP($A323,map_headernames!I:I,map_headernames!I:I),0)</f>
        <v>0</v>
      </c>
      <c r="G323">
        <f ca="1">IFERROR(_xlfn.XLOOKUP($A323,map_headernames!L:L,map_headernames!L:L),0)</f>
        <v>0</v>
      </c>
      <c r="H323" s="68" t="e">
        <f ca="1">_xlfn.XLOOKUP(A323,map_headernames!L:L,map_headernames!Q:Q)</f>
        <v>#NAME?</v>
      </c>
      <c r="I323">
        <f ca="1">IFERROR(_xlfn.XLOOKUP($A323,map_headernames!O:O,map_headernames!O:O),0)</f>
        <v>0</v>
      </c>
    </row>
    <row r="324" spans="1:14">
      <c r="A324" s="71" t="s">
        <v>3814</v>
      </c>
      <c r="B324" s="71" t="s">
        <v>3815</v>
      </c>
      <c r="C324" s="78" t="s">
        <v>3816</v>
      </c>
      <c r="D324" s="65" t="s">
        <v>3616</v>
      </c>
      <c r="E324">
        <f ca="1">IFERROR(_xlfn.XLOOKUP($A324,map_headernames!H:H,map_headernames!H:H),0)</f>
        <v>0</v>
      </c>
      <c r="F324">
        <f ca="1">IFERROR(_xlfn.XLOOKUP($A324,map_headernames!I:I,map_headernames!I:I),0)</f>
        <v>0</v>
      </c>
      <c r="G324">
        <f ca="1">IFERROR(_xlfn.XLOOKUP($A324,map_headernames!L:L,map_headernames!L:L),0)</f>
        <v>0</v>
      </c>
      <c r="H324" s="68" t="e">
        <f ca="1">_xlfn.XLOOKUP(A324,map_headernames!L:L,map_headernames!Q:Q)</f>
        <v>#NAME?</v>
      </c>
      <c r="I324">
        <f ca="1">IFERROR(_xlfn.XLOOKUP($A324,map_headernames!O:O,map_headernames!O:O),0)</f>
        <v>0</v>
      </c>
    </row>
    <row r="325" spans="1:14">
      <c r="A325" s="71" t="s">
        <v>3817</v>
      </c>
      <c r="B325" s="71" t="s">
        <v>3818</v>
      </c>
      <c r="C325" s="78" t="s">
        <v>3818</v>
      </c>
      <c r="D325" s="65" t="s">
        <v>3616</v>
      </c>
      <c r="E325">
        <f ca="1">IFERROR(_xlfn.XLOOKUP($A325,map_headernames!H:H,map_headernames!H:H),0)</f>
        <v>0</v>
      </c>
      <c r="F325">
        <f ca="1">IFERROR(_xlfn.XLOOKUP($A325,map_headernames!I:I,map_headernames!I:I),0)</f>
        <v>0</v>
      </c>
      <c r="G325">
        <f ca="1">IFERROR(_xlfn.XLOOKUP($A325,map_headernames!L:L,map_headernames!L:L),0)</f>
        <v>0</v>
      </c>
      <c r="H325" s="68" t="e">
        <f ca="1">_xlfn.XLOOKUP(A325,map_headernames!L:L,map_headernames!Q:Q)</f>
        <v>#NAME?</v>
      </c>
      <c r="I325">
        <f ca="1">IFERROR(_xlfn.XLOOKUP($A325,map_headernames!O:O,map_headernames!O:O),0)</f>
        <v>0</v>
      </c>
    </row>
    <row r="326" spans="1:14">
      <c r="A326" s="71" t="s">
        <v>3819</v>
      </c>
      <c r="B326" s="71" t="s">
        <v>3820</v>
      </c>
      <c r="C326" s="78" t="s">
        <v>3821</v>
      </c>
      <c r="D326" s="65" t="s">
        <v>3616</v>
      </c>
      <c r="E326">
        <f ca="1">IFERROR(_xlfn.XLOOKUP($A326,map_headernames!H:H,map_headernames!H:H),0)</f>
        <v>0</v>
      </c>
      <c r="F326">
        <f ca="1">IFERROR(_xlfn.XLOOKUP($A326,map_headernames!I:I,map_headernames!I:I),0)</f>
        <v>0</v>
      </c>
      <c r="G326">
        <f ca="1">IFERROR(_xlfn.XLOOKUP($A326,map_headernames!L:L,map_headernames!L:L),0)</f>
        <v>0</v>
      </c>
      <c r="H326" s="68" t="e">
        <f ca="1">_xlfn.XLOOKUP(A326,map_headernames!L:L,map_headernames!Q:Q)</f>
        <v>#NAME?</v>
      </c>
      <c r="I326">
        <f ca="1">IFERROR(_xlfn.XLOOKUP($A326,map_headernames!O:O,map_headernames!O:O),0)</f>
        <v>0</v>
      </c>
    </row>
    <row r="327" spans="1:14">
      <c r="A327" s="71" t="s">
        <v>3822</v>
      </c>
      <c r="B327" s="69" t="s">
        <v>3823</v>
      </c>
      <c r="C327" s="78" t="s">
        <v>3824</v>
      </c>
      <c r="D327" s="65" t="s">
        <v>3616</v>
      </c>
      <c r="E327">
        <f ca="1">IFERROR(_xlfn.XLOOKUP($A327,map_headernames!H:H,map_headernames!H:H),0)</f>
        <v>0</v>
      </c>
      <c r="F327">
        <f ca="1">IFERROR(_xlfn.XLOOKUP($A327,map_headernames!I:I,map_headernames!I:I),0)</f>
        <v>0</v>
      </c>
      <c r="G327">
        <f ca="1">IFERROR(_xlfn.XLOOKUP($A327,map_headernames!L:L,map_headernames!L:L),0)</f>
        <v>0</v>
      </c>
      <c r="H327" s="68" t="e">
        <f ca="1">_xlfn.XLOOKUP(A327,map_headernames!L:L,map_headernames!Q:Q)</f>
        <v>#NAME?</v>
      </c>
      <c r="I327">
        <f ca="1">IFERROR(_xlfn.XLOOKUP($A327,map_headernames!O:O,map_headernames!O:O),0)</f>
        <v>0</v>
      </c>
      <c r="M327">
        <v>1</v>
      </c>
      <c r="N327">
        <v>1</v>
      </c>
    </row>
    <row r="328" spans="1:14">
      <c r="A328" s="71" t="s">
        <v>3825</v>
      </c>
      <c r="B328" s="71" t="s">
        <v>3826</v>
      </c>
      <c r="C328" s="78" t="s">
        <v>3827</v>
      </c>
      <c r="D328" s="65" t="s">
        <v>3616</v>
      </c>
      <c r="E328">
        <f ca="1">IFERROR(_xlfn.XLOOKUP($A328,map_headernames!H:H,map_headernames!H:H),0)</f>
        <v>0</v>
      </c>
      <c r="F328">
        <f ca="1">IFERROR(_xlfn.XLOOKUP($A328,map_headernames!I:I,map_headernames!I:I),0)</f>
        <v>0</v>
      </c>
      <c r="G328">
        <f ca="1">IFERROR(_xlfn.XLOOKUP($A328,map_headernames!L:L,map_headernames!L:L),0)</f>
        <v>0</v>
      </c>
      <c r="H328" s="68" t="e">
        <f ca="1">_xlfn.XLOOKUP(A328,map_headernames!L:L,map_headernames!Q:Q)</f>
        <v>#NAME?</v>
      </c>
      <c r="I328">
        <f ca="1">IFERROR(_xlfn.XLOOKUP($A328,map_headernames!O:O,map_headernames!O:O),0)</f>
        <v>0</v>
      </c>
      <c r="M328">
        <v>2</v>
      </c>
      <c r="N328">
        <v>1</v>
      </c>
    </row>
    <row r="329" spans="1:14">
      <c r="A329" s="71" t="s">
        <v>3828</v>
      </c>
      <c r="B329" s="71" t="s">
        <v>3829</v>
      </c>
      <c r="C329" s="78" t="s">
        <v>3830</v>
      </c>
      <c r="D329" s="65" t="s">
        <v>3616</v>
      </c>
      <c r="E329">
        <f ca="1">IFERROR(_xlfn.XLOOKUP($A329,map_headernames!H:H,map_headernames!H:H),0)</f>
        <v>0</v>
      </c>
      <c r="F329">
        <f ca="1">IFERROR(_xlfn.XLOOKUP($A329,map_headernames!I:I,map_headernames!I:I),0)</f>
        <v>0</v>
      </c>
      <c r="G329">
        <f ca="1">IFERROR(_xlfn.XLOOKUP($A329,map_headernames!L:L,map_headernames!L:L),0)</f>
        <v>0</v>
      </c>
      <c r="H329" s="68" t="e">
        <f ca="1">_xlfn.XLOOKUP(A329,map_headernames!L:L,map_headernames!Q:Q)</f>
        <v>#NAME?</v>
      </c>
      <c r="I329">
        <f ca="1">IFERROR(_xlfn.XLOOKUP($A329,map_headernames!O:O,map_headernames!O:O),0)</f>
        <v>0</v>
      </c>
    </row>
    <row r="330" spans="1:14">
      <c r="A330" s="71" t="s">
        <v>3831</v>
      </c>
      <c r="B330" s="71" t="s">
        <v>3832</v>
      </c>
      <c r="C330" s="78" t="s">
        <v>3833</v>
      </c>
      <c r="D330" s="65" t="s">
        <v>3616</v>
      </c>
      <c r="E330">
        <f ca="1">IFERROR(_xlfn.XLOOKUP($A330,map_headernames!H:H,map_headernames!H:H),0)</f>
        <v>0</v>
      </c>
      <c r="F330">
        <f ca="1">IFERROR(_xlfn.XLOOKUP($A330,map_headernames!I:I,map_headernames!I:I),0)</f>
        <v>0</v>
      </c>
      <c r="G330">
        <f ca="1">IFERROR(_xlfn.XLOOKUP($A330,map_headernames!L:L,map_headernames!L:L),0)</f>
        <v>0</v>
      </c>
      <c r="H330" s="68" t="e">
        <f ca="1">_xlfn.XLOOKUP(A330,map_headernames!L:L,map_headernames!Q:Q)</f>
        <v>#NAME?</v>
      </c>
      <c r="I330">
        <f ca="1">IFERROR(_xlfn.XLOOKUP($A330,map_headernames!O:O,map_headernames!O:O),0)</f>
        <v>0</v>
      </c>
    </row>
    <row r="331" spans="1:14">
      <c r="A331" s="77" t="s">
        <v>3834</v>
      </c>
      <c r="B331" s="91" t="s">
        <v>3835</v>
      </c>
      <c r="C331" s="78" t="s">
        <v>3836</v>
      </c>
      <c r="D331" s="65" t="s">
        <v>3837</v>
      </c>
      <c r="E331">
        <f ca="1">IFERROR(_xlfn.XLOOKUP($A331,map_headernames!H:H,map_headernames!H:H),0)</f>
        <v>0</v>
      </c>
      <c r="F331">
        <f ca="1">IFERROR(_xlfn.XLOOKUP($A331,map_headernames!I:I,map_headernames!I:I),0)</f>
        <v>0</v>
      </c>
      <c r="G331">
        <f ca="1">IFERROR(_xlfn.XLOOKUP($A331,map_headernames!L:L,map_headernames!L:L),0)</f>
        <v>0</v>
      </c>
      <c r="H331" s="68" t="e">
        <f ca="1">_xlfn.XLOOKUP(A331,map_headernames!L:L,map_headernames!Q:Q)</f>
        <v>#NAME?</v>
      </c>
      <c r="I331">
        <f ca="1">IFERROR(_xlfn.XLOOKUP($A331,map_headernames!O:O,map_headernames!O:O),0)</f>
        <v>0</v>
      </c>
      <c r="J331" s="39"/>
      <c r="K331" t="s">
        <v>399</v>
      </c>
      <c r="L331" s="39" t="s">
        <v>398</v>
      </c>
      <c r="M331">
        <v>0</v>
      </c>
      <c r="N331">
        <v>0</v>
      </c>
    </row>
    <row r="332" spans="1:14">
      <c r="A332" s="71" t="s">
        <v>3838</v>
      </c>
      <c r="B332" s="71" t="s">
        <v>3839</v>
      </c>
      <c r="C332" s="78" t="s">
        <v>3839</v>
      </c>
      <c r="D332" s="65" t="s">
        <v>3837</v>
      </c>
      <c r="E332">
        <f ca="1">IFERROR(_xlfn.XLOOKUP($A332,map_headernames!H:H,map_headernames!H:H),0)</f>
        <v>0</v>
      </c>
      <c r="F332">
        <f ca="1">IFERROR(_xlfn.XLOOKUP($A332,map_headernames!I:I,map_headernames!I:I),0)</f>
        <v>0</v>
      </c>
      <c r="G332">
        <f ca="1">IFERROR(_xlfn.XLOOKUP($A332,map_headernames!L:L,map_headernames!L:L),0)</f>
        <v>0</v>
      </c>
      <c r="H332" s="68" t="e">
        <f ca="1">_xlfn.XLOOKUP(A332,map_headernames!L:L,map_headernames!Q:Q)</f>
        <v>#NAME?</v>
      </c>
      <c r="I332">
        <f ca="1">IFERROR(_xlfn.XLOOKUP($A332,map_headernames!O:O,map_headernames!O:O),0)</f>
        <v>0</v>
      </c>
    </row>
    <row r="333" spans="1:14">
      <c r="A333" s="71" t="s">
        <v>3840</v>
      </c>
      <c r="B333" s="71" t="s">
        <v>3841</v>
      </c>
      <c r="C333" s="78" t="s">
        <v>3842</v>
      </c>
      <c r="D333" s="65" t="s">
        <v>3837</v>
      </c>
      <c r="E333">
        <f ca="1">IFERROR(_xlfn.XLOOKUP($A333,map_headernames!H:H,map_headernames!H:H),0)</f>
        <v>0</v>
      </c>
      <c r="F333">
        <f ca="1">IFERROR(_xlfn.XLOOKUP($A333,map_headernames!I:I,map_headernames!I:I),0)</f>
        <v>0</v>
      </c>
      <c r="G333">
        <f ca="1">IFERROR(_xlfn.XLOOKUP($A333,map_headernames!L:L,map_headernames!L:L),0)</f>
        <v>0</v>
      </c>
      <c r="H333" s="68" t="e">
        <f ca="1">_xlfn.XLOOKUP(A333,map_headernames!L:L,map_headernames!Q:Q)</f>
        <v>#NAME?</v>
      </c>
      <c r="I333">
        <f ca="1">IFERROR(_xlfn.XLOOKUP($A333,map_headernames!O:O,map_headernames!O:O),0)</f>
        <v>0</v>
      </c>
    </row>
    <row r="334" spans="1:14">
      <c r="A334" s="77" t="s">
        <v>3843</v>
      </c>
      <c r="B334" s="91" t="s">
        <v>3844</v>
      </c>
      <c r="C334" s="78" t="s">
        <v>3844</v>
      </c>
      <c r="D334" s="65" t="s">
        <v>3837</v>
      </c>
      <c r="E334">
        <f ca="1">IFERROR(_xlfn.XLOOKUP($A334,map_headernames!H:H,map_headernames!H:H),0)</f>
        <v>0</v>
      </c>
      <c r="F334">
        <f ca="1">IFERROR(_xlfn.XLOOKUP($A334,map_headernames!I:I,map_headernames!I:I),0)</f>
        <v>0</v>
      </c>
      <c r="G334">
        <f ca="1">IFERROR(_xlfn.XLOOKUP($A334,map_headernames!L:L,map_headernames!L:L),0)</f>
        <v>0</v>
      </c>
      <c r="H334" s="68" t="e">
        <f ca="1">_xlfn.XLOOKUP(A334,map_headernames!L:L,map_headernames!Q:Q)</f>
        <v>#NAME?</v>
      </c>
      <c r="I334">
        <f ca="1">IFERROR(_xlfn.XLOOKUP($A334,map_headernames!O:O,map_headernames!O:O),0)</f>
        <v>0</v>
      </c>
      <c r="J334" s="39"/>
      <c r="K334" s="98" t="s">
        <v>76</v>
      </c>
      <c r="L334" s="39" t="s">
        <v>75</v>
      </c>
      <c r="M334">
        <v>0</v>
      </c>
      <c r="N334">
        <v>0</v>
      </c>
    </row>
    <row r="335" spans="1:14">
      <c r="A335" s="77" t="s">
        <v>3845</v>
      </c>
      <c r="B335" s="77" t="s">
        <v>3846</v>
      </c>
      <c r="C335" s="78" t="s">
        <v>3847</v>
      </c>
      <c r="D335" s="65" t="s">
        <v>3837</v>
      </c>
      <c r="E335">
        <f ca="1">IFERROR(_xlfn.XLOOKUP($A335,map_headernames!H:H,map_headernames!H:H),0)</f>
        <v>0</v>
      </c>
      <c r="F335">
        <f ca="1">IFERROR(_xlfn.XLOOKUP($A335,map_headernames!I:I,map_headernames!I:I),0)</f>
        <v>0</v>
      </c>
      <c r="G335">
        <f ca="1">IFERROR(_xlfn.XLOOKUP($A335,map_headernames!L:L,map_headernames!L:L),0)</f>
        <v>0</v>
      </c>
      <c r="H335" s="68" t="e">
        <f ca="1">_xlfn.XLOOKUP(A335,map_headernames!L:L,map_headernames!Q:Q)</f>
        <v>#NAME?</v>
      </c>
      <c r="I335">
        <f ca="1">IFERROR(_xlfn.XLOOKUP($A335,map_headernames!O:O,map_headernames!O:O),0)</f>
        <v>0</v>
      </c>
      <c r="J335" s="39"/>
      <c r="K335" t="s">
        <v>1673</v>
      </c>
      <c r="L335" s="39" t="s">
        <v>80</v>
      </c>
      <c r="M335">
        <v>0</v>
      </c>
      <c r="N335">
        <v>0</v>
      </c>
    </row>
    <row r="336" spans="1:14">
      <c r="A336" s="71" t="s">
        <v>3848</v>
      </c>
      <c r="B336" s="71" t="s">
        <v>3849</v>
      </c>
      <c r="C336" s="78" t="s">
        <v>3849</v>
      </c>
      <c r="D336" s="65" t="s">
        <v>3837</v>
      </c>
      <c r="E336">
        <f ca="1">IFERROR(_xlfn.XLOOKUP($A336,map_headernames!H:H,map_headernames!H:H),0)</f>
        <v>0</v>
      </c>
      <c r="F336">
        <f ca="1">IFERROR(_xlfn.XLOOKUP($A336,map_headernames!I:I,map_headernames!I:I),0)</f>
        <v>0</v>
      </c>
      <c r="G336">
        <f ca="1">IFERROR(_xlfn.XLOOKUP($A336,map_headernames!L:L,map_headernames!L:L),0)</f>
        <v>0</v>
      </c>
      <c r="H336" s="68" t="e">
        <f ca="1">_xlfn.XLOOKUP(A336,map_headernames!L:L,map_headernames!Q:Q)</f>
        <v>#NAME?</v>
      </c>
      <c r="I336">
        <f ca="1">IFERROR(_xlfn.XLOOKUP($A336,map_headernames!O:O,map_headernames!O:O),0)</f>
        <v>0</v>
      </c>
    </row>
    <row r="337" spans="1:9">
      <c r="A337" s="71" t="s">
        <v>3850</v>
      </c>
      <c r="B337" s="71" t="s">
        <v>3851</v>
      </c>
      <c r="C337" s="78" t="s">
        <v>3852</v>
      </c>
      <c r="D337" s="65" t="s">
        <v>3837</v>
      </c>
      <c r="E337">
        <f ca="1">IFERROR(_xlfn.XLOOKUP($A337,map_headernames!H:H,map_headernames!H:H),0)</f>
        <v>0</v>
      </c>
      <c r="F337">
        <f ca="1">IFERROR(_xlfn.XLOOKUP($A337,map_headernames!I:I,map_headernames!I:I),0)</f>
        <v>0</v>
      </c>
      <c r="G337">
        <f ca="1">IFERROR(_xlfn.XLOOKUP($A337,map_headernames!L:L,map_headernames!L:L),0)</f>
        <v>0</v>
      </c>
      <c r="H337" s="68" t="e">
        <f ca="1">_xlfn.XLOOKUP(A337,map_headernames!L:L,map_headernames!Q:Q)</f>
        <v>#NAME?</v>
      </c>
      <c r="I337">
        <f ca="1">IFERROR(_xlfn.XLOOKUP($A337,map_headernames!O:O,map_headernames!O:O),0)</f>
        <v>0</v>
      </c>
    </row>
    <row r="338" spans="1:9">
      <c r="A338" s="71" t="s">
        <v>3853</v>
      </c>
      <c r="B338" s="71" t="s">
        <v>3854</v>
      </c>
      <c r="C338" s="78" t="s">
        <v>3854</v>
      </c>
      <c r="D338" s="65" t="s">
        <v>3837</v>
      </c>
      <c r="E338">
        <f ca="1">IFERROR(_xlfn.XLOOKUP($A338,map_headernames!H:H,map_headernames!H:H),0)</f>
        <v>0</v>
      </c>
      <c r="F338">
        <f ca="1">IFERROR(_xlfn.XLOOKUP($A338,map_headernames!I:I,map_headernames!I:I),0)</f>
        <v>0</v>
      </c>
      <c r="G338">
        <f ca="1">IFERROR(_xlfn.XLOOKUP($A338,map_headernames!L:L,map_headernames!L:L),0)</f>
        <v>0</v>
      </c>
      <c r="H338" s="68" t="e">
        <f ca="1">_xlfn.XLOOKUP(A338,map_headernames!L:L,map_headernames!Q:Q)</f>
        <v>#NAME?</v>
      </c>
      <c r="I338">
        <f ca="1">IFERROR(_xlfn.XLOOKUP($A338,map_headernames!O:O,map_headernames!O:O),0)</f>
        <v>0</v>
      </c>
    </row>
    <row r="339" spans="1:9">
      <c r="A339" s="71" t="s">
        <v>3855</v>
      </c>
      <c r="B339" s="71" t="s">
        <v>3856</v>
      </c>
      <c r="C339" s="78" t="s">
        <v>3857</v>
      </c>
      <c r="D339" s="65" t="s">
        <v>3837</v>
      </c>
      <c r="E339">
        <f ca="1">IFERROR(_xlfn.XLOOKUP($A339,map_headernames!H:H,map_headernames!H:H),0)</f>
        <v>0</v>
      </c>
      <c r="F339">
        <f ca="1">IFERROR(_xlfn.XLOOKUP($A339,map_headernames!I:I,map_headernames!I:I),0)</f>
        <v>0</v>
      </c>
      <c r="G339">
        <f ca="1">IFERROR(_xlfn.XLOOKUP($A339,map_headernames!L:L,map_headernames!L:L),0)</f>
        <v>0</v>
      </c>
      <c r="H339" s="68" t="e">
        <f ca="1">_xlfn.XLOOKUP(A339,map_headernames!L:L,map_headernames!Q:Q)</f>
        <v>#NAME?</v>
      </c>
      <c r="I339">
        <f ca="1">IFERROR(_xlfn.XLOOKUP($A339,map_headernames!O:O,map_headernames!O:O),0)</f>
        <v>0</v>
      </c>
    </row>
    <row r="340" spans="1:9">
      <c r="A340" s="71" t="s">
        <v>3858</v>
      </c>
      <c r="B340" s="71" t="s">
        <v>3859</v>
      </c>
      <c r="C340" s="78" t="s">
        <v>3859</v>
      </c>
      <c r="D340" s="65" t="s">
        <v>3837</v>
      </c>
      <c r="E340">
        <f ca="1">IFERROR(_xlfn.XLOOKUP($A340,map_headernames!H:H,map_headernames!H:H),0)</f>
        <v>0</v>
      </c>
      <c r="F340">
        <f ca="1">IFERROR(_xlfn.XLOOKUP($A340,map_headernames!I:I,map_headernames!I:I),0)</f>
        <v>0</v>
      </c>
      <c r="G340">
        <f ca="1">IFERROR(_xlfn.XLOOKUP($A340,map_headernames!L:L,map_headernames!L:L),0)</f>
        <v>0</v>
      </c>
      <c r="H340" s="68" t="e">
        <f ca="1">_xlfn.XLOOKUP(A340,map_headernames!L:L,map_headernames!Q:Q)</f>
        <v>#NAME?</v>
      </c>
      <c r="I340">
        <f ca="1">IFERROR(_xlfn.XLOOKUP($A340,map_headernames!O:O,map_headernames!O:O),0)</f>
        <v>0</v>
      </c>
    </row>
    <row r="341" spans="1:9">
      <c r="A341" s="71" t="s">
        <v>3860</v>
      </c>
      <c r="B341" s="71" t="s">
        <v>3861</v>
      </c>
      <c r="C341" s="78" t="s">
        <v>3862</v>
      </c>
      <c r="D341" s="65" t="s">
        <v>3837</v>
      </c>
      <c r="E341">
        <f ca="1">IFERROR(_xlfn.XLOOKUP($A341,map_headernames!H:H,map_headernames!H:H),0)</f>
        <v>0</v>
      </c>
      <c r="F341">
        <f ca="1">IFERROR(_xlfn.XLOOKUP($A341,map_headernames!I:I,map_headernames!I:I),0)</f>
        <v>0</v>
      </c>
      <c r="G341">
        <f ca="1">IFERROR(_xlfn.XLOOKUP($A341,map_headernames!L:L,map_headernames!L:L),0)</f>
        <v>0</v>
      </c>
      <c r="H341" s="68" t="e">
        <f ca="1">_xlfn.XLOOKUP(A341,map_headernames!L:L,map_headernames!Q:Q)</f>
        <v>#NAME?</v>
      </c>
      <c r="I341">
        <f ca="1">IFERROR(_xlfn.XLOOKUP($A341,map_headernames!O:O,map_headernames!O:O),0)</f>
        <v>0</v>
      </c>
    </row>
    <row r="342" spans="1:9">
      <c r="A342" s="71" t="s">
        <v>3863</v>
      </c>
      <c r="B342" s="71" t="s">
        <v>3864</v>
      </c>
      <c r="C342" s="78" t="s">
        <v>3864</v>
      </c>
      <c r="D342" s="65" t="s">
        <v>3837</v>
      </c>
      <c r="E342">
        <f ca="1">IFERROR(_xlfn.XLOOKUP($A342,map_headernames!H:H,map_headernames!H:H),0)</f>
        <v>0</v>
      </c>
      <c r="F342">
        <f ca="1">IFERROR(_xlfn.XLOOKUP($A342,map_headernames!I:I,map_headernames!I:I),0)</f>
        <v>0</v>
      </c>
      <c r="G342">
        <f ca="1">IFERROR(_xlfn.XLOOKUP($A342,map_headernames!L:L,map_headernames!L:L),0)</f>
        <v>0</v>
      </c>
      <c r="H342" s="68" t="e">
        <f ca="1">_xlfn.XLOOKUP(A342,map_headernames!L:L,map_headernames!Q:Q)</f>
        <v>#NAME?</v>
      </c>
      <c r="I342">
        <f ca="1">IFERROR(_xlfn.XLOOKUP($A342,map_headernames!O:O,map_headernames!O:O),0)</f>
        <v>0</v>
      </c>
    </row>
    <row r="343" spans="1:9">
      <c r="A343" s="71" t="s">
        <v>3865</v>
      </c>
      <c r="B343" s="71" t="s">
        <v>3866</v>
      </c>
      <c r="C343" s="78" t="s">
        <v>3867</v>
      </c>
      <c r="D343" s="65" t="s">
        <v>3837</v>
      </c>
      <c r="E343">
        <f ca="1">IFERROR(_xlfn.XLOOKUP($A343,map_headernames!H:H,map_headernames!H:H),0)</f>
        <v>0</v>
      </c>
      <c r="F343">
        <f ca="1">IFERROR(_xlfn.XLOOKUP($A343,map_headernames!I:I,map_headernames!I:I),0)</f>
        <v>0</v>
      </c>
      <c r="G343">
        <f ca="1">IFERROR(_xlfn.XLOOKUP($A343,map_headernames!L:L,map_headernames!L:L),0)</f>
        <v>0</v>
      </c>
      <c r="H343" s="68" t="e">
        <f ca="1">_xlfn.XLOOKUP(A343,map_headernames!L:L,map_headernames!Q:Q)</f>
        <v>#NAME?</v>
      </c>
      <c r="I343">
        <f ca="1">IFERROR(_xlfn.XLOOKUP($A343,map_headernames!O:O,map_headernames!O:O),0)</f>
        <v>0</v>
      </c>
    </row>
    <row r="344" spans="1:9">
      <c r="A344" s="71" t="s">
        <v>3868</v>
      </c>
      <c r="B344" s="71" t="s">
        <v>3869</v>
      </c>
      <c r="C344" s="78" t="s">
        <v>3869</v>
      </c>
      <c r="D344" s="65" t="s">
        <v>3837</v>
      </c>
      <c r="E344">
        <f ca="1">IFERROR(_xlfn.XLOOKUP($A344,map_headernames!H:H,map_headernames!H:H),0)</f>
        <v>0</v>
      </c>
      <c r="F344">
        <f ca="1">IFERROR(_xlfn.XLOOKUP($A344,map_headernames!I:I,map_headernames!I:I),0)</f>
        <v>0</v>
      </c>
      <c r="G344">
        <f ca="1">IFERROR(_xlfn.XLOOKUP($A344,map_headernames!L:L,map_headernames!L:L),0)</f>
        <v>0</v>
      </c>
      <c r="H344" s="68" t="e">
        <f ca="1">_xlfn.XLOOKUP(A344,map_headernames!L:L,map_headernames!Q:Q)</f>
        <v>#NAME?</v>
      </c>
      <c r="I344">
        <f ca="1">IFERROR(_xlfn.XLOOKUP($A344,map_headernames!O:O,map_headernames!O:O),0)</f>
        <v>0</v>
      </c>
    </row>
    <row r="345" spans="1:9">
      <c r="A345" s="71" t="s">
        <v>3870</v>
      </c>
      <c r="B345" s="71" t="s">
        <v>3871</v>
      </c>
      <c r="C345" s="78" t="s">
        <v>3872</v>
      </c>
      <c r="D345" s="65" t="s">
        <v>3837</v>
      </c>
      <c r="E345">
        <f ca="1">IFERROR(_xlfn.XLOOKUP($A345,map_headernames!H:H,map_headernames!H:H),0)</f>
        <v>0</v>
      </c>
      <c r="F345">
        <f ca="1">IFERROR(_xlfn.XLOOKUP($A345,map_headernames!I:I,map_headernames!I:I),0)</f>
        <v>0</v>
      </c>
      <c r="G345">
        <f ca="1">IFERROR(_xlfn.XLOOKUP($A345,map_headernames!L:L,map_headernames!L:L),0)</f>
        <v>0</v>
      </c>
      <c r="H345" s="68" t="e">
        <f ca="1">_xlfn.XLOOKUP(A345,map_headernames!L:L,map_headernames!Q:Q)</f>
        <v>#NAME?</v>
      </c>
      <c r="I345">
        <f ca="1">IFERROR(_xlfn.XLOOKUP($A345,map_headernames!O:O,map_headernames!O:O),0)</f>
        <v>0</v>
      </c>
    </row>
    <row r="346" spans="1:9">
      <c r="A346" s="71" t="s">
        <v>3873</v>
      </c>
      <c r="B346" s="71" t="s">
        <v>3874</v>
      </c>
      <c r="C346" s="78" t="s">
        <v>3874</v>
      </c>
      <c r="D346" s="65" t="s">
        <v>3837</v>
      </c>
      <c r="E346">
        <f ca="1">IFERROR(_xlfn.XLOOKUP($A346,map_headernames!H:H,map_headernames!H:H),0)</f>
        <v>0</v>
      </c>
      <c r="F346">
        <f ca="1">IFERROR(_xlfn.XLOOKUP($A346,map_headernames!I:I,map_headernames!I:I),0)</f>
        <v>0</v>
      </c>
      <c r="G346">
        <f ca="1">IFERROR(_xlfn.XLOOKUP($A346,map_headernames!L:L,map_headernames!L:L),0)</f>
        <v>0</v>
      </c>
      <c r="H346" s="68" t="e">
        <f ca="1">_xlfn.XLOOKUP(A346,map_headernames!L:L,map_headernames!Q:Q)</f>
        <v>#NAME?</v>
      </c>
      <c r="I346">
        <f ca="1">IFERROR(_xlfn.XLOOKUP($A346,map_headernames!O:O,map_headernames!O:O),0)</f>
        <v>0</v>
      </c>
    </row>
    <row r="347" spans="1:9">
      <c r="A347" s="71" t="s">
        <v>3875</v>
      </c>
      <c r="B347" s="71" t="s">
        <v>3876</v>
      </c>
      <c r="C347" s="78" t="s">
        <v>3877</v>
      </c>
      <c r="D347" s="65" t="s">
        <v>3837</v>
      </c>
      <c r="E347">
        <f ca="1">IFERROR(_xlfn.XLOOKUP($A347,map_headernames!H:H,map_headernames!H:H),0)</f>
        <v>0</v>
      </c>
      <c r="F347">
        <f ca="1">IFERROR(_xlfn.XLOOKUP($A347,map_headernames!I:I,map_headernames!I:I),0)</f>
        <v>0</v>
      </c>
      <c r="G347">
        <f ca="1">IFERROR(_xlfn.XLOOKUP($A347,map_headernames!L:L,map_headernames!L:L),0)</f>
        <v>0</v>
      </c>
      <c r="H347" s="68" t="e">
        <f ca="1">_xlfn.XLOOKUP(A347,map_headernames!L:L,map_headernames!Q:Q)</f>
        <v>#NAME?</v>
      </c>
      <c r="I347">
        <f ca="1">IFERROR(_xlfn.XLOOKUP($A347,map_headernames!O:O,map_headernames!O:O),0)</f>
        <v>0</v>
      </c>
    </row>
    <row r="348" spans="1:9">
      <c r="A348" s="71" t="s">
        <v>3878</v>
      </c>
      <c r="B348" s="71" t="s">
        <v>3879</v>
      </c>
      <c r="C348" s="78" t="s">
        <v>3879</v>
      </c>
      <c r="D348" s="65" t="s">
        <v>3837</v>
      </c>
      <c r="E348">
        <f ca="1">IFERROR(_xlfn.XLOOKUP($A348,map_headernames!H:H,map_headernames!H:H),0)</f>
        <v>0</v>
      </c>
      <c r="F348">
        <f ca="1">IFERROR(_xlfn.XLOOKUP($A348,map_headernames!I:I,map_headernames!I:I),0)</f>
        <v>0</v>
      </c>
      <c r="G348">
        <f ca="1">IFERROR(_xlfn.XLOOKUP($A348,map_headernames!L:L,map_headernames!L:L),0)</f>
        <v>0</v>
      </c>
      <c r="H348" s="68" t="e">
        <f ca="1">_xlfn.XLOOKUP(A348,map_headernames!L:L,map_headernames!Q:Q)</f>
        <v>#NAME?</v>
      </c>
      <c r="I348">
        <f ca="1">IFERROR(_xlfn.XLOOKUP($A348,map_headernames!O:O,map_headernames!O:O),0)</f>
        <v>0</v>
      </c>
    </row>
    <row r="349" spans="1:9">
      <c r="A349" s="71" t="s">
        <v>3880</v>
      </c>
      <c r="B349" s="71" t="s">
        <v>3881</v>
      </c>
      <c r="C349" s="78" t="s">
        <v>3882</v>
      </c>
      <c r="D349" s="65" t="s">
        <v>3837</v>
      </c>
      <c r="E349">
        <f ca="1">IFERROR(_xlfn.XLOOKUP($A349,map_headernames!H:H,map_headernames!H:H),0)</f>
        <v>0</v>
      </c>
      <c r="F349">
        <f ca="1">IFERROR(_xlfn.XLOOKUP($A349,map_headernames!I:I,map_headernames!I:I),0)</f>
        <v>0</v>
      </c>
      <c r="G349">
        <f ca="1">IFERROR(_xlfn.XLOOKUP($A349,map_headernames!L:L,map_headernames!L:L),0)</f>
        <v>0</v>
      </c>
      <c r="H349" s="68" t="e">
        <f ca="1">_xlfn.XLOOKUP(A349,map_headernames!L:L,map_headernames!Q:Q)</f>
        <v>#NAME?</v>
      </c>
      <c r="I349">
        <f ca="1">IFERROR(_xlfn.XLOOKUP($A349,map_headernames!O:O,map_headernames!O:O),0)</f>
        <v>0</v>
      </c>
    </row>
    <row r="350" spans="1:9">
      <c r="A350" s="71" t="s">
        <v>3883</v>
      </c>
      <c r="B350" s="71" t="s">
        <v>3884</v>
      </c>
      <c r="C350" s="78" t="s">
        <v>3884</v>
      </c>
      <c r="D350" s="65" t="s">
        <v>3837</v>
      </c>
      <c r="E350">
        <f ca="1">IFERROR(_xlfn.XLOOKUP($A350,map_headernames!H:H,map_headernames!H:H),0)</f>
        <v>0</v>
      </c>
      <c r="F350">
        <f ca="1">IFERROR(_xlfn.XLOOKUP($A350,map_headernames!I:I,map_headernames!I:I),0)</f>
        <v>0</v>
      </c>
      <c r="G350">
        <f ca="1">IFERROR(_xlfn.XLOOKUP($A350,map_headernames!L:L,map_headernames!L:L),0)</f>
        <v>0</v>
      </c>
      <c r="H350" s="68" t="e">
        <f ca="1">_xlfn.XLOOKUP(A350,map_headernames!L:L,map_headernames!Q:Q)</f>
        <v>#NAME?</v>
      </c>
      <c r="I350">
        <f ca="1">IFERROR(_xlfn.XLOOKUP($A350,map_headernames!O:O,map_headernames!O:O),0)</f>
        <v>0</v>
      </c>
    </row>
    <row r="351" spans="1:9">
      <c r="A351" s="71" t="s">
        <v>3885</v>
      </c>
      <c r="B351" s="71" t="s">
        <v>3886</v>
      </c>
      <c r="C351" s="78" t="s">
        <v>3887</v>
      </c>
      <c r="D351" s="65" t="s">
        <v>3837</v>
      </c>
      <c r="E351">
        <f ca="1">IFERROR(_xlfn.XLOOKUP($A351,map_headernames!H:H,map_headernames!H:H),0)</f>
        <v>0</v>
      </c>
      <c r="F351">
        <f ca="1">IFERROR(_xlfn.XLOOKUP($A351,map_headernames!I:I,map_headernames!I:I),0)</f>
        <v>0</v>
      </c>
      <c r="G351">
        <f ca="1">IFERROR(_xlfn.XLOOKUP($A351,map_headernames!L:L,map_headernames!L:L),0)</f>
        <v>0</v>
      </c>
      <c r="H351" s="68" t="e">
        <f ca="1">_xlfn.XLOOKUP(A351,map_headernames!L:L,map_headernames!Q:Q)</f>
        <v>#NAME?</v>
      </c>
      <c r="I351">
        <f ca="1">IFERROR(_xlfn.XLOOKUP($A351,map_headernames!O:O,map_headernames!O:O),0)</f>
        <v>0</v>
      </c>
    </row>
    <row r="352" spans="1:9">
      <c r="A352" s="83" t="s">
        <v>3888</v>
      </c>
      <c r="B352" s="83" t="s">
        <v>3889</v>
      </c>
      <c r="C352" s="84" t="s">
        <v>3889</v>
      </c>
      <c r="D352" s="65" t="s">
        <v>3837</v>
      </c>
      <c r="E352">
        <f ca="1">IFERROR(_xlfn.XLOOKUP($A352,map_headernames!H:H,map_headernames!H:H),0)</f>
        <v>0</v>
      </c>
      <c r="F352">
        <f ca="1">IFERROR(_xlfn.XLOOKUP($A352,map_headernames!I:I,map_headernames!I:I),0)</f>
        <v>0</v>
      </c>
      <c r="G352">
        <f ca="1">IFERROR(_xlfn.XLOOKUP($A352,map_headernames!L:L,map_headernames!L:L),0)</f>
        <v>0</v>
      </c>
      <c r="H352" s="68" t="e">
        <f ca="1">_xlfn.XLOOKUP(A352,map_headernames!L:L,map_headernames!Q:Q)</f>
        <v>#NAME?</v>
      </c>
      <c r="I352">
        <f ca="1">IFERROR(_xlfn.XLOOKUP($A352,map_headernames!O:O,map_headernames!O:O),0)</f>
        <v>0</v>
      </c>
    </row>
    <row r="353" spans="1:14">
      <c r="A353" s="83" t="s">
        <v>3890</v>
      </c>
      <c r="B353" s="83" t="s">
        <v>3891</v>
      </c>
      <c r="C353" s="84" t="s">
        <v>3892</v>
      </c>
      <c r="D353" s="65" t="s">
        <v>3837</v>
      </c>
      <c r="E353">
        <f ca="1">IFERROR(_xlfn.XLOOKUP($A353,map_headernames!H:H,map_headernames!H:H),0)</f>
        <v>0</v>
      </c>
      <c r="F353">
        <f ca="1">IFERROR(_xlfn.XLOOKUP($A353,map_headernames!I:I,map_headernames!I:I),0)</f>
        <v>0</v>
      </c>
      <c r="G353">
        <f ca="1">IFERROR(_xlfn.XLOOKUP($A353,map_headernames!L:L,map_headernames!L:L),0)</f>
        <v>0</v>
      </c>
      <c r="H353" s="68" t="e">
        <f ca="1">_xlfn.XLOOKUP(A353,map_headernames!L:L,map_headernames!Q:Q)</f>
        <v>#NAME?</v>
      </c>
      <c r="I353">
        <f ca="1">IFERROR(_xlfn.XLOOKUP($A353,map_headernames!O:O,map_headernames!O:O),0)</f>
        <v>0</v>
      </c>
    </row>
    <row r="354" spans="1:14">
      <c r="A354" s="83" t="s">
        <v>3893</v>
      </c>
      <c r="B354" s="83" t="s">
        <v>3894</v>
      </c>
      <c r="C354" s="84" t="s">
        <v>3894</v>
      </c>
      <c r="D354" s="65" t="s">
        <v>3837</v>
      </c>
      <c r="E354">
        <f ca="1">IFERROR(_xlfn.XLOOKUP($A354,map_headernames!H:H,map_headernames!H:H),0)</f>
        <v>0</v>
      </c>
      <c r="F354">
        <f ca="1">IFERROR(_xlfn.XLOOKUP($A354,map_headernames!I:I,map_headernames!I:I),0)</f>
        <v>0</v>
      </c>
      <c r="G354">
        <f ca="1">IFERROR(_xlfn.XLOOKUP($A354,map_headernames!L:L,map_headernames!L:L),0)</f>
        <v>0</v>
      </c>
      <c r="H354" s="68" t="e">
        <f ca="1">_xlfn.XLOOKUP(A354,map_headernames!L:L,map_headernames!Q:Q)</f>
        <v>#NAME?</v>
      </c>
      <c r="I354">
        <f ca="1">IFERROR(_xlfn.XLOOKUP($A354,map_headernames!O:O,map_headernames!O:O),0)</f>
        <v>0</v>
      </c>
    </row>
    <row r="355" spans="1:14">
      <c r="A355" s="83" t="s">
        <v>3895</v>
      </c>
      <c r="B355" s="83" t="s">
        <v>3896</v>
      </c>
      <c r="C355" s="84" t="s">
        <v>3897</v>
      </c>
      <c r="D355" s="65" t="s">
        <v>3837</v>
      </c>
      <c r="E355">
        <f ca="1">IFERROR(_xlfn.XLOOKUP($A355,map_headernames!H:H,map_headernames!H:H),0)</f>
        <v>0</v>
      </c>
      <c r="F355">
        <f ca="1">IFERROR(_xlfn.XLOOKUP($A355,map_headernames!I:I,map_headernames!I:I),0)</f>
        <v>0</v>
      </c>
      <c r="G355">
        <f ca="1">IFERROR(_xlfn.XLOOKUP($A355,map_headernames!L:L,map_headernames!L:L),0)</f>
        <v>0</v>
      </c>
      <c r="H355" s="68" t="e">
        <f ca="1">_xlfn.XLOOKUP(A355,map_headernames!L:L,map_headernames!Q:Q)</f>
        <v>#NAME?</v>
      </c>
      <c r="I355">
        <f ca="1">IFERROR(_xlfn.XLOOKUP($A355,map_headernames!O:O,map_headernames!O:O),0)</f>
        <v>0</v>
      </c>
    </row>
    <row r="356" spans="1:14">
      <c r="A356" s="99" t="s">
        <v>3898</v>
      </c>
      <c r="B356" s="90" t="s">
        <v>3899</v>
      </c>
      <c r="C356" s="78" t="s">
        <v>3899</v>
      </c>
      <c r="D356" s="65" t="s">
        <v>3837</v>
      </c>
      <c r="E356">
        <f ca="1">IFERROR(_xlfn.XLOOKUP($A356,map_headernames!H:H,map_headernames!H:H),0)</f>
        <v>0</v>
      </c>
      <c r="F356">
        <f ca="1">IFERROR(_xlfn.XLOOKUP($A356,map_headernames!I:I,map_headernames!I:I),0)</f>
        <v>0</v>
      </c>
      <c r="G356">
        <f ca="1">IFERROR(_xlfn.XLOOKUP($A356,map_headernames!L:L,map_headernames!L:L),0)</f>
        <v>0</v>
      </c>
      <c r="H356" s="68" t="e">
        <f ca="1">_xlfn.XLOOKUP(A356,map_headernames!L:L,map_headernames!Q:Q)</f>
        <v>#NAME?</v>
      </c>
      <c r="I356">
        <f ca="1">IFERROR(_xlfn.XLOOKUP($A356,map_headernames!O:O,map_headernames!O:O),0)</f>
        <v>0</v>
      </c>
      <c r="J356" s="18"/>
      <c r="K356" s="18"/>
      <c r="L356" s="18"/>
      <c r="M356" s="18">
        <v>1</v>
      </c>
      <c r="N356" s="18">
        <v>1</v>
      </c>
    </row>
    <row r="357" spans="1:14">
      <c r="A357" s="71" t="s">
        <v>3900</v>
      </c>
      <c r="B357" s="93" t="s">
        <v>3901</v>
      </c>
      <c r="C357" s="78" t="s">
        <v>3902</v>
      </c>
      <c r="D357" s="65" t="s">
        <v>3837</v>
      </c>
      <c r="E357">
        <f ca="1">IFERROR(_xlfn.XLOOKUP($A357,map_headernames!H:H,map_headernames!H:H),0)</f>
        <v>0</v>
      </c>
      <c r="F357">
        <f ca="1">IFERROR(_xlfn.XLOOKUP($A357,map_headernames!I:I,map_headernames!I:I),0)</f>
        <v>0</v>
      </c>
      <c r="G357">
        <f ca="1">IFERROR(_xlfn.XLOOKUP($A357,map_headernames!L:L,map_headernames!L:L),0)</f>
        <v>0</v>
      </c>
      <c r="H357" s="68" t="e">
        <f ca="1">_xlfn.XLOOKUP(A357,map_headernames!L:L,map_headernames!Q:Q)</f>
        <v>#NAME?</v>
      </c>
      <c r="I357">
        <f ca="1">IFERROR(_xlfn.XLOOKUP($A357,map_headernames!O:O,map_headernames!O:O),0)</f>
        <v>0</v>
      </c>
      <c r="J357" s="23"/>
      <c r="K357" s="23"/>
      <c r="L357" s="23"/>
      <c r="M357" s="23"/>
      <c r="N357" s="23"/>
    </row>
    <row r="358" spans="1:14">
      <c r="A358" s="99" t="s">
        <v>3903</v>
      </c>
      <c r="B358" s="90" t="s">
        <v>3904</v>
      </c>
      <c r="C358" s="78" t="s">
        <v>3904</v>
      </c>
      <c r="D358" s="65" t="s">
        <v>3837</v>
      </c>
      <c r="E358">
        <f ca="1">IFERROR(_xlfn.XLOOKUP($A358,map_headernames!H:H,map_headernames!H:H),0)</f>
        <v>0</v>
      </c>
      <c r="F358">
        <f ca="1">IFERROR(_xlfn.XLOOKUP($A358,map_headernames!I:I,map_headernames!I:I),0)</f>
        <v>0</v>
      </c>
      <c r="G358">
        <f ca="1">IFERROR(_xlfn.XLOOKUP($A358,map_headernames!L:L,map_headernames!L:L),0)</f>
        <v>0</v>
      </c>
      <c r="H358" s="68" t="e">
        <f ca="1">_xlfn.XLOOKUP(A358,map_headernames!L:L,map_headernames!Q:Q)</f>
        <v>#NAME?</v>
      </c>
      <c r="I358">
        <f ca="1">IFERROR(_xlfn.XLOOKUP($A358,map_headernames!O:O,map_headernames!O:O),0)</f>
        <v>0</v>
      </c>
      <c r="J358" s="18"/>
      <c r="K358" s="18"/>
      <c r="L358" s="18"/>
      <c r="M358" s="18">
        <v>1</v>
      </c>
      <c r="N358" s="18">
        <v>1</v>
      </c>
    </row>
    <row r="359" spans="1:14">
      <c r="A359" s="99" t="s">
        <v>3905</v>
      </c>
      <c r="B359" s="97" t="s">
        <v>3906</v>
      </c>
      <c r="C359" s="78" t="s">
        <v>3906</v>
      </c>
      <c r="D359" s="65" t="s">
        <v>3837</v>
      </c>
      <c r="E359">
        <f ca="1">IFERROR(_xlfn.XLOOKUP($A359,map_headernames!H:H,map_headernames!H:H),0)</f>
        <v>0</v>
      </c>
      <c r="F359">
        <f ca="1">IFERROR(_xlfn.XLOOKUP($A359,map_headernames!I:I,map_headernames!I:I),0)</f>
        <v>0</v>
      </c>
      <c r="G359">
        <f ca="1">IFERROR(_xlfn.XLOOKUP($A359,map_headernames!L:L,map_headernames!L:L),0)</f>
        <v>0</v>
      </c>
      <c r="H359" s="68" t="e">
        <f ca="1">_xlfn.XLOOKUP(A359,map_headernames!L:L,map_headernames!Q:Q)</f>
        <v>#NAME?</v>
      </c>
      <c r="I359">
        <f ca="1">IFERROR(_xlfn.XLOOKUP($A359,map_headernames!O:O,map_headernames!O:O),0)</f>
        <v>0</v>
      </c>
      <c r="J359" s="18"/>
      <c r="K359" s="18"/>
      <c r="L359" s="18"/>
      <c r="M359" s="18">
        <v>2</v>
      </c>
      <c r="N359" s="18">
        <v>1</v>
      </c>
    </row>
    <row r="360" spans="1:14">
      <c r="A360" s="71" t="s">
        <v>3907</v>
      </c>
      <c r="B360" s="93" t="s">
        <v>3908</v>
      </c>
      <c r="C360" s="78" t="s">
        <v>3908</v>
      </c>
      <c r="D360" s="65" t="s">
        <v>3837</v>
      </c>
      <c r="E360">
        <f ca="1">IFERROR(_xlfn.XLOOKUP($A360,map_headernames!H:H,map_headernames!H:H),0)</f>
        <v>0</v>
      </c>
      <c r="F360">
        <f ca="1">IFERROR(_xlfn.XLOOKUP($A360,map_headernames!I:I,map_headernames!I:I),0)</f>
        <v>0</v>
      </c>
      <c r="G360">
        <f ca="1">IFERROR(_xlfn.XLOOKUP($A360,map_headernames!L:L,map_headernames!L:L),0)</f>
        <v>0</v>
      </c>
      <c r="H360" s="68" t="e">
        <f ca="1">_xlfn.XLOOKUP(A360,map_headernames!L:L,map_headernames!Q:Q)</f>
        <v>#NAME?</v>
      </c>
      <c r="I360">
        <f ca="1">IFERROR(_xlfn.XLOOKUP($A360,map_headernames!O:O,map_headernames!O:O),0)</f>
        <v>0</v>
      </c>
    </row>
    <row r="361" spans="1:14">
      <c r="A361" s="71" t="s">
        <v>3909</v>
      </c>
      <c r="B361" s="93" t="s">
        <v>3910</v>
      </c>
      <c r="C361" s="78" t="s">
        <v>3911</v>
      </c>
      <c r="D361" s="65" t="s">
        <v>3837</v>
      </c>
      <c r="E361">
        <f ca="1">IFERROR(_xlfn.XLOOKUP($A361,map_headernames!H:H,map_headernames!H:H),0)</f>
        <v>0</v>
      </c>
      <c r="F361">
        <f ca="1">IFERROR(_xlfn.XLOOKUP($A361,map_headernames!I:I,map_headernames!I:I),0)</f>
        <v>0</v>
      </c>
      <c r="G361">
        <f ca="1">IFERROR(_xlfn.XLOOKUP($A361,map_headernames!L:L,map_headernames!L:L),0)</f>
        <v>0</v>
      </c>
      <c r="H361" s="68" t="e">
        <f ca="1">_xlfn.XLOOKUP(A361,map_headernames!L:L,map_headernames!Q:Q)</f>
        <v>#NAME?</v>
      </c>
      <c r="I361">
        <f ca="1">IFERROR(_xlfn.XLOOKUP($A361,map_headernames!O:O,map_headernames!O:O),0)</f>
        <v>0</v>
      </c>
    </row>
    <row r="362" spans="1:14">
      <c r="A362" s="71" t="s">
        <v>3912</v>
      </c>
      <c r="B362" s="71" t="s">
        <v>3913</v>
      </c>
      <c r="C362" s="78" t="s">
        <v>3913</v>
      </c>
      <c r="D362" s="65" t="s">
        <v>3837</v>
      </c>
      <c r="E362">
        <f ca="1">IFERROR(_xlfn.XLOOKUP($A362,map_headernames!H:H,map_headernames!H:H),0)</f>
        <v>0</v>
      </c>
      <c r="F362">
        <f ca="1">IFERROR(_xlfn.XLOOKUP($A362,map_headernames!I:I,map_headernames!I:I),0)</f>
        <v>0</v>
      </c>
      <c r="G362">
        <f ca="1">IFERROR(_xlfn.XLOOKUP($A362,map_headernames!L:L,map_headernames!L:L),0)</f>
        <v>0</v>
      </c>
      <c r="H362" s="68" t="e">
        <f ca="1">_xlfn.XLOOKUP(A362,map_headernames!L:L,map_headernames!Q:Q)</f>
        <v>#NAME?</v>
      </c>
      <c r="I362">
        <f ca="1">IFERROR(_xlfn.XLOOKUP($A362,map_headernames!O:O,map_headernames!O:O),0)</f>
        <v>0</v>
      </c>
    </row>
    <row r="363" spans="1:14">
      <c r="A363" s="71" t="s">
        <v>3914</v>
      </c>
      <c r="B363" s="71" t="s">
        <v>3915</v>
      </c>
      <c r="C363" s="78" t="s">
        <v>3916</v>
      </c>
      <c r="D363" s="65" t="s">
        <v>3837</v>
      </c>
      <c r="E363">
        <f ca="1">IFERROR(_xlfn.XLOOKUP($A363,map_headernames!H:H,map_headernames!H:H),0)</f>
        <v>0</v>
      </c>
      <c r="F363">
        <f ca="1">IFERROR(_xlfn.XLOOKUP($A363,map_headernames!I:I,map_headernames!I:I),0)</f>
        <v>0</v>
      </c>
      <c r="G363">
        <f ca="1">IFERROR(_xlfn.XLOOKUP($A363,map_headernames!L:L,map_headernames!L:L),0)</f>
        <v>0</v>
      </c>
      <c r="H363" s="68" t="e">
        <f ca="1">_xlfn.XLOOKUP(A363,map_headernames!L:L,map_headernames!Q:Q)</f>
        <v>#NAME?</v>
      </c>
      <c r="I363">
        <f ca="1">IFERROR(_xlfn.XLOOKUP($A363,map_headernames!O:O,map_headernames!O:O),0)</f>
        <v>0</v>
      </c>
    </row>
    <row r="364" spans="1:14">
      <c r="A364" s="71" t="s">
        <v>3917</v>
      </c>
      <c r="B364" s="71" t="s">
        <v>3918</v>
      </c>
      <c r="C364" s="78" t="s">
        <v>3918</v>
      </c>
      <c r="D364" s="65" t="s">
        <v>3837</v>
      </c>
      <c r="E364">
        <f ca="1">IFERROR(_xlfn.XLOOKUP($A364,map_headernames!H:H,map_headernames!H:H),0)</f>
        <v>0</v>
      </c>
      <c r="F364">
        <f ca="1">IFERROR(_xlfn.XLOOKUP($A364,map_headernames!I:I,map_headernames!I:I),0)</f>
        <v>0</v>
      </c>
      <c r="G364">
        <f ca="1">IFERROR(_xlfn.XLOOKUP($A364,map_headernames!L:L,map_headernames!L:L),0)</f>
        <v>0</v>
      </c>
      <c r="H364" s="68" t="e">
        <f ca="1">_xlfn.XLOOKUP(A364,map_headernames!L:L,map_headernames!Q:Q)</f>
        <v>#NAME?</v>
      </c>
      <c r="I364">
        <f ca="1">IFERROR(_xlfn.XLOOKUP($A364,map_headernames!O:O,map_headernames!O:O),0)</f>
        <v>0</v>
      </c>
    </row>
    <row r="365" spans="1:14">
      <c r="A365" s="71" t="s">
        <v>3919</v>
      </c>
      <c r="B365" s="71" t="s">
        <v>3920</v>
      </c>
      <c r="C365" s="78" t="s">
        <v>3921</v>
      </c>
      <c r="D365" s="65" t="s">
        <v>3837</v>
      </c>
      <c r="E365">
        <f ca="1">IFERROR(_xlfn.XLOOKUP($A365,map_headernames!H:H,map_headernames!H:H),0)</f>
        <v>0</v>
      </c>
      <c r="F365">
        <f ca="1">IFERROR(_xlfn.XLOOKUP($A365,map_headernames!I:I,map_headernames!I:I),0)</f>
        <v>0</v>
      </c>
      <c r="G365">
        <f ca="1">IFERROR(_xlfn.XLOOKUP($A365,map_headernames!L:L,map_headernames!L:L),0)</f>
        <v>0</v>
      </c>
      <c r="H365" s="68" t="e">
        <f ca="1">_xlfn.XLOOKUP(A365,map_headernames!L:L,map_headernames!Q:Q)</f>
        <v>#NAME?</v>
      </c>
      <c r="I365">
        <f ca="1">IFERROR(_xlfn.XLOOKUP($A365,map_headernames!O:O,map_headernames!O:O),0)</f>
        <v>0</v>
      </c>
    </row>
    <row r="366" spans="1:14">
      <c r="A366" s="71" t="s">
        <v>3922</v>
      </c>
      <c r="B366" s="71" t="s">
        <v>3923</v>
      </c>
      <c r="C366" s="78" t="s">
        <v>3923</v>
      </c>
      <c r="D366" s="65" t="s">
        <v>3837</v>
      </c>
      <c r="E366">
        <f ca="1">IFERROR(_xlfn.XLOOKUP($A366,map_headernames!H:H,map_headernames!H:H),0)</f>
        <v>0</v>
      </c>
      <c r="F366">
        <f ca="1">IFERROR(_xlfn.XLOOKUP($A366,map_headernames!I:I,map_headernames!I:I),0)</f>
        <v>0</v>
      </c>
      <c r="G366">
        <f ca="1">IFERROR(_xlfn.XLOOKUP($A366,map_headernames!L:L,map_headernames!L:L),0)</f>
        <v>0</v>
      </c>
      <c r="H366" s="68" t="e">
        <f ca="1">_xlfn.XLOOKUP(A366,map_headernames!L:L,map_headernames!Q:Q)</f>
        <v>#NAME?</v>
      </c>
      <c r="I366">
        <f ca="1">IFERROR(_xlfn.XLOOKUP($A366,map_headernames!O:O,map_headernames!O:O),0)</f>
        <v>0</v>
      </c>
    </row>
    <row r="367" spans="1:14">
      <c r="A367" s="71" t="s">
        <v>3924</v>
      </c>
      <c r="B367" s="71" t="s">
        <v>3925</v>
      </c>
      <c r="C367" s="78" t="s">
        <v>3926</v>
      </c>
      <c r="D367" s="65" t="s">
        <v>3837</v>
      </c>
      <c r="E367">
        <f ca="1">IFERROR(_xlfn.XLOOKUP($A367,map_headernames!H:H,map_headernames!H:H),0)</f>
        <v>0</v>
      </c>
      <c r="F367">
        <f ca="1">IFERROR(_xlfn.XLOOKUP($A367,map_headernames!I:I,map_headernames!I:I),0)</f>
        <v>0</v>
      </c>
      <c r="G367">
        <f ca="1">IFERROR(_xlfn.XLOOKUP($A367,map_headernames!L:L,map_headernames!L:L),0)</f>
        <v>0</v>
      </c>
      <c r="H367" s="68" t="e">
        <f ca="1">_xlfn.XLOOKUP(A367,map_headernames!L:L,map_headernames!Q:Q)</f>
        <v>#NAME?</v>
      </c>
      <c r="I367">
        <f ca="1">IFERROR(_xlfn.XLOOKUP($A367,map_headernames!O:O,map_headernames!O:O),0)</f>
        <v>0</v>
      </c>
    </row>
    <row r="368" spans="1:14">
      <c r="A368" s="71" t="s">
        <v>3927</v>
      </c>
      <c r="B368" s="71" t="s">
        <v>3928</v>
      </c>
      <c r="C368" s="78" t="s">
        <v>3928</v>
      </c>
      <c r="D368" s="65" t="s">
        <v>3837</v>
      </c>
      <c r="E368">
        <f ca="1">IFERROR(_xlfn.XLOOKUP($A368,map_headernames!H:H,map_headernames!H:H),0)</f>
        <v>0</v>
      </c>
      <c r="F368">
        <f ca="1">IFERROR(_xlfn.XLOOKUP($A368,map_headernames!I:I,map_headernames!I:I),0)</f>
        <v>0</v>
      </c>
      <c r="G368">
        <f ca="1">IFERROR(_xlfn.XLOOKUP($A368,map_headernames!L:L,map_headernames!L:L),0)</f>
        <v>0</v>
      </c>
      <c r="H368" s="68" t="e">
        <f ca="1">_xlfn.XLOOKUP(A368,map_headernames!L:L,map_headernames!Q:Q)</f>
        <v>#NAME?</v>
      </c>
      <c r="I368">
        <f ca="1">IFERROR(_xlfn.XLOOKUP($A368,map_headernames!O:O,map_headernames!O:O),0)</f>
        <v>0</v>
      </c>
    </row>
    <row r="369" spans="1:9">
      <c r="A369" s="71" t="s">
        <v>3929</v>
      </c>
      <c r="B369" s="71" t="s">
        <v>3930</v>
      </c>
      <c r="C369" s="78" t="s">
        <v>3931</v>
      </c>
      <c r="D369" s="65" t="s">
        <v>3837</v>
      </c>
      <c r="E369">
        <f ca="1">IFERROR(_xlfn.XLOOKUP($A369,map_headernames!H:H,map_headernames!H:H),0)</f>
        <v>0</v>
      </c>
      <c r="F369">
        <f ca="1">IFERROR(_xlfn.XLOOKUP($A369,map_headernames!I:I,map_headernames!I:I),0)</f>
        <v>0</v>
      </c>
      <c r="G369">
        <f ca="1">IFERROR(_xlfn.XLOOKUP($A369,map_headernames!L:L,map_headernames!L:L),0)</f>
        <v>0</v>
      </c>
      <c r="H369" s="68" t="e">
        <f ca="1">_xlfn.XLOOKUP(A369,map_headernames!L:L,map_headernames!Q:Q)</f>
        <v>#NAME?</v>
      </c>
      <c r="I369">
        <f ca="1">IFERROR(_xlfn.XLOOKUP($A369,map_headernames!O:O,map_headernames!O:O),0)</f>
        <v>0</v>
      </c>
    </row>
    <row r="370" spans="1:9">
      <c r="A370" s="71" t="s">
        <v>3932</v>
      </c>
      <c r="B370" s="71" t="s">
        <v>3933</v>
      </c>
      <c r="C370" s="78" t="s">
        <v>3933</v>
      </c>
      <c r="D370" s="65" t="s">
        <v>3837</v>
      </c>
      <c r="E370">
        <f ca="1">IFERROR(_xlfn.XLOOKUP($A370,map_headernames!H:H,map_headernames!H:H),0)</f>
        <v>0</v>
      </c>
      <c r="F370">
        <f ca="1">IFERROR(_xlfn.XLOOKUP($A370,map_headernames!I:I,map_headernames!I:I),0)</f>
        <v>0</v>
      </c>
      <c r="G370">
        <f ca="1">IFERROR(_xlfn.XLOOKUP($A370,map_headernames!L:L,map_headernames!L:L),0)</f>
        <v>0</v>
      </c>
      <c r="H370" s="68" t="e">
        <f ca="1">_xlfn.XLOOKUP(A370,map_headernames!L:L,map_headernames!Q:Q)</f>
        <v>#NAME?</v>
      </c>
      <c r="I370">
        <f ca="1">IFERROR(_xlfn.XLOOKUP($A370,map_headernames!O:O,map_headernames!O:O),0)</f>
        <v>0</v>
      </c>
    </row>
    <row r="371" spans="1:9">
      <c r="A371" s="71" t="s">
        <v>3934</v>
      </c>
      <c r="B371" s="71" t="s">
        <v>3935</v>
      </c>
      <c r="C371" s="78" t="s">
        <v>3936</v>
      </c>
      <c r="D371" s="65" t="s">
        <v>3837</v>
      </c>
      <c r="E371">
        <f ca="1">IFERROR(_xlfn.XLOOKUP($A371,map_headernames!H:H,map_headernames!H:H),0)</f>
        <v>0</v>
      </c>
      <c r="F371">
        <f ca="1">IFERROR(_xlfn.XLOOKUP($A371,map_headernames!I:I,map_headernames!I:I),0)</f>
        <v>0</v>
      </c>
      <c r="G371">
        <f ca="1">IFERROR(_xlfn.XLOOKUP($A371,map_headernames!L:L,map_headernames!L:L),0)</f>
        <v>0</v>
      </c>
      <c r="H371" s="68" t="e">
        <f ca="1">_xlfn.XLOOKUP(A371,map_headernames!L:L,map_headernames!Q:Q)</f>
        <v>#NAME?</v>
      </c>
      <c r="I371">
        <f ca="1">IFERROR(_xlfn.XLOOKUP($A371,map_headernames!O:O,map_headernames!O:O),0)</f>
        <v>0</v>
      </c>
    </row>
    <row r="372" spans="1:9">
      <c r="A372" s="71" t="s">
        <v>3937</v>
      </c>
      <c r="B372" s="71" t="s">
        <v>3938</v>
      </c>
      <c r="C372" s="78" t="s">
        <v>3938</v>
      </c>
      <c r="D372" s="65" t="s">
        <v>3837</v>
      </c>
      <c r="E372">
        <f ca="1">IFERROR(_xlfn.XLOOKUP($A372,map_headernames!H:H,map_headernames!H:H),0)</f>
        <v>0</v>
      </c>
      <c r="F372">
        <f ca="1">IFERROR(_xlfn.XLOOKUP($A372,map_headernames!I:I,map_headernames!I:I),0)</f>
        <v>0</v>
      </c>
      <c r="G372">
        <f ca="1">IFERROR(_xlfn.XLOOKUP($A372,map_headernames!L:L,map_headernames!L:L),0)</f>
        <v>0</v>
      </c>
      <c r="H372" s="68" t="e">
        <f ca="1">_xlfn.XLOOKUP(A372,map_headernames!L:L,map_headernames!Q:Q)</f>
        <v>#NAME?</v>
      </c>
      <c r="I372">
        <f ca="1">IFERROR(_xlfn.XLOOKUP($A372,map_headernames!O:O,map_headernames!O:O),0)</f>
        <v>0</v>
      </c>
    </row>
    <row r="373" spans="1:9">
      <c r="A373" s="71" t="s">
        <v>3939</v>
      </c>
      <c r="B373" s="71" t="s">
        <v>3940</v>
      </c>
      <c r="C373" s="78" t="s">
        <v>3941</v>
      </c>
      <c r="D373" s="65" t="s">
        <v>3837</v>
      </c>
      <c r="E373">
        <f ca="1">IFERROR(_xlfn.XLOOKUP($A373,map_headernames!H:H,map_headernames!H:H),0)</f>
        <v>0</v>
      </c>
      <c r="F373">
        <f ca="1">IFERROR(_xlfn.XLOOKUP($A373,map_headernames!I:I,map_headernames!I:I),0)</f>
        <v>0</v>
      </c>
      <c r="G373">
        <f ca="1">IFERROR(_xlfn.XLOOKUP($A373,map_headernames!L:L,map_headernames!L:L),0)</f>
        <v>0</v>
      </c>
      <c r="H373" s="68" t="e">
        <f ca="1">_xlfn.XLOOKUP(A373,map_headernames!L:L,map_headernames!Q:Q)</f>
        <v>#NAME?</v>
      </c>
      <c r="I373">
        <f ca="1">IFERROR(_xlfn.XLOOKUP($A373,map_headernames!O:O,map_headernames!O:O),0)</f>
        <v>0</v>
      </c>
    </row>
    <row r="374" spans="1:9">
      <c r="A374" s="71" t="s">
        <v>3942</v>
      </c>
      <c r="B374" s="71" t="s">
        <v>3943</v>
      </c>
      <c r="C374" s="78" t="s">
        <v>3943</v>
      </c>
      <c r="D374" s="65" t="s">
        <v>3837</v>
      </c>
      <c r="E374">
        <f ca="1">IFERROR(_xlfn.XLOOKUP($A374,map_headernames!H:H,map_headernames!H:H),0)</f>
        <v>0</v>
      </c>
      <c r="F374">
        <f ca="1">IFERROR(_xlfn.XLOOKUP($A374,map_headernames!I:I,map_headernames!I:I),0)</f>
        <v>0</v>
      </c>
      <c r="G374">
        <f ca="1">IFERROR(_xlfn.XLOOKUP($A374,map_headernames!L:L,map_headernames!L:L),0)</f>
        <v>0</v>
      </c>
      <c r="H374" s="68" t="e">
        <f ca="1">_xlfn.XLOOKUP(A374,map_headernames!L:L,map_headernames!Q:Q)</f>
        <v>#NAME?</v>
      </c>
      <c r="I374">
        <f ca="1">IFERROR(_xlfn.XLOOKUP($A374,map_headernames!O:O,map_headernames!O:O),0)</f>
        <v>0</v>
      </c>
    </row>
    <row r="375" spans="1:9">
      <c r="A375" s="71" t="s">
        <v>3944</v>
      </c>
      <c r="B375" s="71" t="s">
        <v>3945</v>
      </c>
      <c r="C375" s="78" t="s">
        <v>3946</v>
      </c>
      <c r="D375" s="65" t="s">
        <v>3837</v>
      </c>
      <c r="E375">
        <f ca="1">IFERROR(_xlfn.XLOOKUP($A375,map_headernames!H:H,map_headernames!H:H),0)</f>
        <v>0</v>
      </c>
      <c r="F375">
        <f ca="1">IFERROR(_xlfn.XLOOKUP($A375,map_headernames!I:I,map_headernames!I:I),0)</f>
        <v>0</v>
      </c>
      <c r="G375">
        <f ca="1">IFERROR(_xlfn.XLOOKUP($A375,map_headernames!L:L,map_headernames!L:L),0)</f>
        <v>0</v>
      </c>
      <c r="H375" s="68" t="e">
        <f ca="1">_xlfn.XLOOKUP(A375,map_headernames!L:L,map_headernames!Q:Q)</f>
        <v>#NAME?</v>
      </c>
      <c r="I375">
        <f ca="1">IFERROR(_xlfn.XLOOKUP($A375,map_headernames!O:O,map_headernames!O:O),0)</f>
        <v>0</v>
      </c>
    </row>
    <row r="376" spans="1:9">
      <c r="A376" s="71" t="s">
        <v>3947</v>
      </c>
      <c r="B376" s="71" t="s">
        <v>3948</v>
      </c>
      <c r="C376" s="78" t="s">
        <v>3948</v>
      </c>
      <c r="D376" s="65" t="s">
        <v>3837</v>
      </c>
      <c r="E376">
        <f ca="1">IFERROR(_xlfn.XLOOKUP($A376,map_headernames!H:H,map_headernames!H:H),0)</f>
        <v>0</v>
      </c>
      <c r="F376">
        <f ca="1">IFERROR(_xlfn.XLOOKUP($A376,map_headernames!I:I,map_headernames!I:I),0)</f>
        <v>0</v>
      </c>
      <c r="G376">
        <f ca="1">IFERROR(_xlfn.XLOOKUP($A376,map_headernames!L:L,map_headernames!L:L),0)</f>
        <v>0</v>
      </c>
      <c r="H376" s="68" t="e">
        <f ca="1">_xlfn.XLOOKUP(A376,map_headernames!L:L,map_headernames!Q:Q)</f>
        <v>#NAME?</v>
      </c>
      <c r="I376">
        <f ca="1">IFERROR(_xlfn.XLOOKUP($A376,map_headernames!O:O,map_headernames!O:O),0)</f>
        <v>0</v>
      </c>
    </row>
    <row r="377" spans="1:9">
      <c r="A377" s="71" t="s">
        <v>3949</v>
      </c>
      <c r="B377" s="71" t="s">
        <v>3950</v>
      </c>
      <c r="C377" s="78" t="s">
        <v>3951</v>
      </c>
      <c r="D377" s="65" t="s">
        <v>3837</v>
      </c>
      <c r="E377">
        <f ca="1">IFERROR(_xlfn.XLOOKUP($A377,map_headernames!H:H,map_headernames!H:H),0)</f>
        <v>0</v>
      </c>
      <c r="F377">
        <f ca="1">IFERROR(_xlfn.XLOOKUP($A377,map_headernames!I:I,map_headernames!I:I),0)</f>
        <v>0</v>
      </c>
      <c r="G377">
        <f ca="1">IFERROR(_xlfn.XLOOKUP($A377,map_headernames!L:L,map_headernames!L:L),0)</f>
        <v>0</v>
      </c>
      <c r="H377" s="68" t="e">
        <f ca="1">_xlfn.XLOOKUP(A377,map_headernames!L:L,map_headernames!Q:Q)</f>
        <v>#NAME?</v>
      </c>
      <c r="I377">
        <f ca="1">IFERROR(_xlfn.XLOOKUP($A377,map_headernames!O:O,map_headernames!O:O),0)</f>
        <v>0</v>
      </c>
    </row>
    <row r="378" spans="1:9">
      <c r="A378" s="71" t="s">
        <v>3952</v>
      </c>
      <c r="B378" s="71" t="s">
        <v>3953</v>
      </c>
      <c r="C378" s="78" t="s">
        <v>3953</v>
      </c>
      <c r="D378" s="65" t="s">
        <v>3837</v>
      </c>
      <c r="E378">
        <f ca="1">IFERROR(_xlfn.XLOOKUP($A378,map_headernames!H:H,map_headernames!H:H),0)</f>
        <v>0</v>
      </c>
      <c r="F378">
        <f ca="1">IFERROR(_xlfn.XLOOKUP($A378,map_headernames!I:I,map_headernames!I:I),0)</f>
        <v>0</v>
      </c>
      <c r="G378">
        <f ca="1">IFERROR(_xlfn.XLOOKUP($A378,map_headernames!L:L,map_headernames!L:L),0)</f>
        <v>0</v>
      </c>
      <c r="H378" s="68" t="e">
        <f ca="1">_xlfn.XLOOKUP(A378,map_headernames!L:L,map_headernames!Q:Q)</f>
        <v>#NAME?</v>
      </c>
      <c r="I378">
        <f ca="1">IFERROR(_xlfn.XLOOKUP($A378,map_headernames!O:O,map_headernames!O:O),0)</f>
        <v>0</v>
      </c>
    </row>
    <row r="379" spans="1:9">
      <c r="A379" s="71" t="s">
        <v>3954</v>
      </c>
      <c r="B379" s="71" t="s">
        <v>3955</v>
      </c>
      <c r="C379" s="78" t="s">
        <v>3956</v>
      </c>
      <c r="D379" s="65" t="s">
        <v>3837</v>
      </c>
      <c r="E379">
        <f ca="1">IFERROR(_xlfn.XLOOKUP($A379,map_headernames!H:H,map_headernames!H:H),0)</f>
        <v>0</v>
      </c>
      <c r="F379">
        <f ca="1">IFERROR(_xlfn.XLOOKUP($A379,map_headernames!I:I,map_headernames!I:I),0)</f>
        <v>0</v>
      </c>
      <c r="G379">
        <f ca="1">IFERROR(_xlfn.XLOOKUP($A379,map_headernames!L:L,map_headernames!L:L),0)</f>
        <v>0</v>
      </c>
      <c r="H379" s="68" t="e">
        <f ca="1">_xlfn.XLOOKUP(A379,map_headernames!L:L,map_headernames!Q:Q)</f>
        <v>#NAME?</v>
      </c>
      <c r="I379">
        <f ca="1">IFERROR(_xlfn.XLOOKUP($A379,map_headernames!O:O,map_headernames!O:O),0)</f>
        <v>0</v>
      </c>
    </row>
    <row r="380" spans="1:9">
      <c r="A380" s="71" t="s">
        <v>3957</v>
      </c>
      <c r="B380" s="71" t="s">
        <v>3958</v>
      </c>
      <c r="C380" s="78" t="s">
        <v>3958</v>
      </c>
      <c r="D380" s="65" t="s">
        <v>3837</v>
      </c>
      <c r="E380">
        <f ca="1">IFERROR(_xlfn.XLOOKUP($A380,map_headernames!H:H,map_headernames!H:H),0)</f>
        <v>0</v>
      </c>
      <c r="F380">
        <f ca="1">IFERROR(_xlfn.XLOOKUP($A380,map_headernames!I:I,map_headernames!I:I),0)</f>
        <v>0</v>
      </c>
      <c r="G380">
        <f ca="1">IFERROR(_xlfn.XLOOKUP($A380,map_headernames!L:L,map_headernames!L:L),0)</f>
        <v>0</v>
      </c>
      <c r="H380" s="68" t="e">
        <f ca="1">_xlfn.XLOOKUP(A380,map_headernames!L:L,map_headernames!Q:Q)</f>
        <v>#NAME?</v>
      </c>
      <c r="I380">
        <f ca="1">IFERROR(_xlfn.XLOOKUP($A380,map_headernames!O:O,map_headernames!O:O),0)</f>
        <v>0</v>
      </c>
    </row>
    <row r="381" spans="1:9">
      <c r="A381" s="71" t="s">
        <v>3959</v>
      </c>
      <c r="B381" s="71" t="s">
        <v>3960</v>
      </c>
      <c r="C381" s="78" t="s">
        <v>3961</v>
      </c>
      <c r="D381" s="65" t="s">
        <v>3837</v>
      </c>
      <c r="E381">
        <f ca="1">IFERROR(_xlfn.XLOOKUP($A381,map_headernames!H:H,map_headernames!H:H),0)</f>
        <v>0</v>
      </c>
      <c r="F381">
        <f ca="1">IFERROR(_xlfn.XLOOKUP($A381,map_headernames!I:I,map_headernames!I:I),0)</f>
        <v>0</v>
      </c>
      <c r="G381">
        <f ca="1">IFERROR(_xlfn.XLOOKUP($A381,map_headernames!L:L,map_headernames!L:L),0)</f>
        <v>0</v>
      </c>
      <c r="H381" s="68" t="e">
        <f ca="1">_xlfn.XLOOKUP(A381,map_headernames!L:L,map_headernames!Q:Q)</f>
        <v>#NAME?</v>
      </c>
      <c r="I381">
        <f ca="1">IFERROR(_xlfn.XLOOKUP($A381,map_headernames!O:O,map_headernames!O:O),0)</f>
        <v>0</v>
      </c>
    </row>
    <row r="382" spans="1:9">
      <c r="A382" s="71" t="s">
        <v>3962</v>
      </c>
      <c r="B382" s="71" t="s">
        <v>3963</v>
      </c>
      <c r="C382" s="78" t="s">
        <v>3963</v>
      </c>
      <c r="D382" s="65" t="s">
        <v>3837</v>
      </c>
      <c r="E382">
        <f ca="1">IFERROR(_xlfn.XLOOKUP($A382,map_headernames!H:H,map_headernames!H:H),0)</f>
        <v>0</v>
      </c>
      <c r="F382">
        <f ca="1">IFERROR(_xlfn.XLOOKUP($A382,map_headernames!I:I,map_headernames!I:I),0)</f>
        <v>0</v>
      </c>
      <c r="G382">
        <f ca="1">IFERROR(_xlfn.XLOOKUP($A382,map_headernames!L:L,map_headernames!L:L),0)</f>
        <v>0</v>
      </c>
      <c r="H382" s="68" t="e">
        <f ca="1">_xlfn.XLOOKUP(A382,map_headernames!L:L,map_headernames!Q:Q)</f>
        <v>#NAME?</v>
      </c>
      <c r="I382">
        <f ca="1">IFERROR(_xlfn.XLOOKUP($A382,map_headernames!O:O,map_headernames!O:O),0)</f>
        <v>0</v>
      </c>
    </row>
    <row r="383" spans="1:9">
      <c r="A383" s="71" t="s">
        <v>3964</v>
      </c>
      <c r="B383" s="71" t="s">
        <v>3965</v>
      </c>
      <c r="C383" s="78" t="s">
        <v>3966</v>
      </c>
      <c r="D383" s="65" t="s">
        <v>3837</v>
      </c>
      <c r="E383">
        <f ca="1">IFERROR(_xlfn.XLOOKUP($A383,map_headernames!H:H,map_headernames!H:H),0)</f>
        <v>0</v>
      </c>
      <c r="F383">
        <f ca="1">IFERROR(_xlfn.XLOOKUP($A383,map_headernames!I:I,map_headernames!I:I),0)</f>
        <v>0</v>
      </c>
      <c r="G383">
        <f ca="1">IFERROR(_xlfn.XLOOKUP($A383,map_headernames!L:L,map_headernames!L:L),0)</f>
        <v>0</v>
      </c>
      <c r="H383" s="68" t="e">
        <f ca="1">_xlfn.XLOOKUP(A383,map_headernames!L:L,map_headernames!Q:Q)</f>
        <v>#NAME?</v>
      </c>
      <c r="I383">
        <f ca="1">IFERROR(_xlfn.XLOOKUP($A383,map_headernames!O:O,map_headernames!O:O),0)</f>
        <v>0</v>
      </c>
    </row>
    <row r="384" spans="1:9">
      <c r="A384" s="71" t="s">
        <v>3967</v>
      </c>
      <c r="B384" s="71" t="s">
        <v>3968</v>
      </c>
      <c r="C384" s="78" t="s">
        <v>3968</v>
      </c>
      <c r="D384" s="65" t="s">
        <v>3837</v>
      </c>
      <c r="E384">
        <f ca="1">IFERROR(_xlfn.XLOOKUP($A384,map_headernames!H:H,map_headernames!H:H),0)</f>
        <v>0</v>
      </c>
      <c r="F384">
        <f ca="1">IFERROR(_xlfn.XLOOKUP($A384,map_headernames!I:I,map_headernames!I:I),0)</f>
        <v>0</v>
      </c>
      <c r="G384">
        <f ca="1">IFERROR(_xlfn.XLOOKUP($A384,map_headernames!L:L,map_headernames!L:L),0)</f>
        <v>0</v>
      </c>
      <c r="H384" s="68" t="e">
        <f ca="1">_xlfn.XLOOKUP(A384,map_headernames!L:L,map_headernames!Q:Q)</f>
        <v>#NAME?</v>
      </c>
      <c r="I384">
        <f ca="1">IFERROR(_xlfn.XLOOKUP($A384,map_headernames!O:O,map_headernames!O:O),0)</f>
        <v>0</v>
      </c>
    </row>
    <row r="385" spans="1:9">
      <c r="A385" s="71" t="s">
        <v>3969</v>
      </c>
      <c r="B385" s="71" t="s">
        <v>3970</v>
      </c>
      <c r="C385" s="78" t="s">
        <v>3971</v>
      </c>
      <c r="D385" s="65" t="s">
        <v>3837</v>
      </c>
      <c r="E385">
        <f ca="1">IFERROR(_xlfn.XLOOKUP($A385,map_headernames!H:H,map_headernames!H:H),0)</f>
        <v>0</v>
      </c>
      <c r="F385">
        <f ca="1">IFERROR(_xlfn.XLOOKUP($A385,map_headernames!I:I,map_headernames!I:I),0)</f>
        <v>0</v>
      </c>
      <c r="G385">
        <f ca="1">IFERROR(_xlfn.XLOOKUP($A385,map_headernames!L:L,map_headernames!L:L),0)</f>
        <v>0</v>
      </c>
      <c r="H385" s="68" t="e">
        <f ca="1">_xlfn.XLOOKUP(A385,map_headernames!L:L,map_headernames!Q:Q)</f>
        <v>#NAME?</v>
      </c>
      <c r="I385">
        <f ca="1">IFERROR(_xlfn.XLOOKUP($A385,map_headernames!O:O,map_headernames!O:O),0)</f>
        <v>0</v>
      </c>
    </row>
    <row r="386" spans="1:9">
      <c r="A386" s="71" t="s">
        <v>3972</v>
      </c>
      <c r="B386" s="71" t="s">
        <v>3973</v>
      </c>
      <c r="C386" s="78" t="s">
        <v>3973</v>
      </c>
      <c r="D386" s="65" t="s">
        <v>3837</v>
      </c>
      <c r="E386">
        <f ca="1">IFERROR(_xlfn.XLOOKUP($A386,map_headernames!H:H,map_headernames!H:H),0)</f>
        <v>0</v>
      </c>
      <c r="F386">
        <f ca="1">IFERROR(_xlfn.XLOOKUP($A386,map_headernames!I:I,map_headernames!I:I),0)</f>
        <v>0</v>
      </c>
      <c r="G386">
        <f ca="1">IFERROR(_xlfn.XLOOKUP($A386,map_headernames!L:L,map_headernames!L:L),0)</f>
        <v>0</v>
      </c>
      <c r="H386" s="68" t="e">
        <f ca="1">_xlfn.XLOOKUP(A386,map_headernames!L:L,map_headernames!Q:Q)</f>
        <v>#NAME?</v>
      </c>
      <c r="I386">
        <f ca="1">IFERROR(_xlfn.XLOOKUP($A386,map_headernames!O:O,map_headernames!O:O),0)</f>
        <v>0</v>
      </c>
    </row>
    <row r="387" spans="1:9">
      <c r="A387" s="71" t="s">
        <v>3974</v>
      </c>
      <c r="B387" s="71" t="s">
        <v>3975</v>
      </c>
      <c r="C387" s="78" t="s">
        <v>3976</v>
      </c>
      <c r="D387" s="65" t="s">
        <v>3837</v>
      </c>
      <c r="E387">
        <f ca="1">IFERROR(_xlfn.XLOOKUP($A387,map_headernames!H:H,map_headernames!H:H),0)</f>
        <v>0</v>
      </c>
      <c r="F387">
        <f ca="1">IFERROR(_xlfn.XLOOKUP($A387,map_headernames!I:I,map_headernames!I:I),0)</f>
        <v>0</v>
      </c>
      <c r="G387">
        <f ca="1">IFERROR(_xlfn.XLOOKUP($A387,map_headernames!L:L,map_headernames!L:L),0)</f>
        <v>0</v>
      </c>
      <c r="H387" s="68" t="e">
        <f ca="1">_xlfn.XLOOKUP(A387,map_headernames!L:L,map_headernames!Q:Q)</f>
        <v>#NAME?</v>
      </c>
      <c r="I387">
        <f ca="1">IFERROR(_xlfn.XLOOKUP($A387,map_headernames!O:O,map_headernames!O:O),0)</f>
        <v>0</v>
      </c>
    </row>
    <row r="388" spans="1:9">
      <c r="A388" s="71" t="s">
        <v>3977</v>
      </c>
      <c r="B388" s="71" t="s">
        <v>3978</v>
      </c>
      <c r="C388" s="78" t="s">
        <v>3978</v>
      </c>
      <c r="D388" s="65" t="s">
        <v>3837</v>
      </c>
      <c r="E388">
        <f ca="1">IFERROR(_xlfn.XLOOKUP($A388,map_headernames!H:H,map_headernames!H:H),0)</f>
        <v>0</v>
      </c>
      <c r="F388">
        <f ca="1">IFERROR(_xlfn.XLOOKUP($A388,map_headernames!I:I,map_headernames!I:I),0)</f>
        <v>0</v>
      </c>
      <c r="G388">
        <f ca="1">IFERROR(_xlfn.XLOOKUP($A388,map_headernames!L:L,map_headernames!L:L),0)</f>
        <v>0</v>
      </c>
      <c r="H388" s="68" t="e">
        <f ca="1">_xlfn.XLOOKUP(A388,map_headernames!L:L,map_headernames!Q:Q)</f>
        <v>#NAME?</v>
      </c>
      <c r="I388">
        <f ca="1">IFERROR(_xlfn.XLOOKUP($A388,map_headernames!O:O,map_headernames!O:O),0)</f>
        <v>0</v>
      </c>
    </row>
    <row r="389" spans="1:9">
      <c r="A389" s="71" t="s">
        <v>3979</v>
      </c>
      <c r="B389" s="71" t="s">
        <v>3980</v>
      </c>
      <c r="C389" s="78" t="s">
        <v>3981</v>
      </c>
      <c r="D389" s="65" t="s">
        <v>3837</v>
      </c>
      <c r="E389">
        <f ca="1">IFERROR(_xlfn.XLOOKUP($A389,map_headernames!H:H,map_headernames!H:H),0)</f>
        <v>0</v>
      </c>
      <c r="F389">
        <f ca="1">IFERROR(_xlfn.XLOOKUP($A389,map_headernames!I:I,map_headernames!I:I),0)</f>
        <v>0</v>
      </c>
      <c r="G389">
        <f ca="1">IFERROR(_xlfn.XLOOKUP($A389,map_headernames!L:L,map_headernames!L:L),0)</f>
        <v>0</v>
      </c>
      <c r="H389" s="68" t="e">
        <f ca="1">_xlfn.XLOOKUP(A389,map_headernames!L:L,map_headernames!Q:Q)</f>
        <v>#NAME?</v>
      </c>
      <c r="I389">
        <f ca="1">IFERROR(_xlfn.XLOOKUP($A389,map_headernames!O:O,map_headernames!O:O),0)</f>
        <v>0</v>
      </c>
    </row>
    <row r="390" spans="1:9">
      <c r="A390" s="71" t="s">
        <v>3982</v>
      </c>
      <c r="B390" s="71" t="s">
        <v>3983</v>
      </c>
      <c r="C390" s="78" t="s">
        <v>3983</v>
      </c>
      <c r="D390" s="65" t="s">
        <v>3837</v>
      </c>
      <c r="E390">
        <f ca="1">IFERROR(_xlfn.XLOOKUP($A390,map_headernames!H:H,map_headernames!H:H),0)</f>
        <v>0</v>
      </c>
      <c r="F390">
        <f ca="1">IFERROR(_xlfn.XLOOKUP($A390,map_headernames!I:I,map_headernames!I:I),0)</f>
        <v>0</v>
      </c>
      <c r="G390">
        <f ca="1">IFERROR(_xlfn.XLOOKUP($A390,map_headernames!L:L,map_headernames!L:L),0)</f>
        <v>0</v>
      </c>
      <c r="H390" s="68" t="e">
        <f ca="1">_xlfn.XLOOKUP(A390,map_headernames!L:L,map_headernames!Q:Q)</f>
        <v>#NAME?</v>
      </c>
      <c r="I390">
        <f ca="1">IFERROR(_xlfn.XLOOKUP($A390,map_headernames!O:O,map_headernames!O:O),0)</f>
        <v>0</v>
      </c>
    </row>
    <row r="391" spans="1:9">
      <c r="A391" s="71" t="s">
        <v>3984</v>
      </c>
      <c r="B391" s="71" t="s">
        <v>3985</v>
      </c>
      <c r="C391" s="78" t="s">
        <v>3986</v>
      </c>
      <c r="D391" s="65" t="s">
        <v>3837</v>
      </c>
      <c r="E391">
        <f ca="1">IFERROR(_xlfn.XLOOKUP($A391,map_headernames!H:H,map_headernames!H:H),0)</f>
        <v>0</v>
      </c>
      <c r="F391">
        <f ca="1">IFERROR(_xlfn.XLOOKUP($A391,map_headernames!I:I,map_headernames!I:I),0)</f>
        <v>0</v>
      </c>
      <c r="G391">
        <f ca="1">IFERROR(_xlfn.XLOOKUP($A391,map_headernames!L:L,map_headernames!L:L),0)</f>
        <v>0</v>
      </c>
      <c r="H391" s="68" t="e">
        <f ca="1">_xlfn.XLOOKUP(A391,map_headernames!L:L,map_headernames!Q:Q)</f>
        <v>#NAME?</v>
      </c>
      <c r="I391">
        <f ca="1">IFERROR(_xlfn.XLOOKUP($A391,map_headernames!O:O,map_headernames!O:O),0)</f>
        <v>0</v>
      </c>
    </row>
    <row r="392" spans="1:9">
      <c r="A392" s="71" t="s">
        <v>3987</v>
      </c>
      <c r="B392" s="71" t="s">
        <v>3988</v>
      </c>
      <c r="C392" s="78" t="s">
        <v>3988</v>
      </c>
      <c r="D392" s="65" t="s">
        <v>3837</v>
      </c>
      <c r="E392">
        <f ca="1">IFERROR(_xlfn.XLOOKUP($A392,map_headernames!H:H,map_headernames!H:H),0)</f>
        <v>0</v>
      </c>
      <c r="F392">
        <f ca="1">IFERROR(_xlfn.XLOOKUP($A392,map_headernames!I:I,map_headernames!I:I),0)</f>
        <v>0</v>
      </c>
      <c r="G392">
        <f ca="1">IFERROR(_xlfn.XLOOKUP($A392,map_headernames!L:L,map_headernames!L:L),0)</f>
        <v>0</v>
      </c>
      <c r="H392" s="68" t="e">
        <f ca="1">_xlfn.XLOOKUP(A392,map_headernames!L:L,map_headernames!Q:Q)</f>
        <v>#NAME?</v>
      </c>
      <c r="I392">
        <f ca="1">IFERROR(_xlfn.XLOOKUP($A392,map_headernames!O:O,map_headernames!O:O),0)</f>
        <v>0</v>
      </c>
    </row>
    <row r="393" spans="1:9">
      <c r="A393" s="71" t="s">
        <v>3989</v>
      </c>
      <c r="B393" s="71" t="s">
        <v>3990</v>
      </c>
      <c r="C393" s="78" t="s">
        <v>3991</v>
      </c>
      <c r="D393" s="65" t="s">
        <v>3837</v>
      </c>
      <c r="E393">
        <f ca="1">IFERROR(_xlfn.XLOOKUP($A393,map_headernames!H:H,map_headernames!H:H),0)</f>
        <v>0</v>
      </c>
      <c r="F393">
        <f ca="1">IFERROR(_xlfn.XLOOKUP($A393,map_headernames!I:I,map_headernames!I:I),0)</f>
        <v>0</v>
      </c>
      <c r="G393">
        <f ca="1">IFERROR(_xlfn.XLOOKUP($A393,map_headernames!L:L,map_headernames!L:L),0)</f>
        <v>0</v>
      </c>
      <c r="H393" s="68" t="e">
        <f ca="1">_xlfn.XLOOKUP(A393,map_headernames!L:L,map_headernames!Q:Q)</f>
        <v>#NAME?</v>
      </c>
      <c r="I393">
        <f ca="1">IFERROR(_xlfn.XLOOKUP($A393,map_headernames!O:O,map_headernames!O:O),0)</f>
        <v>0</v>
      </c>
    </row>
    <row r="394" spans="1:9">
      <c r="A394" s="71" t="s">
        <v>3992</v>
      </c>
      <c r="B394" s="71" t="s">
        <v>3993</v>
      </c>
      <c r="C394" s="78" t="s">
        <v>3993</v>
      </c>
      <c r="D394" s="65" t="s">
        <v>3837</v>
      </c>
      <c r="E394">
        <f ca="1">IFERROR(_xlfn.XLOOKUP($A394,map_headernames!H:H,map_headernames!H:H),0)</f>
        <v>0</v>
      </c>
      <c r="F394">
        <f ca="1">IFERROR(_xlfn.XLOOKUP($A394,map_headernames!I:I,map_headernames!I:I),0)</f>
        <v>0</v>
      </c>
      <c r="G394">
        <f ca="1">IFERROR(_xlfn.XLOOKUP($A394,map_headernames!L:L,map_headernames!L:L),0)</f>
        <v>0</v>
      </c>
      <c r="H394" s="68" t="e">
        <f ca="1">_xlfn.XLOOKUP(A394,map_headernames!L:L,map_headernames!Q:Q)</f>
        <v>#NAME?</v>
      </c>
      <c r="I394">
        <f ca="1">IFERROR(_xlfn.XLOOKUP($A394,map_headernames!O:O,map_headernames!O:O),0)</f>
        <v>0</v>
      </c>
    </row>
    <row r="395" spans="1:9">
      <c r="A395" s="71" t="s">
        <v>3994</v>
      </c>
      <c r="B395" s="71" t="s">
        <v>3995</v>
      </c>
      <c r="C395" s="78" t="s">
        <v>3996</v>
      </c>
      <c r="D395" s="65" t="s">
        <v>3837</v>
      </c>
      <c r="E395">
        <f ca="1">IFERROR(_xlfn.XLOOKUP($A395,map_headernames!H:H,map_headernames!H:H),0)</f>
        <v>0</v>
      </c>
      <c r="F395">
        <f ca="1">IFERROR(_xlfn.XLOOKUP($A395,map_headernames!I:I,map_headernames!I:I),0)</f>
        <v>0</v>
      </c>
      <c r="G395">
        <f ca="1">IFERROR(_xlfn.XLOOKUP($A395,map_headernames!L:L,map_headernames!L:L),0)</f>
        <v>0</v>
      </c>
      <c r="H395" s="68" t="e">
        <f ca="1">_xlfn.XLOOKUP(A395,map_headernames!L:L,map_headernames!Q:Q)</f>
        <v>#NAME?</v>
      </c>
      <c r="I395">
        <f ca="1">IFERROR(_xlfn.XLOOKUP($A395,map_headernames!O:O,map_headernames!O:O),0)</f>
        <v>0</v>
      </c>
    </row>
    <row r="396" spans="1:9">
      <c r="A396" s="71" t="s">
        <v>3997</v>
      </c>
      <c r="B396" s="71" t="s">
        <v>3998</v>
      </c>
      <c r="C396" s="78" t="s">
        <v>3998</v>
      </c>
      <c r="D396" s="65" t="s">
        <v>3837</v>
      </c>
      <c r="E396">
        <f ca="1">IFERROR(_xlfn.XLOOKUP($A396,map_headernames!H:H,map_headernames!H:H),0)</f>
        <v>0</v>
      </c>
      <c r="F396">
        <f ca="1">IFERROR(_xlfn.XLOOKUP($A396,map_headernames!I:I,map_headernames!I:I),0)</f>
        <v>0</v>
      </c>
      <c r="G396">
        <f ca="1">IFERROR(_xlfn.XLOOKUP($A396,map_headernames!L:L,map_headernames!L:L),0)</f>
        <v>0</v>
      </c>
      <c r="H396" s="68" t="e">
        <f ca="1">_xlfn.XLOOKUP(A396,map_headernames!L:L,map_headernames!Q:Q)</f>
        <v>#NAME?</v>
      </c>
      <c r="I396">
        <f ca="1">IFERROR(_xlfn.XLOOKUP($A396,map_headernames!O:O,map_headernames!O:O),0)</f>
        <v>0</v>
      </c>
    </row>
    <row r="397" spans="1:9">
      <c r="A397" s="71" t="s">
        <v>3999</v>
      </c>
      <c r="B397" s="71" t="s">
        <v>4000</v>
      </c>
      <c r="C397" s="78" t="s">
        <v>4001</v>
      </c>
      <c r="D397" s="65" t="s">
        <v>3837</v>
      </c>
      <c r="E397">
        <f ca="1">IFERROR(_xlfn.XLOOKUP($A397,map_headernames!H:H,map_headernames!H:H),0)</f>
        <v>0</v>
      </c>
      <c r="F397">
        <f ca="1">IFERROR(_xlfn.XLOOKUP($A397,map_headernames!I:I,map_headernames!I:I),0)</f>
        <v>0</v>
      </c>
      <c r="G397">
        <f ca="1">IFERROR(_xlfn.XLOOKUP($A397,map_headernames!L:L,map_headernames!L:L),0)</f>
        <v>0</v>
      </c>
      <c r="H397" s="68" t="e">
        <f ca="1">_xlfn.XLOOKUP(A397,map_headernames!L:L,map_headernames!Q:Q)</f>
        <v>#NAME?</v>
      </c>
      <c r="I397">
        <f ca="1">IFERROR(_xlfn.XLOOKUP($A397,map_headernames!O:O,map_headernames!O:O),0)</f>
        <v>0</v>
      </c>
    </row>
    <row r="398" spans="1:9">
      <c r="A398" s="71" t="s">
        <v>4002</v>
      </c>
      <c r="B398" s="71" t="s">
        <v>4003</v>
      </c>
      <c r="C398" s="78" t="s">
        <v>4003</v>
      </c>
      <c r="D398" s="65" t="s">
        <v>3837</v>
      </c>
      <c r="E398">
        <f ca="1">IFERROR(_xlfn.XLOOKUP($A398,map_headernames!H:H,map_headernames!H:H),0)</f>
        <v>0</v>
      </c>
      <c r="F398">
        <f ca="1">IFERROR(_xlfn.XLOOKUP($A398,map_headernames!I:I,map_headernames!I:I),0)</f>
        <v>0</v>
      </c>
      <c r="G398">
        <f ca="1">IFERROR(_xlfn.XLOOKUP($A398,map_headernames!L:L,map_headernames!L:L),0)</f>
        <v>0</v>
      </c>
      <c r="H398" s="68" t="e">
        <f ca="1">_xlfn.XLOOKUP(A398,map_headernames!L:L,map_headernames!Q:Q)</f>
        <v>#NAME?</v>
      </c>
      <c r="I398">
        <f ca="1">IFERROR(_xlfn.XLOOKUP($A398,map_headernames!O:O,map_headernames!O:O),0)</f>
        <v>0</v>
      </c>
    </row>
    <row r="399" spans="1:9">
      <c r="A399" s="71" t="s">
        <v>4004</v>
      </c>
      <c r="B399" s="71" t="s">
        <v>4005</v>
      </c>
      <c r="C399" s="78" t="s">
        <v>4006</v>
      </c>
      <c r="D399" s="65" t="s">
        <v>3837</v>
      </c>
      <c r="E399">
        <f ca="1">IFERROR(_xlfn.XLOOKUP($A399,map_headernames!H:H,map_headernames!H:H),0)</f>
        <v>0</v>
      </c>
      <c r="F399">
        <f ca="1">IFERROR(_xlfn.XLOOKUP($A399,map_headernames!I:I,map_headernames!I:I),0)</f>
        <v>0</v>
      </c>
      <c r="G399">
        <f ca="1">IFERROR(_xlfn.XLOOKUP($A399,map_headernames!L:L,map_headernames!L:L),0)</f>
        <v>0</v>
      </c>
      <c r="H399" s="68" t="e">
        <f ca="1">_xlfn.XLOOKUP(A399,map_headernames!L:L,map_headernames!Q:Q)</f>
        <v>#NAME?</v>
      </c>
      <c r="I399">
        <f ca="1">IFERROR(_xlfn.XLOOKUP($A399,map_headernames!O:O,map_headernames!O:O),0)</f>
        <v>0</v>
      </c>
    </row>
    <row r="400" spans="1:9">
      <c r="A400" s="71" t="s">
        <v>4007</v>
      </c>
      <c r="B400" s="71" t="s">
        <v>4008</v>
      </c>
      <c r="C400" s="78" t="s">
        <v>4008</v>
      </c>
      <c r="D400" s="65" t="s">
        <v>3837</v>
      </c>
      <c r="E400">
        <f ca="1">IFERROR(_xlfn.XLOOKUP($A400,map_headernames!H:H,map_headernames!H:H),0)</f>
        <v>0</v>
      </c>
      <c r="F400">
        <f ca="1">IFERROR(_xlfn.XLOOKUP($A400,map_headernames!I:I,map_headernames!I:I),0)</f>
        <v>0</v>
      </c>
      <c r="G400">
        <f ca="1">IFERROR(_xlfn.XLOOKUP($A400,map_headernames!L:L,map_headernames!L:L),0)</f>
        <v>0</v>
      </c>
      <c r="H400" s="68" t="e">
        <f ca="1">_xlfn.XLOOKUP(A400,map_headernames!L:L,map_headernames!Q:Q)</f>
        <v>#NAME?</v>
      </c>
      <c r="I400">
        <f ca="1">IFERROR(_xlfn.XLOOKUP($A400,map_headernames!O:O,map_headernames!O:O),0)</f>
        <v>0</v>
      </c>
    </row>
    <row r="401" spans="1:9">
      <c r="A401" s="71" t="s">
        <v>4009</v>
      </c>
      <c r="B401" s="71" t="s">
        <v>4010</v>
      </c>
      <c r="C401" s="78" t="s">
        <v>4011</v>
      </c>
      <c r="D401" s="65" t="s">
        <v>3837</v>
      </c>
      <c r="E401">
        <f ca="1">IFERROR(_xlfn.XLOOKUP($A401,map_headernames!H:H,map_headernames!H:H),0)</f>
        <v>0</v>
      </c>
      <c r="F401">
        <f ca="1">IFERROR(_xlfn.XLOOKUP($A401,map_headernames!I:I,map_headernames!I:I),0)</f>
        <v>0</v>
      </c>
      <c r="G401">
        <f ca="1">IFERROR(_xlfn.XLOOKUP($A401,map_headernames!L:L,map_headernames!L:L),0)</f>
        <v>0</v>
      </c>
      <c r="H401" s="68" t="e">
        <f ca="1">_xlfn.XLOOKUP(A401,map_headernames!L:L,map_headernames!Q:Q)</f>
        <v>#NAME?</v>
      </c>
      <c r="I401">
        <f ca="1">IFERROR(_xlfn.XLOOKUP($A401,map_headernames!O:O,map_headernames!O:O),0)</f>
        <v>0</v>
      </c>
    </row>
    <row r="402" spans="1:9">
      <c r="A402" s="71" t="s">
        <v>4012</v>
      </c>
      <c r="B402" s="71" t="s">
        <v>4013</v>
      </c>
      <c r="C402" s="78" t="s">
        <v>4013</v>
      </c>
      <c r="D402" s="65" t="s">
        <v>3837</v>
      </c>
      <c r="E402">
        <f ca="1">IFERROR(_xlfn.XLOOKUP($A402,map_headernames!H:H,map_headernames!H:H),0)</f>
        <v>0</v>
      </c>
      <c r="F402">
        <f ca="1">IFERROR(_xlfn.XLOOKUP($A402,map_headernames!I:I,map_headernames!I:I),0)</f>
        <v>0</v>
      </c>
      <c r="G402">
        <f ca="1">IFERROR(_xlfn.XLOOKUP($A402,map_headernames!L:L,map_headernames!L:L),0)</f>
        <v>0</v>
      </c>
      <c r="H402" s="68" t="e">
        <f ca="1">_xlfn.XLOOKUP(A402,map_headernames!L:L,map_headernames!Q:Q)</f>
        <v>#NAME?</v>
      </c>
      <c r="I402">
        <f ca="1">IFERROR(_xlfn.XLOOKUP($A402,map_headernames!O:O,map_headernames!O:O),0)</f>
        <v>0</v>
      </c>
    </row>
    <row r="403" spans="1:9">
      <c r="A403" s="71" t="s">
        <v>4014</v>
      </c>
      <c r="B403" s="71" t="s">
        <v>4015</v>
      </c>
      <c r="C403" s="78" t="s">
        <v>4016</v>
      </c>
      <c r="D403" s="65" t="s">
        <v>3837</v>
      </c>
      <c r="E403">
        <f ca="1">IFERROR(_xlfn.XLOOKUP($A403,map_headernames!H:H,map_headernames!H:H),0)</f>
        <v>0</v>
      </c>
      <c r="F403">
        <f ca="1">IFERROR(_xlfn.XLOOKUP($A403,map_headernames!I:I,map_headernames!I:I),0)</f>
        <v>0</v>
      </c>
      <c r="G403">
        <f ca="1">IFERROR(_xlfn.XLOOKUP($A403,map_headernames!L:L,map_headernames!L:L),0)</f>
        <v>0</v>
      </c>
      <c r="H403" s="68" t="e">
        <f ca="1">_xlfn.XLOOKUP(A403,map_headernames!L:L,map_headernames!Q:Q)</f>
        <v>#NAME?</v>
      </c>
      <c r="I403">
        <f ca="1">IFERROR(_xlfn.XLOOKUP($A403,map_headernames!O:O,map_headernames!O:O),0)</f>
        <v>0</v>
      </c>
    </row>
    <row r="404" spans="1:9">
      <c r="A404" s="71" t="s">
        <v>4017</v>
      </c>
      <c r="B404" s="71" t="s">
        <v>4018</v>
      </c>
      <c r="C404" s="78" t="s">
        <v>4018</v>
      </c>
      <c r="D404" s="65" t="s">
        <v>3837</v>
      </c>
      <c r="E404">
        <f ca="1">IFERROR(_xlfn.XLOOKUP($A404,map_headernames!H:H,map_headernames!H:H),0)</f>
        <v>0</v>
      </c>
      <c r="F404">
        <f ca="1">IFERROR(_xlfn.XLOOKUP($A404,map_headernames!I:I,map_headernames!I:I),0)</f>
        <v>0</v>
      </c>
      <c r="G404">
        <f ca="1">IFERROR(_xlfn.XLOOKUP($A404,map_headernames!L:L,map_headernames!L:L),0)</f>
        <v>0</v>
      </c>
      <c r="H404" s="68" t="e">
        <f ca="1">_xlfn.XLOOKUP(A404,map_headernames!L:L,map_headernames!Q:Q)</f>
        <v>#NAME?</v>
      </c>
      <c r="I404">
        <f ca="1">IFERROR(_xlfn.XLOOKUP($A404,map_headernames!O:O,map_headernames!O:O),0)</f>
        <v>0</v>
      </c>
    </row>
    <row r="405" spans="1:9">
      <c r="A405" s="71" t="s">
        <v>4019</v>
      </c>
      <c r="B405" s="71" t="s">
        <v>4020</v>
      </c>
      <c r="C405" s="78" t="s">
        <v>4021</v>
      </c>
      <c r="D405" s="65" t="s">
        <v>3837</v>
      </c>
      <c r="E405">
        <f ca="1">IFERROR(_xlfn.XLOOKUP($A405,map_headernames!H:H,map_headernames!H:H),0)</f>
        <v>0</v>
      </c>
      <c r="F405">
        <f ca="1">IFERROR(_xlfn.XLOOKUP($A405,map_headernames!I:I,map_headernames!I:I),0)</f>
        <v>0</v>
      </c>
      <c r="G405">
        <f ca="1">IFERROR(_xlfn.XLOOKUP($A405,map_headernames!L:L,map_headernames!L:L),0)</f>
        <v>0</v>
      </c>
      <c r="H405" s="68" t="e">
        <f ca="1">_xlfn.XLOOKUP(A405,map_headernames!L:L,map_headernames!Q:Q)</f>
        <v>#NAME?</v>
      </c>
      <c r="I405">
        <f ca="1">IFERROR(_xlfn.XLOOKUP($A405,map_headernames!O:O,map_headernames!O:O),0)</f>
        <v>0</v>
      </c>
    </row>
    <row r="406" spans="1:9">
      <c r="A406" s="71" t="s">
        <v>4022</v>
      </c>
      <c r="B406" s="71" t="s">
        <v>4023</v>
      </c>
      <c r="C406" s="78" t="s">
        <v>4023</v>
      </c>
      <c r="D406" s="65" t="s">
        <v>3837</v>
      </c>
      <c r="E406">
        <f ca="1">IFERROR(_xlfn.XLOOKUP($A406,map_headernames!H:H,map_headernames!H:H),0)</f>
        <v>0</v>
      </c>
      <c r="F406">
        <f ca="1">IFERROR(_xlfn.XLOOKUP($A406,map_headernames!I:I,map_headernames!I:I),0)</f>
        <v>0</v>
      </c>
      <c r="G406">
        <f ca="1">IFERROR(_xlfn.XLOOKUP($A406,map_headernames!L:L,map_headernames!L:L),0)</f>
        <v>0</v>
      </c>
      <c r="H406" s="68" t="e">
        <f ca="1">_xlfn.XLOOKUP(A406,map_headernames!L:L,map_headernames!Q:Q)</f>
        <v>#NAME?</v>
      </c>
      <c r="I406">
        <f ca="1">IFERROR(_xlfn.XLOOKUP($A406,map_headernames!O:O,map_headernames!O:O),0)</f>
        <v>0</v>
      </c>
    </row>
    <row r="407" spans="1:9">
      <c r="A407" s="71" t="s">
        <v>4024</v>
      </c>
      <c r="B407" s="71" t="s">
        <v>4025</v>
      </c>
      <c r="C407" s="78" t="s">
        <v>4026</v>
      </c>
      <c r="D407" s="65" t="s">
        <v>3837</v>
      </c>
      <c r="E407">
        <f ca="1">IFERROR(_xlfn.XLOOKUP($A407,map_headernames!H:H,map_headernames!H:H),0)</f>
        <v>0</v>
      </c>
      <c r="F407">
        <f ca="1">IFERROR(_xlfn.XLOOKUP($A407,map_headernames!I:I,map_headernames!I:I),0)</f>
        <v>0</v>
      </c>
      <c r="G407">
        <f ca="1">IFERROR(_xlfn.XLOOKUP($A407,map_headernames!L:L,map_headernames!L:L),0)</f>
        <v>0</v>
      </c>
      <c r="H407" s="68" t="e">
        <f ca="1">_xlfn.XLOOKUP(A407,map_headernames!L:L,map_headernames!Q:Q)</f>
        <v>#NAME?</v>
      </c>
      <c r="I407">
        <f ca="1">IFERROR(_xlfn.XLOOKUP($A407,map_headernames!O:O,map_headernames!O:O),0)</f>
        <v>0</v>
      </c>
    </row>
    <row r="408" spans="1:9">
      <c r="A408" s="71" t="s">
        <v>4027</v>
      </c>
      <c r="B408" s="71" t="s">
        <v>4028</v>
      </c>
      <c r="C408" s="78" t="s">
        <v>4028</v>
      </c>
      <c r="D408" s="65" t="s">
        <v>3837</v>
      </c>
      <c r="E408">
        <f ca="1">IFERROR(_xlfn.XLOOKUP($A408,map_headernames!H:H,map_headernames!H:H),0)</f>
        <v>0</v>
      </c>
      <c r="F408">
        <f ca="1">IFERROR(_xlfn.XLOOKUP($A408,map_headernames!I:I,map_headernames!I:I),0)</f>
        <v>0</v>
      </c>
      <c r="G408">
        <f ca="1">IFERROR(_xlfn.XLOOKUP($A408,map_headernames!L:L,map_headernames!L:L),0)</f>
        <v>0</v>
      </c>
      <c r="H408" s="68" t="e">
        <f ca="1">_xlfn.XLOOKUP(A408,map_headernames!L:L,map_headernames!Q:Q)</f>
        <v>#NAME?</v>
      </c>
      <c r="I408">
        <f ca="1">IFERROR(_xlfn.XLOOKUP($A408,map_headernames!O:O,map_headernames!O:O),0)</f>
        <v>0</v>
      </c>
    </row>
    <row r="409" spans="1:9">
      <c r="A409" s="71" t="s">
        <v>4029</v>
      </c>
      <c r="B409" s="71" t="s">
        <v>4030</v>
      </c>
      <c r="C409" s="78" t="s">
        <v>4031</v>
      </c>
      <c r="D409" s="65" t="s">
        <v>3837</v>
      </c>
      <c r="E409">
        <f ca="1">IFERROR(_xlfn.XLOOKUP($A409,map_headernames!H:H,map_headernames!H:H),0)</f>
        <v>0</v>
      </c>
      <c r="F409">
        <f ca="1">IFERROR(_xlfn.XLOOKUP($A409,map_headernames!I:I,map_headernames!I:I),0)</f>
        <v>0</v>
      </c>
      <c r="G409">
        <f ca="1">IFERROR(_xlfn.XLOOKUP($A409,map_headernames!L:L,map_headernames!L:L),0)</f>
        <v>0</v>
      </c>
      <c r="H409" s="68" t="e">
        <f ca="1">_xlfn.XLOOKUP(A409,map_headernames!L:L,map_headernames!Q:Q)</f>
        <v>#NAME?</v>
      </c>
      <c r="I409">
        <f ca="1">IFERROR(_xlfn.XLOOKUP($A409,map_headernames!O:O,map_headernames!O:O),0)</f>
        <v>0</v>
      </c>
    </row>
    <row r="410" spans="1:9">
      <c r="A410" s="71" t="s">
        <v>4032</v>
      </c>
      <c r="B410" s="71" t="s">
        <v>4033</v>
      </c>
      <c r="C410" s="78" t="s">
        <v>4033</v>
      </c>
      <c r="D410" s="65" t="s">
        <v>3837</v>
      </c>
      <c r="E410">
        <f ca="1">IFERROR(_xlfn.XLOOKUP($A410,map_headernames!H:H,map_headernames!H:H),0)</f>
        <v>0</v>
      </c>
      <c r="F410">
        <f ca="1">IFERROR(_xlfn.XLOOKUP($A410,map_headernames!I:I,map_headernames!I:I),0)</f>
        <v>0</v>
      </c>
      <c r="G410">
        <f ca="1">IFERROR(_xlfn.XLOOKUP($A410,map_headernames!L:L,map_headernames!L:L),0)</f>
        <v>0</v>
      </c>
      <c r="H410" s="68" t="e">
        <f ca="1">_xlfn.XLOOKUP(A410,map_headernames!L:L,map_headernames!Q:Q)</f>
        <v>#NAME?</v>
      </c>
      <c r="I410">
        <f ca="1">IFERROR(_xlfn.XLOOKUP($A410,map_headernames!O:O,map_headernames!O:O),0)</f>
        <v>0</v>
      </c>
    </row>
    <row r="411" spans="1:9">
      <c r="A411" s="71" t="s">
        <v>4034</v>
      </c>
      <c r="B411" s="71" t="s">
        <v>4035</v>
      </c>
      <c r="C411" s="78" t="s">
        <v>4036</v>
      </c>
      <c r="D411" s="65" t="s">
        <v>3837</v>
      </c>
      <c r="E411">
        <f ca="1">IFERROR(_xlfn.XLOOKUP($A411,map_headernames!H:H,map_headernames!H:H),0)</f>
        <v>0</v>
      </c>
      <c r="F411">
        <f ca="1">IFERROR(_xlfn.XLOOKUP($A411,map_headernames!I:I,map_headernames!I:I),0)</f>
        <v>0</v>
      </c>
      <c r="G411">
        <f ca="1">IFERROR(_xlfn.XLOOKUP($A411,map_headernames!L:L,map_headernames!L:L),0)</f>
        <v>0</v>
      </c>
      <c r="H411" s="68" t="e">
        <f ca="1">_xlfn.XLOOKUP(A411,map_headernames!L:L,map_headernames!Q:Q)</f>
        <v>#NAME?</v>
      </c>
      <c r="I411">
        <f ca="1">IFERROR(_xlfn.XLOOKUP($A411,map_headernames!O:O,map_headernames!O:O),0)</f>
        <v>0</v>
      </c>
    </row>
    <row r="412" spans="1:9">
      <c r="A412" s="71" t="s">
        <v>4037</v>
      </c>
      <c r="B412" s="71" t="s">
        <v>4038</v>
      </c>
      <c r="C412" s="78" t="s">
        <v>4038</v>
      </c>
      <c r="D412" s="65" t="s">
        <v>3837</v>
      </c>
      <c r="E412">
        <f ca="1">IFERROR(_xlfn.XLOOKUP($A412,map_headernames!H:H,map_headernames!H:H),0)</f>
        <v>0</v>
      </c>
      <c r="F412">
        <f ca="1">IFERROR(_xlfn.XLOOKUP($A412,map_headernames!I:I,map_headernames!I:I),0)</f>
        <v>0</v>
      </c>
      <c r="G412">
        <f ca="1">IFERROR(_xlfn.XLOOKUP($A412,map_headernames!L:L,map_headernames!L:L),0)</f>
        <v>0</v>
      </c>
      <c r="H412" s="68" t="e">
        <f ca="1">_xlfn.XLOOKUP(A412,map_headernames!L:L,map_headernames!Q:Q)</f>
        <v>#NAME?</v>
      </c>
      <c r="I412">
        <f ca="1">IFERROR(_xlfn.XLOOKUP($A412,map_headernames!O:O,map_headernames!O:O),0)</f>
        <v>0</v>
      </c>
    </row>
    <row r="413" spans="1:9">
      <c r="A413" s="71" t="s">
        <v>4039</v>
      </c>
      <c r="B413" s="71" t="s">
        <v>4040</v>
      </c>
      <c r="C413" s="78" t="s">
        <v>4041</v>
      </c>
      <c r="D413" s="65" t="s">
        <v>3837</v>
      </c>
      <c r="E413">
        <f ca="1">IFERROR(_xlfn.XLOOKUP($A413,map_headernames!H:H,map_headernames!H:H),0)</f>
        <v>0</v>
      </c>
      <c r="F413">
        <f ca="1">IFERROR(_xlfn.XLOOKUP($A413,map_headernames!I:I,map_headernames!I:I),0)</f>
        <v>0</v>
      </c>
      <c r="G413">
        <f ca="1">IFERROR(_xlfn.XLOOKUP($A413,map_headernames!L:L,map_headernames!L:L),0)</f>
        <v>0</v>
      </c>
      <c r="H413" s="68" t="e">
        <f ca="1">_xlfn.XLOOKUP(A413,map_headernames!L:L,map_headernames!Q:Q)</f>
        <v>#NAME?</v>
      </c>
      <c r="I413">
        <f ca="1">IFERROR(_xlfn.XLOOKUP($A413,map_headernames!O:O,map_headernames!O:O),0)</f>
        <v>0</v>
      </c>
    </row>
    <row r="414" spans="1:9">
      <c r="A414" s="83" t="s">
        <v>4042</v>
      </c>
      <c r="B414" s="83" t="s">
        <v>4043</v>
      </c>
      <c r="C414" s="83" t="s">
        <v>4043</v>
      </c>
      <c r="D414" s="65" t="s">
        <v>3837</v>
      </c>
      <c r="E414">
        <f ca="1">IFERROR(_xlfn.XLOOKUP($A414,map_headernames!H:H,map_headernames!H:H),0)</f>
        <v>0</v>
      </c>
      <c r="F414">
        <f ca="1">IFERROR(_xlfn.XLOOKUP($A414,map_headernames!I:I,map_headernames!I:I),0)</f>
        <v>0</v>
      </c>
      <c r="G414">
        <f ca="1">IFERROR(_xlfn.XLOOKUP($A414,map_headernames!L:L,map_headernames!L:L),0)</f>
        <v>0</v>
      </c>
      <c r="H414" s="68" t="e">
        <f ca="1">_xlfn.XLOOKUP(A414,map_headernames!L:L,map_headernames!Q:Q)</f>
        <v>#NAME?</v>
      </c>
      <c r="I414">
        <f ca="1">IFERROR(_xlfn.XLOOKUP($A414,map_headernames!O:O,map_headernames!O:O),0)</f>
        <v>0</v>
      </c>
    </row>
    <row r="415" spans="1:9">
      <c r="A415" s="83" t="s">
        <v>4044</v>
      </c>
      <c r="B415" s="83" t="s">
        <v>4045</v>
      </c>
      <c r="C415" s="83" t="s">
        <v>4046</v>
      </c>
      <c r="D415" s="65" t="s">
        <v>3837</v>
      </c>
      <c r="E415">
        <f ca="1">IFERROR(_xlfn.XLOOKUP($A415,map_headernames!H:H,map_headernames!H:H),0)</f>
        <v>0</v>
      </c>
      <c r="F415">
        <f ca="1">IFERROR(_xlfn.XLOOKUP($A415,map_headernames!I:I,map_headernames!I:I),0)</f>
        <v>0</v>
      </c>
      <c r="G415">
        <f ca="1">IFERROR(_xlfn.XLOOKUP($A415,map_headernames!L:L,map_headernames!L:L),0)</f>
        <v>0</v>
      </c>
      <c r="H415" s="68" t="e">
        <f ca="1">_xlfn.XLOOKUP(A415,map_headernames!L:L,map_headernames!Q:Q)</f>
        <v>#NAME?</v>
      </c>
      <c r="I415">
        <f ca="1">IFERROR(_xlfn.XLOOKUP($A415,map_headernames!O:O,map_headernames!O:O),0)</f>
        <v>0</v>
      </c>
    </row>
    <row r="416" spans="1:9">
      <c r="A416" s="83" t="s">
        <v>4047</v>
      </c>
      <c r="B416" s="83" t="s">
        <v>4048</v>
      </c>
      <c r="C416" s="83" t="s">
        <v>4048</v>
      </c>
      <c r="D416" s="65" t="s">
        <v>3837</v>
      </c>
      <c r="E416">
        <f ca="1">IFERROR(_xlfn.XLOOKUP($A416,map_headernames!H:H,map_headernames!H:H),0)</f>
        <v>0</v>
      </c>
      <c r="F416">
        <f ca="1">IFERROR(_xlfn.XLOOKUP($A416,map_headernames!I:I,map_headernames!I:I),0)</f>
        <v>0</v>
      </c>
      <c r="G416">
        <f ca="1">IFERROR(_xlfn.XLOOKUP($A416,map_headernames!L:L,map_headernames!L:L),0)</f>
        <v>0</v>
      </c>
      <c r="H416" s="68" t="e">
        <f ca="1">_xlfn.XLOOKUP(A416,map_headernames!L:L,map_headernames!Q:Q)</f>
        <v>#NAME?</v>
      </c>
      <c r="I416">
        <f ca="1">IFERROR(_xlfn.XLOOKUP($A416,map_headernames!O:O,map_headernames!O:O),0)</f>
        <v>0</v>
      </c>
    </row>
    <row r="417" spans="1:9">
      <c r="A417" s="83" t="s">
        <v>4049</v>
      </c>
      <c r="B417" s="83" t="s">
        <v>4050</v>
      </c>
      <c r="C417" s="85" t="s">
        <v>4051</v>
      </c>
      <c r="D417" s="65" t="s">
        <v>3837</v>
      </c>
      <c r="E417">
        <f ca="1">IFERROR(_xlfn.XLOOKUP($A417,map_headernames!H:H,map_headernames!H:H),0)</f>
        <v>0</v>
      </c>
      <c r="F417">
        <f ca="1">IFERROR(_xlfn.XLOOKUP($A417,map_headernames!I:I,map_headernames!I:I),0)</f>
        <v>0</v>
      </c>
      <c r="G417">
        <f ca="1">IFERROR(_xlfn.XLOOKUP($A417,map_headernames!L:L,map_headernames!L:L),0)</f>
        <v>0</v>
      </c>
      <c r="H417" s="68" t="e">
        <f ca="1">_xlfn.XLOOKUP(A417,map_headernames!L:L,map_headernames!Q:Q)</f>
        <v>#NAME?</v>
      </c>
      <c r="I417">
        <f ca="1">IFERROR(_xlfn.XLOOKUP($A417,map_headernames!O:O,map_headernames!O:O),0)</f>
        <v>0</v>
      </c>
    </row>
    <row r="418" spans="1:9">
      <c r="A418" s="83" t="s">
        <v>4052</v>
      </c>
      <c r="B418" s="83" t="s">
        <v>4053</v>
      </c>
      <c r="C418" s="7" t="s">
        <v>4053</v>
      </c>
      <c r="D418" s="65" t="s">
        <v>3837</v>
      </c>
      <c r="E418">
        <f ca="1">IFERROR(_xlfn.XLOOKUP($A418,map_headernames!H:H,map_headernames!H:H),0)</f>
        <v>0</v>
      </c>
      <c r="F418">
        <f ca="1">IFERROR(_xlfn.XLOOKUP($A418,map_headernames!I:I,map_headernames!I:I),0)</f>
        <v>0</v>
      </c>
      <c r="G418">
        <f ca="1">IFERROR(_xlfn.XLOOKUP($A418,map_headernames!L:L,map_headernames!L:L),0)</f>
        <v>0</v>
      </c>
      <c r="H418" s="68" t="e">
        <f ca="1">_xlfn.XLOOKUP(A418,map_headernames!L:L,map_headernames!Q:Q)</f>
        <v>#NAME?</v>
      </c>
      <c r="I418">
        <f ca="1">IFERROR(_xlfn.XLOOKUP($A418,map_headernames!O:O,map_headernames!O:O),0)</f>
        <v>0</v>
      </c>
    </row>
    <row r="419" spans="1:9">
      <c r="A419" s="83" t="s">
        <v>4054</v>
      </c>
      <c r="B419" s="83" t="s">
        <v>4055</v>
      </c>
      <c r="C419" s="85" t="s">
        <v>4056</v>
      </c>
      <c r="D419" s="65" t="s">
        <v>3837</v>
      </c>
      <c r="E419">
        <f ca="1">IFERROR(_xlfn.XLOOKUP($A419,map_headernames!H:H,map_headernames!H:H),0)</f>
        <v>0</v>
      </c>
      <c r="F419">
        <f ca="1">IFERROR(_xlfn.XLOOKUP($A419,map_headernames!I:I,map_headernames!I:I),0)</f>
        <v>0</v>
      </c>
      <c r="G419">
        <f ca="1">IFERROR(_xlfn.XLOOKUP($A419,map_headernames!L:L,map_headernames!L:L),0)</f>
        <v>0</v>
      </c>
      <c r="H419" s="68" t="e">
        <f ca="1">_xlfn.XLOOKUP(A419,map_headernames!L:L,map_headernames!Q:Q)</f>
        <v>#NAME?</v>
      </c>
      <c r="I419">
        <f ca="1">IFERROR(_xlfn.XLOOKUP($A419,map_headernames!O:O,map_headernames!O:O),0)</f>
        <v>0</v>
      </c>
    </row>
    <row r="420" spans="1:9">
      <c r="A420" s="83" t="s">
        <v>4057</v>
      </c>
      <c r="B420" s="83" t="s">
        <v>4058</v>
      </c>
      <c r="C420" s="7" t="s">
        <v>4058</v>
      </c>
      <c r="D420" s="65" t="s">
        <v>3837</v>
      </c>
      <c r="E420">
        <f ca="1">IFERROR(_xlfn.XLOOKUP($A420,map_headernames!H:H,map_headernames!H:H),0)</f>
        <v>0</v>
      </c>
      <c r="F420">
        <f ca="1">IFERROR(_xlfn.XLOOKUP($A420,map_headernames!I:I,map_headernames!I:I),0)</f>
        <v>0</v>
      </c>
      <c r="G420">
        <f ca="1">IFERROR(_xlfn.XLOOKUP($A420,map_headernames!L:L,map_headernames!L:L),0)</f>
        <v>0</v>
      </c>
      <c r="H420" s="68" t="e">
        <f ca="1">_xlfn.XLOOKUP(A420,map_headernames!L:L,map_headernames!Q:Q)</f>
        <v>#NAME?</v>
      </c>
      <c r="I420">
        <f ca="1">IFERROR(_xlfn.XLOOKUP($A420,map_headernames!O:O,map_headernames!O:O),0)</f>
        <v>0</v>
      </c>
    </row>
    <row r="421" spans="1:9">
      <c r="A421" s="83" t="s">
        <v>4059</v>
      </c>
      <c r="B421" s="83" t="s">
        <v>4060</v>
      </c>
      <c r="C421" s="85" t="s">
        <v>4061</v>
      </c>
      <c r="D421" s="65" t="s">
        <v>3837</v>
      </c>
      <c r="E421">
        <f ca="1">IFERROR(_xlfn.XLOOKUP($A421,map_headernames!H:H,map_headernames!H:H),0)</f>
        <v>0</v>
      </c>
      <c r="F421">
        <f ca="1">IFERROR(_xlfn.XLOOKUP($A421,map_headernames!I:I,map_headernames!I:I),0)</f>
        <v>0</v>
      </c>
      <c r="G421">
        <f ca="1">IFERROR(_xlfn.XLOOKUP($A421,map_headernames!L:L,map_headernames!L:L),0)</f>
        <v>0</v>
      </c>
      <c r="H421" s="68" t="e">
        <f ca="1">_xlfn.XLOOKUP(A421,map_headernames!L:L,map_headernames!Q:Q)</f>
        <v>#NAME?</v>
      </c>
      <c r="I421">
        <f ca="1">IFERROR(_xlfn.XLOOKUP($A421,map_headernames!O:O,map_headernames!O:O),0)</f>
        <v>0</v>
      </c>
    </row>
    <row r="422" spans="1:9">
      <c r="A422" s="83" t="s">
        <v>4062</v>
      </c>
      <c r="B422" s="83" t="s">
        <v>4063</v>
      </c>
      <c r="C422" s="7" t="s">
        <v>4063</v>
      </c>
      <c r="D422" s="65" t="s">
        <v>3837</v>
      </c>
      <c r="E422">
        <f ca="1">IFERROR(_xlfn.XLOOKUP($A422,map_headernames!H:H,map_headernames!H:H),0)</f>
        <v>0</v>
      </c>
      <c r="F422">
        <f ca="1">IFERROR(_xlfn.XLOOKUP($A422,map_headernames!I:I,map_headernames!I:I),0)</f>
        <v>0</v>
      </c>
      <c r="G422">
        <f ca="1">IFERROR(_xlfn.XLOOKUP($A422,map_headernames!L:L,map_headernames!L:L),0)</f>
        <v>0</v>
      </c>
      <c r="H422" s="68" t="e">
        <f ca="1">_xlfn.XLOOKUP(A422,map_headernames!L:L,map_headernames!Q:Q)</f>
        <v>#NAME?</v>
      </c>
      <c r="I422">
        <f ca="1">IFERROR(_xlfn.XLOOKUP($A422,map_headernames!O:O,map_headernames!O:O),0)</f>
        <v>0</v>
      </c>
    </row>
    <row r="423" spans="1:9">
      <c r="A423" s="83" t="s">
        <v>4064</v>
      </c>
      <c r="B423" s="83" t="s">
        <v>4065</v>
      </c>
      <c r="C423" s="85" t="s">
        <v>4066</v>
      </c>
      <c r="D423" s="65" t="s">
        <v>3837</v>
      </c>
      <c r="E423">
        <f ca="1">IFERROR(_xlfn.XLOOKUP($A423,map_headernames!H:H,map_headernames!H:H),0)</f>
        <v>0</v>
      </c>
      <c r="F423">
        <f ca="1">IFERROR(_xlfn.XLOOKUP($A423,map_headernames!I:I,map_headernames!I:I),0)</f>
        <v>0</v>
      </c>
      <c r="G423">
        <f ca="1">IFERROR(_xlfn.XLOOKUP($A423,map_headernames!L:L,map_headernames!L:L),0)</f>
        <v>0</v>
      </c>
      <c r="H423" s="68" t="e">
        <f ca="1">_xlfn.XLOOKUP(A423,map_headernames!L:L,map_headernames!Q:Q)</f>
        <v>#NAME?</v>
      </c>
      <c r="I423">
        <f ca="1">IFERROR(_xlfn.XLOOKUP($A423,map_headernames!O:O,map_headernames!O:O),0)</f>
        <v>0</v>
      </c>
    </row>
    <row r="424" spans="1:9">
      <c r="A424" s="83" t="s">
        <v>4067</v>
      </c>
      <c r="B424" s="83" t="s">
        <v>4068</v>
      </c>
      <c r="C424" s="7" t="s">
        <v>4068</v>
      </c>
      <c r="D424" s="65" t="s">
        <v>3837</v>
      </c>
      <c r="E424">
        <f ca="1">IFERROR(_xlfn.XLOOKUP($A424,map_headernames!H:H,map_headernames!H:H),0)</f>
        <v>0</v>
      </c>
      <c r="F424">
        <f ca="1">IFERROR(_xlfn.XLOOKUP($A424,map_headernames!I:I,map_headernames!I:I),0)</f>
        <v>0</v>
      </c>
      <c r="G424">
        <f ca="1">IFERROR(_xlfn.XLOOKUP($A424,map_headernames!L:L,map_headernames!L:L),0)</f>
        <v>0</v>
      </c>
      <c r="H424" s="68" t="e">
        <f ca="1">_xlfn.XLOOKUP(A424,map_headernames!L:L,map_headernames!Q:Q)</f>
        <v>#NAME?</v>
      </c>
      <c r="I424">
        <f ca="1">IFERROR(_xlfn.XLOOKUP($A424,map_headernames!O:O,map_headernames!O:O),0)</f>
        <v>0</v>
      </c>
    </row>
    <row r="425" spans="1:9">
      <c r="A425" s="83" t="s">
        <v>4069</v>
      </c>
      <c r="B425" s="83" t="s">
        <v>4070</v>
      </c>
      <c r="C425" s="85" t="s">
        <v>4071</v>
      </c>
      <c r="D425" s="65" t="s">
        <v>3837</v>
      </c>
      <c r="E425">
        <f ca="1">IFERROR(_xlfn.XLOOKUP($A425,map_headernames!H:H,map_headernames!H:H),0)</f>
        <v>0</v>
      </c>
      <c r="F425">
        <f ca="1">IFERROR(_xlfn.XLOOKUP($A425,map_headernames!I:I,map_headernames!I:I),0)</f>
        <v>0</v>
      </c>
      <c r="G425">
        <f ca="1">IFERROR(_xlfn.XLOOKUP($A425,map_headernames!L:L,map_headernames!L:L),0)</f>
        <v>0</v>
      </c>
      <c r="H425" s="68" t="e">
        <f ca="1">_xlfn.XLOOKUP(A425,map_headernames!L:L,map_headernames!Q:Q)</f>
        <v>#NAME?</v>
      </c>
      <c r="I425">
        <f ca="1">IFERROR(_xlfn.XLOOKUP($A425,map_headernames!O:O,map_headernames!O:O),0)</f>
        <v>0</v>
      </c>
    </row>
    <row r="426" spans="1:9">
      <c r="A426" s="83" t="s">
        <v>4072</v>
      </c>
      <c r="B426" s="83" t="s">
        <v>4073</v>
      </c>
      <c r="C426" s="7" t="s">
        <v>4073</v>
      </c>
      <c r="D426" s="65" t="s">
        <v>3837</v>
      </c>
      <c r="E426">
        <f ca="1">IFERROR(_xlfn.XLOOKUP($A426,map_headernames!H:H,map_headernames!H:H),0)</f>
        <v>0</v>
      </c>
      <c r="F426">
        <f ca="1">IFERROR(_xlfn.XLOOKUP($A426,map_headernames!I:I,map_headernames!I:I),0)</f>
        <v>0</v>
      </c>
      <c r="G426">
        <f ca="1">IFERROR(_xlfn.XLOOKUP($A426,map_headernames!L:L,map_headernames!L:L),0)</f>
        <v>0</v>
      </c>
      <c r="H426" s="68" t="e">
        <f ca="1">_xlfn.XLOOKUP(A426,map_headernames!L:L,map_headernames!Q:Q)</f>
        <v>#NAME?</v>
      </c>
      <c r="I426">
        <f ca="1">IFERROR(_xlfn.XLOOKUP($A426,map_headernames!O:O,map_headernames!O:O),0)</f>
        <v>0</v>
      </c>
    </row>
    <row r="427" spans="1:9">
      <c r="A427" s="83" t="s">
        <v>4074</v>
      </c>
      <c r="B427" s="83" t="s">
        <v>4075</v>
      </c>
      <c r="C427" s="85" t="s">
        <v>4076</v>
      </c>
      <c r="D427" s="65" t="s">
        <v>3837</v>
      </c>
      <c r="E427">
        <f ca="1">IFERROR(_xlfn.XLOOKUP($A427,map_headernames!H:H,map_headernames!H:H),0)</f>
        <v>0</v>
      </c>
      <c r="F427">
        <f ca="1">IFERROR(_xlfn.XLOOKUP($A427,map_headernames!I:I,map_headernames!I:I),0)</f>
        <v>0</v>
      </c>
      <c r="G427">
        <f ca="1">IFERROR(_xlfn.XLOOKUP($A427,map_headernames!L:L,map_headernames!L:L),0)</f>
        <v>0</v>
      </c>
      <c r="H427" s="68" t="e">
        <f ca="1">_xlfn.XLOOKUP(A427,map_headernames!L:L,map_headernames!Q:Q)</f>
        <v>#NAME?</v>
      </c>
      <c r="I427">
        <f ca="1">IFERROR(_xlfn.XLOOKUP($A427,map_headernames!O:O,map_headernames!O:O),0)</f>
        <v>0</v>
      </c>
    </row>
    <row r="428" spans="1:9">
      <c r="A428" s="83" t="s">
        <v>4077</v>
      </c>
      <c r="B428" s="83" t="s">
        <v>4078</v>
      </c>
      <c r="C428" s="7" t="s">
        <v>4078</v>
      </c>
      <c r="D428" s="65" t="s">
        <v>3837</v>
      </c>
      <c r="E428">
        <f ca="1">IFERROR(_xlfn.XLOOKUP($A428,map_headernames!H:H,map_headernames!H:H),0)</f>
        <v>0</v>
      </c>
      <c r="F428">
        <f ca="1">IFERROR(_xlfn.XLOOKUP($A428,map_headernames!I:I,map_headernames!I:I),0)</f>
        <v>0</v>
      </c>
      <c r="G428">
        <f ca="1">IFERROR(_xlfn.XLOOKUP($A428,map_headernames!L:L,map_headernames!L:L),0)</f>
        <v>0</v>
      </c>
      <c r="H428" s="68" t="e">
        <f ca="1">_xlfn.XLOOKUP(A428,map_headernames!L:L,map_headernames!Q:Q)</f>
        <v>#NAME?</v>
      </c>
      <c r="I428">
        <f ca="1">IFERROR(_xlfn.XLOOKUP($A428,map_headernames!O:O,map_headernames!O:O),0)</f>
        <v>0</v>
      </c>
    </row>
    <row r="429" spans="1:9">
      <c r="A429" s="83" t="s">
        <v>4079</v>
      </c>
      <c r="B429" s="83" t="s">
        <v>4080</v>
      </c>
      <c r="C429" s="85" t="s">
        <v>4081</v>
      </c>
      <c r="D429" s="65" t="s">
        <v>3837</v>
      </c>
      <c r="E429">
        <f ca="1">IFERROR(_xlfn.XLOOKUP($A429,map_headernames!H:H,map_headernames!H:H),0)</f>
        <v>0</v>
      </c>
      <c r="F429">
        <f ca="1">IFERROR(_xlfn.XLOOKUP($A429,map_headernames!I:I,map_headernames!I:I),0)</f>
        <v>0</v>
      </c>
      <c r="G429">
        <f ca="1">IFERROR(_xlfn.XLOOKUP($A429,map_headernames!L:L,map_headernames!L:L),0)</f>
        <v>0</v>
      </c>
      <c r="H429" s="68" t="e">
        <f ca="1">_xlfn.XLOOKUP(A429,map_headernames!L:L,map_headernames!Q:Q)</f>
        <v>#NAME?</v>
      </c>
      <c r="I429">
        <f ca="1">IFERROR(_xlfn.XLOOKUP($A429,map_headernames!O:O,map_headernames!O:O),0)</f>
        <v>0</v>
      </c>
    </row>
    <row r="430" spans="1:9">
      <c r="A430" s="71" t="s">
        <v>4082</v>
      </c>
      <c r="B430" s="92" t="s">
        <v>4083</v>
      </c>
      <c r="C430" s="72" t="s">
        <v>4083</v>
      </c>
      <c r="D430" s="65" t="s">
        <v>3837</v>
      </c>
      <c r="E430">
        <f ca="1">IFERROR(_xlfn.XLOOKUP($A430,map_headernames!H:H,map_headernames!H:H),0)</f>
        <v>0</v>
      </c>
      <c r="F430">
        <f ca="1">IFERROR(_xlfn.XLOOKUP($A430,map_headernames!I:I,map_headernames!I:I),0)</f>
        <v>0</v>
      </c>
      <c r="G430">
        <f ca="1">IFERROR(_xlfn.XLOOKUP($A430,map_headernames!L:L,map_headernames!L:L),0)</f>
        <v>0</v>
      </c>
      <c r="H430" s="68" t="e">
        <f ca="1">_xlfn.XLOOKUP(A430,map_headernames!L:L,map_headernames!Q:Q)</f>
        <v>#NAME?</v>
      </c>
      <c r="I430">
        <f ca="1">IFERROR(_xlfn.XLOOKUP($A430,map_headernames!O:O,map_headernames!O:O),0)</f>
        <v>0</v>
      </c>
    </row>
    <row r="431" spans="1:9">
      <c r="A431" s="71" t="s">
        <v>4084</v>
      </c>
      <c r="B431" s="92" t="s">
        <v>4085</v>
      </c>
      <c r="C431" s="72" t="s">
        <v>4086</v>
      </c>
      <c r="D431" s="65" t="s">
        <v>3837</v>
      </c>
      <c r="E431">
        <f ca="1">IFERROR(_xlfn.XLOOKUP($A431,map_headernames!H:H,map_headernames!H:H),0)</f>
        <v>0</v>
      </c>
      <c r="F431">
        <f ca="1">IFERROR(_xlfn.XLOOKUP($A431,map_headernames!I:I,map_headernames!I:I),0)</f>
        <v>0</v>
      </c>
      <c r="G431">
        <f ca="1">IFERROR(_xlfn.XLOOKUP($A431,map_headernames!L:L,map_headernames!L:L),0)</f>
        <v>0</v>
      </c>
      <c r="H431" s="68" t="e">
        <f ca="1">_xlfn.XLOOKUP(A431,map_headernames!L:L,map_headernames!Q:Q)</f>
        <v>#NAME?</v>
      </c>
      <c r="I431">
        <f ca="1">IFERROR(_xlfn.XLOOKUP($A431,map_headernames!O:O,map_headernames!O:O),0)</f>
        <v>0</v>
      </c>
    </row>
    <row r="432" spans="1:9">
      <c r="A432" s="71" t="s">
        <v>4087</v>
      </c>
      <c r="B432" s="71" t="s">
        <v>4088</v>
      </c>
      <c r="C432" s="72" t="s">
        <v>4089</v>
      </c>
      <c r="D432" s="65" t="s">
        <v>3837</v>
      </c>
      <c r="E432">
        <f ca="1">IFERROR(_xlfn.XLOOKUP($A432,map_headernames!H:H,map_headernames!H:H),0)</f>
        <v>0</v>
      </c>
      <c r="F432">
        <f ca="1">IFERROR(_xlfn.XLOOKUP($A432,map_headernames!I:I,map_headernames!I:I),0)</f>
        <v>0</v>
      </c>
      <c r="G432">
        <f ca="1">IFERROR(_xlfn.XLOOKUP($A432,map_headernames!L:L,map_headernames!L:L),0)</f>
        <v>0</v>
      </c>
      <c r="H432" s="68" t="e">
        <f ca="1">_xlfn.XLOOKUP(A432,map_headernames!L:L,map_headernames!Q:Q)</f>
        <v>#NAME?</v>
      </c>
      <c r="I432">
        <f ca="1">IFERROR(_xlfn.XLOOKUP($A432,map_headernames!O:O,map_headernames!O:O),0)</f>
        <v>0</v>
      </c>
    </row>
    <row r="433" spans="1:9">
      <c r="A433" s="71" t="s">
        <v>4090</v>
      </c>
      <c r="B433" s="71" t="s">
        <v>4091</v>
      </c>
      <c r="C433" s="72" t="s">
        <v>4092</v>
      </c>
      <c r="D433" s="65" t="s">
        <v>3837</v>
      </c>
      <c r="E433">
        <f ca="1">IFERROR(_xlfn.XLOOKUP($A433,map_headernames!H:H,map_headernames!H:H),0)</f>
        <v>0</v>
      </c>
      <c r="F433">
        <f ca="1">IFERROR(_xlfn.XLOOKUP($A433,map_headernames!I:I,map_headernames!I:I),0)</f>
        <v>0</v>
      </c>
      <c r="G433">
        <f ca="1">IFERROR(_xlfn.XLOOKUP($A433,map_headernames!L:L,map_headernames!L:L),0)</f>
        <v>0</v>
      </c>
      <c r="H433" s="68" t="e">
        <f ca="1">_xlfn.XLOOKUP(A433,map_headernames!L:L,map_headernames!Q:Q)</f>
        <v>#NAME?</v>
      </c>
      <c r="I433">
        <f ca="1">IFERROR(_xlfn.XLOOKUP($A433,map_headernames!O:O,map_headernames!O:O),0)</f>
        <v>0</v>
      </c>
    </row>
    <row r="434" spans="1:9">
      <c r="A434" s="71" t="s">
        <v>4093</v>
      </c>
      <c r="B434" s="71" t="s">
        <v>4094</v>
      </c>
      <c r="C434" s="72" t="s">
        <v>4095</v>
      </c>
      <c r="D434" s="65" t="s">
        <v>3837</v>
      </c>
      <c r="E434">
        <f ca="1">IFERROR(_xlfn.XLOOKUP($A434,map_headernames!H:H,map_headernames!H:H),0)</f>
        <v>0</v>
      </c>
      <c r="F434">
        <f ca="1">IFERROR(_xlfn.XLOOKUP($A434,map_headernames!I:I,map_headernames!I:I),0)</f>
        <v>0</v>
      </c>
      <c r="G434">
        <f ca="1">IFERROR(_xlfn.XLOOKUP($A434,map_headernames!L:L,map_headernames!L:L),0)</f>
        <v>0</v>
      </c>
      <c r="H434" s="68" t="e">
        <f ca="1">_xlfn.XLOOKUP(A434,map_headernames!L:L,map_headernames!Q:Q)</f>
        <v>#NAME?</v>
      </c>
      <c r="I434">
        <f ca="1">IFERROR(_xlfn.XLOOKUP($A434,map_headernames!O:O,map_headernames!O:O),0)</f>
        <v>0</v>
      </c>
    </row>
    <row r="435" spans="1:9">
      <c r="A435" s="71" t="s">
        <v>4096</v>
      </c>
      <c r="B435" s="71" t="s">
        <v>4097</v>
      </c>
      <c r="C435" s="72" t="s">
        <v>4098</v>
      </c>
      <c r="D435" s="65" t="s">
        <v>3837</v>
      </c>
      <c r="E435">
        <f ca="1">IFERROR(_xlfn.XLOOKUP($A435,map_headernames!H:H,map_headernames!H:H),0)</f>
        <v>0</v>
      </c>
      <c r="F435">
        <f ca="1">IFERROR(_xlfn.XLOOKUP($A435,map_headernames!I:I,map_headernames!I:I),0)</f>
        <v>0</v>
      </c>
      <c r="G435">
        <f ca="1">IFERROR(_xlfn.XLOOKUP($A435,map_headernames!L:L,map_headernames!L:L),0)</f>
        <v>0</v>
      </c>
      <c r="H435" s="68" t="e">
        <f ca="1">_xlfn.XLOOKUP(A435,map_headernames!L:L,map_headernames!Q:Q)</f>
        <v>#NAME?</v>
      </c>
      <c r="I435">
        <f ca="1">IFERROR(_xlfn.XLOOKUP($A435,map_headernames!O:O,map_headernames!O:O),0)</f>
        <v>0</v>
      </c>
    </row>
    <row r="436" spans="1:9">
      <c r="A436" s="71" t="s">
        <v>4099</v>
      </c>
      <c r="B436" s="71" t="s">
        <v>4100</v>
      </c>
      <c r="C436" s="72" t="s">
        <v>4101</v>
      </c>
      <c r="D436" s="65" t="s">
        <v>3837</v>
      </c>
      <c r="E436">
        <f ca="1">IFERROR(_xlfn.XLOOKUP($A436,map_headernames!H:H,map_headernames!H:H),0)</f>
        <v>0</v>
      </c>
      <c r="F436">
        <f ca="1">IFERROR(_xlfn.XLOOKUP($A436,map_headernames!I:I,map_headernames!I:I),0)</f>
        <v>0</v>
      </c>
      <c r="G436">
        <f ca="1">IFERROR(_xlfn.XLOOKUP($A436,map_headernames!L:L,map_headernames!L:L),0)</f>
        <v>0</v>
      </c>
      <c r="H436" s="68" t="e">
        <f ca="1">_xlfn.XLOOKUP(A436,map_headernames!L:L,map_headernames!Q:Q)</f>
        <v>#NAME?</v>
      </c>
      <c r="I436">
        <f ca="1">IFERROR(_xlfn.XLOOKUP($A436,map_headernames!O:O,map_headernames!O:O),0)</f>
        <v>0</v>
      </c>
    </row>
    <row r="437" spans="1:9">
      <c r="A437" s="71" t="s">
        <v>4102</v>
      </c>
      <c r="B437" s="71" t="s">
        <v>4103</v>
      </c>
      <c r="C437" s="72" t="s">
        <v>4104</v>
      </c>
      <c r="D437" s="65" t="s">
        <v>3837</v>
      </c>
      <c r="E437">
        <f ca="1">IFERROR(_xlfn.XLOOKUP($A437,map_headernames!H:H,map_headernames!H:H),0)</f>
        <v>0</v>
      </c>
      <c r="F437">
        <f ca="1">IFERROR(_xlfn.XLOOKUP($A437,map_headernames!I:I,map_headernames!I:I),0)</f>
        <v>0</v>
      </c>
      <c r="G437">
        <f ca="1">IFERROR(_xlfn.XLOOKUP($A437,map_headernames!L:L,map_headernames!L:L),0)</f>
        <v>0</v>
      </c>
      <c r="H437" s="68" t="e">
        <f ca="1">_xlfn.XLOOKUP(A437,map_headernames!L:L,map_headernames!Q:Q)</f>
        <v>#NAME?</v>
      </c>
      <c r="I437">
        <f ca="1">IFERROR(_xlfn.XLOOKUP($A437,map_headernames!O:O,map_headernames!O:O),0)</f>
        <v>0</v>
      </c>
    </row>
    <row r="438" spans="1:9">
      <c r="A438" s="71" t="s">
        <v>4105</v>
      </c>
      <c r="B438" s="71" t="s">
        <v>4106</v>
      </c>
      <c r="C438" s="72" t="s">
        <v>4107</v>
      </c>
      <c r="D438" s="65" t="s">
        <v>3837</v>
      </c>
      <c r="E438">
        <f ca="1">IFERROR(_xlfn.XLOOKUP($A438,map_headernames!H:H,map_headernames!H:H),0)</f>
        <v>0</v>
      </c>
      <c r="F438">
        <f ca="1">IFERROR(_xlfn.XLOOKUP($A438,map_headernames!I:I,map_headernames!I:I),0)</f>
        <v>0</v>
      </c>
      <c r="G438">
        <f ca="1">IFERROR(_xlfn.XLOOKUP($A438,map_headernames!L:L,map_headernames!L:L),0)</f>
        <v>0</v>
      </c>
      <c r="H438" s="68" t="e">
        <f ca="1">_xlfn.XLOOKUP(A438,map_headernames!L:L,map_headernames!Q:Q)</f>
        <v>#NAME?</v>
      </c>
      <c r="I438">
        <f ca="1">IFERROR(_xlfn.XLOOKUP($A438,map_headernames!O:O,map_headernames!O:O),0)</f>
        <v>0</v>
      </c>
    </row>
    <row r="439" spans="1:9">
      <c r="A439" s="71" t="s">
        <v>4108</v>
      </c>
      <c r="B439" s="71" t="s">
        <v>4109</v>
      </c>
      <c r="C439" s="72" t="s">
        <v>4110</v>
      </c>
      <c r="D439" s="65" t="s">
        <v>3837</v>
      </c>
      <c r="E439">
        <f ca="1">IFERROR(_xlfn.XLOOKUP($A439,map_headernames!H:H,map_headernames!H:H),0)</f>
        <v>0</v>
      </c>
      <c r="F439">
        <f ca="1">IFERROR(_xlfn.XLOOKUP($A439,map_headernames!I:I,map_headernames!I:I),0)</f>
        <v>0</v>
      </c>
      <c r="G439">
        <f ca="1">IFERROR(_xlfn.XLOOKUP($A439,map_headernames!L:L,map_headernames!L:L),0)</f>
        <v>0</v>
      </c>
      <c r="H439" s="68" t="e">
        <f ca="1">_xlfn.XLOOKUP(A439,map_headernames!L:L,map_headernames!Q:Q)</f>
        <v>#NAME?</v>
      </c>
      <c r="I439">
        <f ca="1">IFERROR(_xlfn.XLOOKUP($A439,map_headernames!O:O,map_headernames!O:O),0)</f>
        <v>0</v>
      </c>
    </row>
    <row r="440" spans="1:9">
      <c r="A440" s="71" t="s">
        <v>4111</v>
      </c>
      <c r="B440" s="71" t="s">
        <v>4112</v>
      </c>
      <c r="C440" s="72" t="s">
        <v>4113</v>
      </c>
      <c r="D440" s="65" t="s">
        <v>3837</v>
      </c>
      <c r="E440">
        <f ca="1">IFERROR(_xlfn.XLOOKUP($A440,map_headernames!H:H,map_headernames!H:H),0)</f>
        <v>0</v>
      </c>
      <c r="F440">
        <f ca="1">IFERROR(_xlfn.XLOOKUP($A440,map_headernames!I:I,map_headernames!I:I),0)</f>
        <v>0</v>
      </c>
      <c r="G440">
        <f ca="1">IFERROR(_xlfn.XLOOKUP($A440,map_headernames!L:L,map_headernames!L:L),0)</f>
        <v>0</v>
      </c>
      <c r="H440" s="68" t="e">
        <f ca="1">_xlfn.XLOOKUP(A440,map_headernames!L:L,map_headernames!Q:Q)</f>
        <v>#NAME?</v>
      </c>
      <c r="I440">
        <f ca="1">IFERROR(_xlfn.XLOOKUP($A440,map_headernames!O:O,map_headernames!O:O),0)</f>
        <v>0</v>
      </c>
    </row>
    <row r="441" spans="1:9">
      <c r="A441" s="71" t="s">
        <v>4114</v>
      </c>
      <c r="B441" s="71" t="s">
        <v>4115</v>
      </c>
      <c r="C441" s="72" t="s">
        <v>4116</v>
      </c>
      <c r="D441" s="65" t="s">
        <v>3837</v>
      </c>
      <c r="E441">
        <f ca="1">IFERROR(_xlfn.XLOOKUP($A441,map_headernames!H:H,map_headernames!H:H),0)</f>
        <v>0</v>
      </c>
      <c r="F441">
        <f ca="1">IFERROR(_xlfn.XLOOKUP($A441,map_headernames!I:I,map_headernames!I:I),0)</f>
        <v>0</v>
      </c>
      <c r="G441">
        <f ca="1">IFERROR(_xlfn.XLOOKUP($A441,map_headernames!L:L,map_headernames!L:L),0)</f>
        <v>0</v>
      </c>
      <c r="H441" s="68" t="e">
        <f ca="1">_xlfn.XLOOKUP(A441,map_headernames!L:L,map_headernames!Q:Q)</f>
        <v>#NAME?</v>
      </c>
      <c r="I441">
        <f ca="1">IFERROR(_xlfn.XLOOKUP($A441,map_headernames!O:O,map_headernames!O:O),0)</f>
        <v>0</v>
      </c>
    </row>
    <row r="442" spans="1:9">
      <c r="A442" s="71" t="s">
        <v>4117</v>
      </c>
      <c r="B442" s="71" t="s">
        <v>4118</v>
      </c>
      <c r="C442" s="72" t="s">
        <v>4119</v>
      </c>
      <c r="D442" s="65" t="s">
        <v>3837</v>
      </c>
      <c r="E442">
        <f ca="1">IFERROR(_xlfn.XLOOKUP($A442,map_headernames!H:H,map_headernames!H:H),0)</f>
        <v>0</v>
      </c>
      <c r="F442">
        <f ca="1">IFERROR(_xlfn.XLOOKUP($A442,map_headernames!I:I,map_headernames!I:I),0)</f>
        <v>0</v>
      </c>
      <c r="G442">
        <f ca="1">IFERROR(_xlfn.XLOOKUP($A442,map_headernames!L:L,map_headernames!L:L),0)</f>
        <v>0</v>
      </c>
      <c r="H442" s="68" t="e">
        <f ca="1">_xlfn.XLOOKUP(A442,map_headernames!L:L,map_headernames!Q:Q)</f>
        <v>#NAME?</v>
      </c>
      <c r="I442">
        <f ca="1">IFERROR(_xlfn.XLOOKUP($A442,map_headernames!O:O,map_headernames!O:O),0)</f>
        <v>0</v>
      </c>
    </row>
    <row r="443" spans="1:9">
      <c r="A443" s="71" t="s">
        <v>4120</v>
      </c>
      <c r="B443" s="71" t="s">
        <v>4121</v>
      </c>
      <c r="C443" s="72" t="s">
        <v>4122</v>
      </c>
      <c r="D443" s="65" t="s">
        <v>3837</v>
      </c>
      <c r="E443">
        <f ca="1">IFERROR(_xlfn.XLOOKUP($A443,map_headernames!H:H,map_headernames!H:H),0)</f>
        <v>0</v>
      </c>
      <c r="F443">
        <f ca="1">IFERROR(_xlfn.XLOOKUP($A443,map_headernames!I:I,map_headernames!I:I),0)</f>
        <v>0</v>
      </c>
      <c r="G443">
        <f ca="1">IFERROR(_xlfn.XLOOKUP($A443,map_headernames!L:L,map_headernames!L:L),0)</f>
        <v>0</v>
      </c>
      <c r="H443" s="68" t="e">
        <f ca="1">_xlfn.XLOOKUP(A443,map_headernames!L:L,map_headernames!Q:Q)</f>
        <v>#NAME?</v>
      </c>
      <c r="I443">
        <f ca="1">IFERROR(_xlfn.XLOOKUP($A443,map_headernames!O:O,map_headernames!O:O),0)</f>
        <v>0</v>
      </c>
    </row>
    <row r="444" spans="1:9">
      <c r="A444" s="71" t="s">
        <v>4123</v>
      </c>
      <c r="B444" s="71" t="s">
        <v>4124</v>
      </c>
      <c r="C444" s="72" t="s">
        <v>4125</v>
      </c>
      <c r="D444" s="65" t="s">
        <v>3837</v>
      </c>
      <c r="E444">
        <f ca="1">IFERROR(_xlfn.XLOOKUP($A444,map_headernames!H:H,map_headernames!H:H),0)</f>
        <v>0</v>
      </c>
      <c r="F444">
        <f ca="1">IFERROR(_xlfn.XLOOKUP($A444,map_headernames!I:I,map_headernames!I:I),0)</f>
        <v>0</v>
      </c>
      <c r="G444">
        <f ca="1">IFERROR(_xlfn.XLOOKUP($A444,map_headernames!L:L,map_headernames!L:L),0)</f>
        <v>0</v>
      </c>
      <c r="H444" s="68" t="e">
        <f ca="1">_xlfn.XLOOKUP(A444,map_headernames!L:L,map_headernames!Q:Q)</f>
        <v>#NAME?</v>
      </c>
      <c r="I444">
        <f ca="1">IFERROR(_xlfn.XLOOKUP($A444,map_headernames!O:O,map_headernames!O:O),0)</f>
        <v>0</v>
      </c>
    </row>
    <row r="445" spans="1:9">
      <c r="A445" s="71" t="s">
        <v>4126</v>
      </c>
      <c r="B445" s="71" t="s">
        <v>4127</v>
      </c>
      <c r="C445" s="72" t="s">
        <v>4128</v>
      </c>
      <c r="D445" s="65" t="s">
        <v>3837</v>
      </c>
      <c r="E445">
        <f ca="1">IFERROR(_xlfn.XLOOKUP($A445,map_headernames!H:H,map_headernames!H:H),0)</f>
        <v>0</v>
      </c>
      <c r="F445">
        <f ca="1">IFERROR(_xlfn.XLOOKUP($A445,map_headernames!I:I,map_headernames!I:I),0)</f>
        <v>0</v>
      </c>
      <c r="G445">
        <f ca="1">IFERROR(_xlfn.XLOOKUP($A445,map_headernames!L:L,map_headernames!L:L),0)</f>
        <v>0</v>
      </c>
      <c r="H445" s="68" t="e">
        <f ca="1">_xlfn.XLOOKUP(A445,map_headernames!L:L,map_headernames!Q:Q)</f>
        <v>#NAME?</v>
      </c>
      <c r="I445">
        <f ca="1">IFERROR(_xlfn.XLOOKUP($A445,map_headernames!O:O,map_headernames!O:O),0)</f>
        <v>0</v>
      </c>
    </row>
    <row r="446" spans="1:9">
      <c r="A446" s="71" t="s">
        <v>4129</v>
      </c>
      <c r="B446" s="71" t="s">
        <v>4130</v>
      </c>
      <c r="C446" s="72" t="s">
        <v>4131</v>
      </c>
      <c r="D446" s="65" t="s">
        <v>3837</v>
      </c>
      <c r="E446">
        <f ca="1">IFERROR(_xlfn.XLOOKUP($A446,map_headernames!H:H,map_headernames!H:H),0)</f>
        <v>0</v>
      </c>
      <c r="F446">
        <f ca="1">IFERROR(_xlfn.XLOOKUP($A446,map_headernames!I:I,map_headernames!I:I),0)</f>
        <v>0</v>
      </c>
      <c r="G446">
        <f ca="1">IFERROR(_xlfn.XLOOKUP($A446,map_headernames!L:L,map_headernames!L:L),0)</f>
        <v>0</v>
      </c>
      <c r="H446" s="68" t="e">
        <f ca="1">_xlfn.XLOOKUP(A446,map_headernames!L:L,map_headernames!Q:Q)</f>
        <v>#NAME?</v>
      </c>
      <c r="I446">
        <f ca="1">IFERROR(_xlfn.XLOOKUP($A446,map_headernames!O:O,map_headernames!O:O),0)</f>
        <v>0</v>
      </c>
    </row>
    <row r="447" spans="1:9">
      <c r="A447" s="71" t="s">
        <v>4132</v>
      </c>
      <c r="B447" s="71" t="s">
        <v>4133</v>
      </c>
      <c r="C447" s="72" t="s">
        <v>4134</v>
      </c>
      <c r="D447" s="65" t="s">
        <v>3837</v>
      </c>
      <c r="E447">
        <f ca="1">IFERROR(_xlfn.XLOOKUP($A447,map_headernames!H:H,map_headernames!H:H),0)</f>
        <v>0</v>
      </c>
      <c r="F447">
        <f ca="1">IFERROR(_xlfn.XLOOKUP($A447,map_headernames!I:I,map_headernames!I:I),0)</f>
        <v>0</v>
      </c>
      <c r="G447">
        <f ca="1">IFERROR(_xlfn.XLOOKUP($A447,map_headernames!L:L,map_headernames!L:L),0)</f>
        <v>0</v>
      </c>
      <c r="H447" s="68" t="e">
        <f ca="1">_xlfn.XLOOKUP(A447,map_headernames!L:L,map_headernames!Q:Q)</f>
        <v>#NAME?</v>
      </c>
      <c r="I447">
        <f ca="1">IFERROR(_xlfn.XLOOKUP($A447,map_headernames!O:O,map_headernames!O:O),0)</f>
        <v>0</v>
      </c>
    </row>
    <row r="448" spans="1:9">
      <c r="A448" s="71" t="s">
        <v>4135</v>
      </c>
      <c r="B448" s="71" t="s">
        <v>4136</v>
      </c>
      <c r="C448" s="72" t="s">
        <v>4137</v>
      </c>
      <c r="D448" s="65" t="s">
        <v>3837</v>
      </c>
      <c r="E448">
        <f ca="1">IFERROR(_xlfn.XLOOKUP($A448,map_headernames!H:H,map_headernames!H:H),0)</f>
        <v>0</v>
      </c>
      <c r="F448">
        <f ca="1">IFERROR(_xlfn.XLOOKUP($A448,map_headernames!I:I,map_headernames!I:I),0)</f>
        <v>0</v>
      </c>
      <c r="G448">
        <f ca="1">IFERROR(_xlfn.XLOOKUP($A448,map_headernames!L:L,map_headernames!L:L),0)</f>
        <v>0</v>
      </c>
      <c r="H448" s="68" t="e">
        <f ca="1">_xlfn.XLOOKUP(A448,map_headernames!L:L,map_headernames!Q:Q)</f>
        <v>#NAME?</v>
      </c>
      <c r="I448">
        <f ca="1">IFERROR(_xlfn.XLOOKUP($A448,map_headernames!O:O,map_headernames!O:O),0)</f>
        <v>0</v>
      </c>
    </row>
    <row r="449" spans="1:9">
      <c r="A449" s="71" t="s">
        <v>4138</v>
      </c>
      <c r="B449" s="71" t="s">
        <v>4139</v>
      </c>
      <c r="C449" s="72" t="s">
        <v>4140</v>
      </c>
      <c r="D449" s="65" t="s">
        <v>3837</v>
      </c>
      <c r="E449">
        <f ca="1">IFERROR(_xlfn.XLOOKUP($A449,map_headernames!H:H,map_headernames!H:H),0)</f>
        <v>0</v>
      </c>
      <c r="F449">
        <f ca="1">IFERROR(_xlfn.XLOOKUP($A449,map_headernames!I:I,map_headernames!I:I),0)</f>
        <v>0</v>
      </c>
      <c r="G449">
        <f ca="1">IFERROR(_xlfn.XLOOKUP($A449,map_headernames!L:L,map_headernames!L:L),0)</f>
        <v>0</v>
      </c>
      <c r="H449" s="68" t="e">
        <f ca="1">_xlfn.XLOOKUP(A449,map_headernames!L:L,map_headernames!Q:Q)</f>
        <v>#NAME?</v>
      </c>
      <c r="I449">
        <f ca="1">IFERROR(_xlfn.XLOOKUP($A449,map_headernames!O:O,map_headernames!O:O),0)</f>
        <v>0</v>
      </c>
    </row>
    <row r="450" spans="1:9">
      <c r="A450" s="71" t="s">
        <v>4141</v>
      </c>
      <c r="B450" s="71" t="s">
        <v>4142</v>
      </c>
      <c r="C450" s="72" t="s">
        <v>4143</v>
      </c>
      <c r="D450" s="65" t="s">
        <v>3837</v>
      </c>
      <c r="E450">
        <f ca="1">IFERROR(_xlfn.XLOOKUP($A450,map_headernames!H:H,map_headernames!H:H),0)</f>
        <v>0</v>
      </c>
      <c r="F450">
        <f ca="1">IFERROR(_xlfn.XLOOKUP($A450,map_headernames!I:I,map_headernames!I:I),0)</f>
        <v>0</v>
      </c>
      <c r="G450">
        <f ca="1">IFERROR(_xlfn.XLOOKUP($A450,map_headernames!L:L,map_headernames!L:L),0)</f>
        <v>0</v>
      </c>
      <c r="H450" s="68" t="e">
        <f ca="1">_xlfn.XLOOKUP(A450,map_headernames!L:L,map_headernames!Q:Q)</f>
        <v>#NAME?</v>
      </c>
      <c r="I450">
        <f ca="1">IFERROR(_xlfn.XLOOKUP($A450,map_headernames!O:O,map_headernames!O:O),0)</f>
        <v>0</v>
      </c>
    </row>
    <row r="451" spans="1:9">
      <c r="A451" s="71" t="s">
        <v>4144</v>
      </c>
      <c r="B451" s="71" t="s">
        <v>4145</v>
      </c>
      <c r="C451" s="72" t="s">
        <v>4146</v>
      </c>
      <c r="D451" s="65" t="s">
        <v>3837</v>
      </c>
      <c r="E451">
        <f ca="1">IFERROR(_xlfn.XLOOKUP($A451,map_headernames!H:H,map_headernames!H:H),0)</f>
        <v>0</v>
      </c>
      <c r="F451">
        <f ca="1">IFERROR(_xlfn.XLOOKUP($A451,map_headernames!I:I,map_headernames!I:I),0)</f>
        <v>0</v>
      </c>
      <c r="G451">
        <f ca="1">IFERROR(_xlfn.XLOOKUP($A451,map_headernames!L:L,map_headernames!L:L),0)</f>
        <v>0</v>
      </c>
      <c r="H451" s="68" t="e">
        <f ca="1">_xlfn.XLOOKUP(A451,map_headernames!L:L,map_headernames!Q:Q)</f>
        <v>#NAME?</v>
      </c>
      <c r="I451">
        <f ca="1">IFERROR(_xlfn.XLOOKUP($A451,map_headernames!O:O,map_headernames!O:O),0)</f>
        <v>0</v>
      </c>
    </row>
    <row r="452" spans="1:9">
      <c r="A452" s="71" t="s">
        <v>4147</v>
      </c>
      <c r="B452" s="71" t="s">
        <v>4148</v>
      </c>
      <c r="C452" s="72" t="s">
        <v>4149</v>
      </c>
      <c r="D452" s="65" t="s">
        <v>3837</v>
      </c>
      <c r="E452">
        <f ca="1">IFERROR(_xlfn.XLOOKUP($A452,map_headernames!H:H,map_headernames!H:H),0)</f>
        <v>0</v>
      </c>
      <c r="F452">
        <f ca="1">IFERROR(_xlfn.XLOOKUP($A452,map_headernames!I:I,map_headernames!I:I),0)</f>
        <v>0</v>
      </c>
      <c r="G452">
        <f ca="1">IFERROR(_xlfn.XLOOKUP($A452,map_headernames!L:L,map_headernames!L:L),0)</f>
        <v>0</v>
      </c>
      <c r="H452" s="68" t="e">
        <f ca="1">_xlfn.XLOOKUP(A452,map_headernames!L:L,map_headernames!Q:Q)</f>
        <v>#NAME?</v>
      </c>
      <c r="I452">
        <f ca="1">IFERROR(_xlfn.XLOOKUP($A452,map_headernames!O:O,map_headernames!O:O),0)</f>
        <v>0</v>
      </c>
    </row>
    <row r="453" spans="1:9">
      <c r="A453" s="71" t="s">
        <v>4150</v>
      </c>
      <c r="B453" s="71" t="s">
        <v>4151</v>
      </c>
      <c r="C453" s="72" t="s">
        <v>4152</v>
      </c>
      <c r="D453" s="65" t="s">
        <v>3837</v>
      </c>
      <c r="E453">
        <f ca="1">IFERROR(_xlfn.XLOOKUP($A453,map_headernames!H:H,map_headernames!H:H),0)</f>
        <v>0</v>
      </c>
      <c r="F453">
        <f ca="1">IFERROR(_xlfn.XLOOKUP($A453,map_headernames!I:I,map_headernames!I:I),0)</f>
        <v>0</v>
      </c>
      <c r="G453">
        <f ca="1">IFERROR(_xlfn.XLOOKUP($A453,map_headernames!L:L,map_headernames!L:L),0)</f>
        <v>0</v>
      </c>
      <c r="H453" s="68" t="e">
        <f ca="1">_xlfn.XLOOKUP(A453,map_headernames!L:L,map_headernames!Q:Q)</f>
        <v>#NAME?</v>
      </c>
      <c r="I453">
        <f ca="1">IFERROR(_xlfn.XLOOKUP($A453,map_headernames!O:O,map_headernames!O:O),0)</f>
        <v>0</v>
      </c>
    </row>
    <row r="454" spans="1:9">
      <c r="A454" s="71" t="s">
        <v>4153</v>
      </c>
      <c r="B454" s="71" t="s">
        <v>4154</v>
      </c>
      <c r="C454" s="72" t="s">
        <v>4155</v>
      </c>
      <c r="D454" s="65" t="s">
        <v>3837</v>
      </c>
      <c r="E454">
        <f ca="1">IFERROR(_xlfn.XLOOKUP($A454,map_headernames!H:H,map_headernames!H:H),0)</f>
        <v>0</v>
      </c>
      <c r="F454">
        <f ca="1">IFERROR(_xlfn.XLOOKUP($A454,map_headernames!I:I,map_headernames!I:I),0)</f>
        <v>0</v>
      </c>
      <c r="G454">
        <f ca="1">IFERROR(_xlfn.XLOOKUP($A454,map_headernames!L:L,map_headernames!L:L),0)</f>
        <v>0</v>
      </c>
      <c r="H454" s="68" t="e">
        <f ca="1">_xlfn.XLOOKUP(A454,map_headernames!L:L,map_headernames!Q:Q)</f>
        <v>#NAME?</v>
      </c>
      <c r="I454">
        <f ca="1">IFERROR(_xlfn.XLOOKUP($A454,map_headernames!O:O,map_headernames!O:O),0)</f>
        <v>0</v>
      </c>
    </row>
    <row r="455" spans="1:9">
      <c r="A455" s="71" t="s">
        <v>4156</v>
      </c>
      <c r="B455" s="71" t="s">
        <v>4157</v>
      </c>
      <c r="C455" s="72" t="s">
        <v>4158</v>
      </c>
      <c r="D455" s="65" t="s">
        <v>3837</v>
      </c>
      <c r="E455">
        <f ca="1">IFERROR(_xlfn.XLOOKUP($A455,map_headernames!H:H,map_headernames!H:H),0)</f>
        <v>0</v>
      </c>
      <c r="F455">
        <f ca="1">IFERROR(_xlfn.XLOOKUP($A455,map_headernames!I:I,map_headernames!I:I),0)</f>
        <v>0</v>
      </c>
      <c r="G455">
        <f ca="1">IFERROR(_xlfn.XLOOKUP($A455,map_headernames!L:L,map_headernames!L:L),0)</f>
        <v>0</v>
      </c>
      <c r="H455" s="68" t="e">
        <f ca="1">_xlfn.XLOOKUP(A455,map_headernames!L:L,map_headernames!Q:Q)</f>
        <v>#NAME?</v>
      </c>
      <c r="I455">
        <f ca="1">IFERROR(_xlfn.XLOOKUP($A455,map_headernames!O:O,map_headernames!O:O),0)</f>
        <v>0</v>
      </c>
    </row>
    <row r="456" spans="1:9">
      <c r="A456" s="71" t="s">
        <v>4159</v>
      </c>
      <c r="B456" s="71" t="s">
        <v>4160</v>
      </c>
      <c r="C456" s="72" t="s">
        <v>4161</v>
      </c>
      <c r="D456" s="65" t="s">
        <v>3837</v>
      </c>
      <c r="E456">
        <f ca="1">IFERROR(_xlfn.XLOOKUP($A456,map_headernames!H:H,map_headernames!H:H),0)</f>
        <v>0</v>
      </c>
      <c r="F456">
        <f ca="1">IFERROR(_xlfn.XLOOKUP($A456,map_headernames!I:I,map_headernames!I:I),0)</f>
        <v>0</v>
      </c>
      <c r="G456">
        <f ca="1">IFERROR(_xlfn.XLOOKUP($A456,map_headernames!L:L,map_headernames!L:L),0)</f>
        <v>0</v>
      </c>
      <c r="H456" s="68" t="e">
        <f ca="1">_xlfn.XLOOKUP(A456,map_headernames!L:L,map_headernames!Q:Q)</f>
        <v>#NAME?</v>
      </c>
      <c r="I456">
        <f ca="1">IFERROR(_xlfn.XLOOKUP($A456,map_headernames!O:O,map_headernames!O:O),0)</f>
        <v>0</v>
      </c>
    </row>
    <row r="457" spans="1:9">
      <c r="A457" s="71" t="s">
        <v>4162</v>
      </c>
      <c r="B457" s="71" t="s">
        <v>4163</v>
      </c>
      <c r="C457" s="72" t="s">
        <v>4164</v>
      </c>
      <c r="D457" s="65" t="s">
        <v>3837</v>
      </c>
      <c r="E457">
        <f ca="1">IFERROR(_xlfn.XLOOKUP($A457,map_headernames!H:H,map_headernames!H:H),0)</f>
        <v>0</v>
      </c>
      <c r="F457">
        <f ca="1">IFERROR(_xlfn.XLOOKUP($A457,map_headernames!I:I,map_headernames!I:I),0)</f>
        <v>0</v>
      </c>
      <c r="G457">
        <f ca="1">IFERROR(_xlfn.XLOOKUP($A457,map_headernames!L:L,map_headernames!L:L),0)</f>
        <v>0</v>
      </c>
      <c r="H457" s="68" t="e">
        <f ca="1">_xlfn.XLOOKUP(A457,map_headernames!L:L,map_headernames!Q:Q)</f>
        <v>#NAME?</v>
      </c>
      <c r="I457">
        <f ca="1">IFERROR(_xlfn.XLOOKUP($A457,map_headernames!O:O,map_headernames!O:O),0)</f>
        <v>0</v>
      </c>
    </row>
    <row r="458" spans="1:9">
      <c r="A458" s="71" t="s">
        <v>4165</v>
      </c>
      <c r="B458" s="71" t="s">
        <v>4166</v>
      </c>
      <c r="C458" s="72" t="s">
        <v>4167</v>
      </c>
      <c r="D458" s="65" t="s">
        <v>3837</v>
      </c>
      <c r="E458">
        <f ca="1">IFERROR(_xlfn.XLOOKUP($A458,map_headernames!H:H,map_headernames!H:H),0)</f>
        <v>0</v>
      </c>
      <c r="F458">
        <f ca="1">IFERROR(_xlfn.XLOOKUP($A458,map_headernames!I:I,map_headernames!I:I),0)</f>
        <v>0</v>
      </c>
      <c r="G458">
        <f ca="1">IFERROR(_xlfn.XLOOKUP($A458,map_headernames!L:L,map_headernames!L:L),0)</f>
        <v>0</v>
      </c>
      <c r="H458" s="68" t="e">
        <f ca="1">_xlfn.XLOOKUP(A458,map_headernames!L:L,map_headernames!Q:Q)</f>
        <v>#NAME?</v>
      </c>
      <c r="I458">
        <f ca="1">IFERROR(_xlfn.XLOOKUP($A458,map_headernames!O:O,map_headernames!O:O),0)</f>
        <v>0</v>
      </c>
    </row>
    <row r="459" spans="1:9">
      <c r="A459" s="71" t="s">
        <v>4168</v>
      </c>
      <c r="B459" s="71" t="s">
        <v>4169</v>
      </c>
      <c r="C459" s="72" t="s">
        <v>4170</v>
      </c>
      <c r="D459" s="65" t="s">
        <v>3837</v>
      </c>
      <c r="E459">
        <f ca="1">IFERROR(_xlfn.XLOOKUP($A459,map_headernames!H:H,map_headernames!H:H),0)</f>
        <v>0</v>
      </c>
      <c r="F459">
        <f ca="1">IFERROR(_xlfn.XLOOKUP($A459,map_headernames!I:I,map_headernames!I:I),0)</f>
        <v>0</v>
      </c>
      <c r="G459">
        <f ca="1">IFERROR(_xlfn.XLOOKUP($A459,map_headernames!L:L,map_headernames!L:L),0)</f>
        <v>0</v>
      </c>
      <c r="H459" s="68" t="e">
        <f ca="1">_xlfn.XLOOKUP(A459,map_headernames!L:L,map_headernames!Q:Q)</f>
        <v>#NAME?</v>
      </c>
      <c r="I459">
        <f ca="1">IFERROR(_xlfn.XLOOKUP($A459,map_headernames!O:O,map_headernames!O:O),0)</f>
        <v>0</v>
      </c>
    </row>
    <row r="460" spans="1:9">
      <c r="A460" s="71" t="s">
        <v>4171</v>
      </c>
      <c r="B460" s="71" t="s">
        <v>4172</v>
      </c>
      <c r="C460" s="72" t="s">
        <v>4173</v>
      </c>
      <c r="D460" s="65" t="s">
        <v>3837</v>
      </c>
      <c r="E460">
        <f ca="1">IFERROR(_xlfn.XLOOKUP($A460,map_headernames!H:H,map_headernames!H:H),0)</f>
        <v>0</v>
      </c>
      <c r="F460">
        <f ca="1">IFERROR(_xlfn.XLOOKUP($A460,map_headernames!I:I,map_headernames!I:I),0)</f>
        <v>0</v>
      </c>
      <c r="G460">
        <f ca="1">IFERROR(_xlfn.XLOOKUP($A460,map_headernames!L:L,map_headernames!L:L),0)</f>
        <v>0</v>
      </c>
      <c r="H460" s="68" t="e">
        <f ca="1">_xlfn.XLOOKUP(A460,map_headernames!L:L,map_headernames!Q:Q)</f>
        <v>#NAME?</v>
      </c>
      <c r="I460">
        <f ca="1">IFERROR(_xlfn.XLOOKUP($A460,map_headernames!O:O,map_headernames!O:O),0)</f>
        <v>0</v>
      </c>
    </row>
    <row r="461" spans="1:9">
      <c r="A461" s="71" t="s">
        <v>4174</v>
      </c>
      <c r="B461" s="71" t="s">
        <v>4175</v>
      </c>
      <c r="C461" s="72" t="s">
        <v>4176</v>
      </c>
      <c r="D461" s="65" t="s">
        <v>3837</v>
      </c>
      <c r="E461">
        <f ca="1">IFERROR(_xlfn.XLOOKUP($A461,map_headernames!H:H,map_headernames!H:H),0)</f>
        <v>0</v>
      </c>
      <c r="F461">
        <f ca="1">IFERROR(_xlfn.XLOOKUP($A461,map_headernames!I:I,map_headernames!I:I),0)</f>
        <v>0</v>
      </c>
      <c r="G461">
        <f ca="1">IFERROR(_xlfn.XLOOKUP($A461,map_headernames!L:L,map_headernames!L:L),0)</f>
        <v>0</v>
      </c>
      <c r="H461" s="68" t="e">
        <f ca="1">_xlfn.XLOOKUP(A461,map_headernames!L:L,map_headernames!Q:Q)</f>
        <v>#NAME?</v>
      </c>
      <c r="I461">
        <f ca="1">IFERROR(_xlfn.XLOOKUP($A461,map_headernames!O:O,map_headernames!O:O),0)</f>
        <v>0</v>
      </c>
    </row>
    <row r="462" spans="1:9">
      <c r="A462" s="71" t="s">
        <v>4177</v>
      </c>
      <c r="B462" s="71" t="s">
        <v>4178</v>
      </c>
      <c r="C462" s="72" t="s">
        <v>4179</v>
      </c>
      <c r="D462" s="65" t="s">
        <v>3837</v>
      </c>
      <c r="E462">
        <f ca="1">IFERROR(_xlfn.XLOOKUP($A462,map_headernames!H:H,map_headernames!H:H),0)</f>
        <v>0</v>
      </c>
      <c r="F462">
        <f ca="1">IFERROR(_xlfn.XLOOKUP($A462,map_headernames!I:I,map_headernames!I:I),0)</f>
        <v>0</v>
      </c>
      <c r="G462">
        <f ca="1">IFERROR(_xlfn.XLOOKUP($A462,map_headernames!L:L,map_headernames!L:L),0)</f>
        <v>0</v>
      </c>
      <c r="H462" s="68" t="e">
        <f ca="1">_xlfn.XLOOKUP(A462,map_headernames!L:L,map_headernames!Q:Q)</f>
        <v>#NAME?</v>
      </c>
      <c r="I462">
        <f ca="1">IFERROR(_xlfn.XLOOKUP($A462,map_headernames!O:O,map_headernames!O:O),0)</f>
        <v>0</v>
      </c>
    </row>
    <row r="463" spans="1:9">
      <c r="A463" s="71" t="s">
        <v>4180</v>
      </c>
      <c r="B463" s="71" t="s">
        <v>4181</v>
      </c>
      <c r="C463" s="72" t="s">
        <v>4182</v>
      </c>
      <c r="D463" s="65" t="s">
        <v>3837</v>
      </c>
      <c r="E463">
        <f ca="1">IFERROR(_xlfn.XLOOKUP($A463,map_headernames!H:H,map_headernames!H:H),0)</f>
        <v>0</v>
      </c>
      <c r="F463">
        <f ca="1">IFERROR(_xlfn.XLOOKUP($A463,map_headernames!I:I,map_headernames!I:I),0)</f>
        <v>0</v>
      </c>
      <c r="G463">
        <f ca="1">IFERROR(_xlfn.XLOOKUP($A463,map_headernames!L:L,map_headernames!L:L),0)</f>
        <v>0</v>
      </c>
      <c r="H463" s="68" t="e">
        <f ca="1">_xlfn.XLOOKUP(A463,map_headernames!L:L,map_headernames!Q:Q)</f>
        <v>#NAME?</v>
      </c>
      <c r="I463">
        <f ca="1">IFERROR(_xlfn.XLOOKUP($A463,map_headernames!O:O,map_headernames!O:O),0)</f>
        <v>0</v>
      </c>
    </row>
    <row r="464" spans="1:9">
      <c r="A464" s="71" t="s">
        <v>4183</v>
      </c>
      <c r="B464" s="71" t="s">
        <v>4184</v>
      </c>
      <c r="C464" s="72" t="s">
        <v>4185</v>
      </c>
      <c r="D464" s="65" t="s">
        <v>3837</v>
      </c>
      <c r="E464">
        <f ca="1">IFERROR(_xlfn.XLOOKUP($A464,map_headernames!H:H,map_headernames!H:H),0)</f>
        <v>0</v>
      </c>
      <c r="F464">
        <f ca="1">IFERROR(_xlfn.XLOOKUP($A464,map_headernames!I:I,map_headernames!I:I),0)</f>
        <v>0</v>
      </c>
      <c r="G464">
        <f ca="1">IFERROR(_xlfn.XLOOKUP($A464,map_headernames!L:L,map_headernames!L:L),0)</f>
        <v>0</v>
      </c>
      <c r="H464" s="68" t="e">
        <f ca="1">_xlfn.XLOOKUP(A464,map_headernames!L:L,map_headernames!Q:Q)</f>
        <v>#NAME?</v>
      </c>
      <c r="I464">
        <f ca="1">IFERROR(_xlfn.XLOOKUP($A464,map_headernames!O:O,map_headernames!O:O),0)</f>
        <v>0</v>
      </c>
    </row>
    <row r="465" spans="1:9">
      <c r="A465" s="71" t="s">
        <v>4186</v>
      </c>
      <c r="B465" s="71" t="s">
        <v>4187</v>
      </c>
      <c r="C465" s="72" t="s">
        <v>4188</v>
      </c>
      <c r="D465" s="65" t="s">
        <v>3837</v>
      </c>
      <c r="E465">
        <f ca="1">IFERROR(_xlfn.XLOOKUP($A465,map_headernames!H:H,map_headernames!H:H),0)</f>
        <v>0</v>
      </c>
      <c r="F465">
        <f ca="1">IFERROR(_xlfn.XLOOKUP($A465,map_headernames!I:I,map_headernames!I:I),0)</f>
        <v>0</v>
      </c>
      <c r="G465">
        <f ca="1">IFERROR(_xlfn.XLOOKUP($A465,map_headernames!L:L,map_headernames!L:L),0)</f>
        <v>0</v>
      </c>
      <c r="H465" s="68" t="e">
        <f ca="1">_xlfn.XLOOKUP(A465,map_headernames!L:L,map_headernames!Q:Q)</f>
        <v>#NAME?</v>
      </c>
      <c r="I465">
        <f ca="1">IFERROR(_xlfn.XLOOKUP($A465,map_headernames!O:O,map_headernames!O:O),0)</f>
        <v>0</v>
      </c>
    </row>
    <row r="466" spans="1:9">
      <c r="A466" s="71" t="s">
        <v>4189</v>
      </c>
      <c r="B466" s="71" t="s">
        <v>4190</v>
      </c>
      <c r="C466" s="72" t="s">
        <v>4191</v>
      </c>
      <c r="D466" s="65" t="s">
        <v>3837</v>
      </c>
      <c r="E466">
        <f ca="1">IFERROR(_xlfn.XLOOKUP($A466,map_headernames!H:H,map_headernames!H:H),0)</f>
        <v>0</v>
      </c>
      <c r="F466">
        <f ca="1">IFERROR(_xlfn.XLOOKUP($A466,map_headernames!I:I,map_headernames!I:I),0)</f>
        <v>0</v>
      </c>
      <c r="G466">
        <f ca="1">IFERROR(_xlfn.XLOOKUP($A466,map_headernames!L:L,map_headernames!L:L),0)</f>
        <v>0</v>
      </c>
      <c r="H466" s="68" t="e">
        <f ca="1">_xlfn.XLOOKUP(A466,map_headernames!L:L,map_headernames!Q:Q)</f>
        <v>#NAME?</v>
      </c>
      <c r="I466">
        <f ca="1">IFERROR(_xlfn.XLOOKUP($A466,map_headernames!O:O,map_headernames!O:O),0)</f>
        <v>0</v>
      </c>
    </row>
    <row r="467" spans="1:9">
      <c r="A467" s="71" t="s">
        <v>4192</v>
      </c>
      <c r="B467" s="71" t="s">
        <v>4193</v>
      </c>
      <c r="C467" s="72" t="s">
        <v>4194</v>
      </c>
      <c r="D467" s="65" t="s">
        <v>3837</v>
      </c>
      <c r="E467">
        <f ca="1">IFERROR(_xlfn.XLOOKUP($A467,map_headernames!H:H,map_headernames!H:H),0)</f>
        <v>0</v>
      </c>
      <c r="F467">
        <f ca="1">IFERROR(_xlfn.XLOOKUP($A467,map_headernames!I:I,map_headernames!I:I),0)</f>
        <v>0</v>
      </c>
      <c r="G467">
        <f ca="1">IFERROR(_xlfn.XLOOKUP($A467,map_headernames!L:L,map_headernames!L:L),0)</f>
        <v>0</v>
      </c>
      <c r="H467" s="68" t="e">
        <f ca="1">_xlfn.XLOOKUP(A467,map_headernames!L:L,map_headernames!Q:Q)</f>
        <v>#NAME?</v>
      </c>
      <c r="I467">
        <f ca="1">IFERROR(_xlfn.XLOOKUP($A467,map_headernames!O:O,map_headernames!O:O),0)</f>
        <v>0</v>
      </c>
    </row>
    <row r="468" spans="1:9">
      <c r="A468" s="71" t="s">
        <v>4195</v>
      </c>
      <c r="B468" s="71" t="s">
        <v>4196</v>
      </c>
      <c r="C468" s="72" t="s">
        <v>4197</v>
      </c>
      <c r="D468" s="65" t="s">
        <v>3837</v>
      </c>
      <c r="E468">
        <f ca="1">IFERROR(_xlfn.XLOOKUP($A468,map_headernames!H:H,map_headernames!H:H),0)</f>
        <v>0</v>
      </c>
      <c r="F468">
        <f ca="1">IFERROR(_xlfn.XLOOKUP($A468,map_headernames!I:I,map_headernames!I:I),0)</f>
        <v>0</v>
      </c>
      <c r="G468">
        <f ca="1">IFERROR(_xlfn.XLOOKUP($A468,map_headernames!L:L,map_headernames!L:L),0)</f>
        <v>0</v>
      </c>
      <c r="H468" s="68" t="e">
        <f ca="1">_xlfn.XLOOKUP(A468,map_headernames!L:L,map_headernames!Q:Q)</f>
        <v>#NAME?</v>
      </c>
      <c r="I468">
        <f ca="1">IFERROR(_xlfn.XLOOKUP($A468,map_headernames!O:O,map_headernames!O:O),0)</f>
        <v>0</v>
      </c>
    </row>
    <row r="469" spans="1:9">
      <c r="A469" s="71" t="s">
        <v>4198</v>
      </c>
      <c r="B469" s="71" t="s">
        <v>4199</v>
      </c>
      <c r="C469" s="72" t="s">
        <v>4200</v>
      </c>
      <c r="D469" s="65" t="s">
        <v>3837</v>
      </c>
      <c r="E469">
        <f ca="1">IFERROR(_xlfn.XLOOKUP($A469,map_headernames!H:H,map_headernames!H:H),0)</f>
        <v>0</v>
      </c>
      <c r="F469">
        <f ca="1">IFERROR(_xlfn.XLOOKUP($A469,map_headernames!I:I,map_headernames!I:I),0)</f>
        <v>0</v>
      </c>
      <c r="G469">
        <f ca="1">IFERROR(_xlfn.XLOOKUP($A469,map_headernames!L:L,map_headernames!L:L),0)</f>
        <v>0</v>
      </c>
      <c r="H469" s="68" t="e">
        <f ca="1">_xlfn.XLOOKUP(A469,map_headernames!L:L,map_headernames!Q:Q)</f>
        <v>#NAME?</v>
      </c>
      <c r="I469">
        <f ca="1">IFERROR(_xlfn.XLOOKUP($A469,map_headernames!O:O,map_headernames!O:O),0)</f>
        <v>0</v>
      </c>
    </row>
    <row r="470" spans="1:9">
      <c r="A470" s="71" t="s">
        <v>4201</v>
      </c>
      <c r="B470" s="71" t="s">
        <v>4202</v>
      </c>
      <c r="C470" s="72" t="s">
        <v>4203</v>
      </c>
      <c r="D470" s="65" t="s">
        <v>3837</v>
      </c>
      <c r="E470">
        <f ca="1">IFERROR(_xlfn.XLOOKUP($A470,map_headernames!H:H,map_headernames!H:H),0)</f>
        <v>0</v>
      </c>
      <c r="F470">
        <f ca="1">IFERROR(_xlfn.XLOOKUP($A470,map_headernames!I:I,map_headernames!I:I),0)</f>
        <v>0</v>
      </c>
      <c r="G470">
        <f ca="1">IFERROR(_xlfn.XLOOKUP($A470,map_headernames!L:L,map_headernames!L:L),0)</f>
        <v>0</v>
      </c>
      <c r="H470" s="68" t="e">
        <f ca="1">_xlfn.XLOOKUP(A470,map_headernames!L:L,map_headernames!Q:Q)</f>
        <v>#NAME?</v>
      </c>
      <c r="I470">
        <f ca="1">IFERROR(_xlfn.XLOOKUP($A470,map_headernames!O:O,map_headernames!O:O),0)</f>
        <v>0</v>
      </c>
    </row>
    <row r="471" spans="1:9">
      <c r="A471" s="71" t="s">
        <v>4204</v>
      </c>
      <c r="B471" s="71" t="s">
        <v>4205</v>
      </c>
      <c r="C471" s="72" t="s">
        <v>4206</v>
      </c>
      <c r="D471" s="65" t="s">
        <v>3837</v>
      </c>
      <c r="E471">
        <f ca="1">IFERROR(_xlfn.XLOOKUP($A471,map_headernames!H:H,map_headernames!H:H),0)</f>
        <v>0</v>
      </c>
      <c r="F471">
        <f ca="1">IFERROR(_xlfn.XLOOKUP($A471,map_headernames!I:I,map_headernames!I:I),0)</f>
        <v>0</v>
      </c>
      <c r="G471">
        <f ca="1">IFERROR(_xlfn.XLOOKUP($A471,map_headernames!L:L,map_headernames!L:L),0)</f>
        <v>0</v>
      </c>
      <c r="H471" s="68" t="e">
        <f ca="1">_xlfn.XLOOKUP(A471,map_headernames!L:L,map_headernames!Q:Q)</f>
        <v>#NAME?</v>
      </c>
      <c r="I471">
        <f ca="1">IFERROR(_xlfn.XLOOKUP($A471,map_headernames!O:O,map_headernames!O:O),0)</f>
        <v>0</v>
      </c>
    </row>
    <row r="472" spans="1:9">
      <c r="A472" s="71" t="s">
        <v>4207</v>
      </c>
      <c r="B472" s="71" t="s">
        <v>4208</v>
      </c>
      <c r="C472" s="72" t="s">
        <v>4209</v>
      </c>
      <c r="D472" s="65" t="s">
        <v>3837</v>
      </c>
      <c r="E472">
        <f ca="1">IFERROR(_xlfn.XLOOKUP($A472,map_headernames!H:H,map_headernames!H:H),0)</f>
        <v>0</v>
      </c>
      <c r="F472">
        <f ca="1">IFERROR(_xlfn.XLOOKUP($A472,map_headernames!I:I,map_headernames!I:I),0)</f>
        <v>0</v>
      </c>
      <c r="G472">
        <f ca="1">IFERROR(_xlfn.XLOOKUP($A472,map_headernames!L:L,map_headernames!L:L),0)</f>
        <v>0</v>
      </c>
      <c r="H472" s="68" t="e">
        <f ca="1">_xlfn.XLOOKUP(A472,map_headernames!L:L,map_headernames!Q:Q)</f>
        <v>#NAME?</v>
      </c>
      <c r="I472">
        <f ca="1">IFERROR(_xlfn.XLOOKUP($A472,map_headernames!O:O,map_headernames!O:O),0)</f>
        <v>0</v>
      </c>
    </row>
    <row r="473" spans="1:9">
      <c r="A473" s="71" t="s">
        <v>4210</v>
      </c>
      <c r="B473" s="71" t="s">
        <v>4211</v>
      </c>
      <c r="C473" s="72" t="s">
        <v>4212</v>
      </c>
      <c r="D473" s="65" t="s">
        <v>3837</v>
      </c>
      <c r="E473">
        <f ca="1">IFERROR(_xlfn.XLOOKUP($A473,map_headernames!H:H,map_headernames!H:H),0)</f>
        <v>0</v>
      </c>
      <c r="F473">
        <f ca="1">IFERROR(_xlfn.XLOOKUP($A473,map_headernames!I:I,map_headernames!I:I),0)</f>
        <v>0</v>
      </c>
      <c r="G473">
        <f ca="1">IFERROR(_xlfn.XLOOKUP($A473,map_headernames!L:L,map_headernames!L:L),0)</f>
        <v>0</v>
      </c>
      <c r="H473" s="68" t="e">
        <f ca="1">_xlfn.XLOOKUP(A473,map_headernames!L:L,map_headernames!Q:Q)</f>
        <v>#NAME?</v>
      </c>
      <c r="I473">
        <f ca="1">IFERROR(_xlfn.XLOOKUP($A473,map_headernames!O:O,map_headernames!O:O),0)</f>
        <v>0</v>
      </c>
    </row>
    <row r="474" spans="1:9">
      <c r="A474" s="71" t="s">
        <v>4213</v>
      </c>
      <c r="B474" s="71" t="s">
        <v>4214</v>
      </c>
      <c r="C474" s="72" t="s">
        <v>4215</v>
      </c>
      <c r="D474" s="65" t="s">
        <v>3837</v>
      </c>
      <c r="E474">
        <f ca="1">IFERROR(_xlfn.XLOOKUP($A474,map_headernames!H:H,map_headernames!H:H),0)</f>
        <v>0</v>
      </c>
      <c r="F474">
        <f ca="1">IFERROR(_xlfn.XLOOKUP($A474,map_headernames!I:I,map_headernames!I:I),0)</f>
        <v>0</v>
      </c>
      <c r="G474">
        <f ca="1">IFERROR(_xlfn.XLOOKUP($A474,map_headernames!L:L,map_headernames!L:L),0)</f>
        <v>0</v>
      </c>
      <c r="H474" s="68" t="e">
        <f ca="1">_xlfn.XLOOKUP(A474,map_headernames!L:L,map_headernames!Q:Q)</f>
        <v>#NAME?</v>
      </c>
      <c r="I474">
        <f ca="1">IFERROR(_xlfn.XLOOKUP($A474,map_headernames!O:O,map_headernames!O:O),0)</f>
        <v>0</v>
      </c>
    </row>
    <row r="475" spans="1:9">
      <c r="A475" s="71" t="s">
        <v>4216</v>
      </c>
      <c r="B475" s="71" t="s">
        <v>4217</v>
      </c>
      <c r="C475" s="72" t="s">
        <v>4218</v>
      </c>
      <c r="D475" s="65" t="s">
        <v>3837</v>
      </c>
      <c r="E475">
        <f ca="1">IFERROR(_xlfn.XLOOKUP($A475,map_headernames!H:H,map_headernames!H:H),0)</f>
        <v>0</v>
      </c>
      <c r="F475">
        <f ca="1">IFERROR(_xlfn.XLOOKUP($A475,map_headernames!I:I,map_headernames!I:I),0)</f>
        <v>0</v>
      </c>
      <c r="G475">
        <f ca="1">IFERROR(_xlfn.XLOOKUP($A475,map_headernames!L:L,map_headernames!L:L),0)</f>
        <v>0</v>
      </c>
      <c r="H475" s="68" t="e">
        <f ca="1">_xlfn.XLOOKUP(A475,map_headernames!L:L,map_headernames!Q:Q)</f>
        <v>#NAME?</v>
      </c>
      <c r="I475">
        <f ca="1">IFERROR(_xlfn.XLOOKUP($A475,map_headernames!O:O,map_headernames!O:O),0)</f>
        <v>0</v>
      </c>
    </row>
    <row r="476" spans="1:9">
      <c r="A476" s="71" t="s">
        <v>4219</v>
      </c>
      <c r="B476" s="71" t="s">
        <v>4220</v>
      </c>
      <c r="C476" s="72" t="s">
        <v>4221</v>
      </c>
      <c r="D476" s="65" t="s">
        <v>3837</v>
      </c>
      <c r="E476">
        <f ca="1">IFERROR(_xlfn.XLOOKUP($A476,map_headernames!H:H,map_headernames!H:H),0)</f>
        <v>0</v>
      </c>
      <c r="F476">
        <f ca="1">IFERROR(_xlfn.XLOOKUP($A476,map_headernames!I:I,map_headernames!I:I),0)</f>
        <v>0</v>
      </c>
      <c r="G476">
        <f ca="1">IFERROR(_xlfn.XLOOKUP($A476,map_headernames!L:L,map_headernames!L:L),0)</f>
        <v>0</v>
      </c>
      <c r="H476" s="68" t="e">
        <f ca="1">_xlfn.XLOOKUP(A476,map_headernames!L:L,map_headernames!Q:Q)</f>
        <v>#NAME?</v>
      </c>
      <c r="I476">
        <f ca="1">IFERROR(_xlfn.XLOOKUP($A476,map_headernames!O:O,map_headernames!O:O),0)</f>
        <v>0</v>
      </c>
    </row>
    <row r="477" spans="1:9">
      <c r="A477" s="71" t="s">
        <v>4222</v>
      </c>
      <c r="B477" s="71" t="s">
        <v>4223</v>
      </c>
      <c r="C477" s="72" t="s">
        <v>4224</v>
      </c>
      <c r="D477" s="65" t="s">
        <v>3837</v>
      </c>
      <c r="E477">
        <f ca="1">IFERROR(_xlfn.XLOOKUP($A477,map_headernames!H:H,map_headernames!H:H),0)</f>
        <v>0</v>
      </c>
      <c r="F477">
        <f ca="1">IFERROR(_xlfn.XLOOKUP($A477,map_headernames!I:I,map_headernames!I:I),0)</f>
        <v>0</v>
      </c>
      <c r="G477">
        <f ca="1">IFERROR(_xlfn.XLOOKUP($A477,map_headernames!L:L,map_headernames!L:L),0)</f>
        <v>0</v>
      </c>
      <c r="H477" s="68" t="e">
        <f ca="1">_xlfn.XLOOKUP(A477,map_headernames!L:L,map_headernames!Q:Q)</f>
        <v>#NAME?</v>
      </c>
      <c r="I477">
        <f ca="1">IFERROR(_xlfn.XLOOKUP($A477,map_headernames!O:O,map_headernames!O:O),0)</f>
        <v>0</v>
      </c>
    </row>
    <row r="478" spans="1:9">
      <c r="A478" s="71" t="s">
        <v>4225</v>
      </c>
      <c r="B478" s="71" t="s">
        <v>4226</v>
      </c>
      <c r="C478" s="72" t="s">
        <v>4227</v>
      </c>
      <c r="D478" s="65" t="s">
        <v>3837</v>
      </c>
      <c r="E478">
        <f ca="1">IFERROR(_xlfn.XLOOKUP($A478,map_headernames!H:H,map_headernames!H:H),0)</f>
        <v>0</v>
      </c>
      <c r="F478">
        <f ca="1">IFERROR(_xlfn.XLOOKUP($A478,map_headernames!I:I,map_headernames!I:I),0)</f>
        <v>0</v>
      </c>
      <c r="G478">
        <f ca="1">IFERROR(_xlfn.XLOOKUP($A478,map_headernames!L:L,map_headernames!L:L),0)</f>
        <v>0</v>
      </c>
      <c r="H478" s="68" t="e">
        <f ca="1">_xlfn.XLOOKUP(A478,map_headernames!L:L,map_headernames!Q:Q)</f>
        <v>#NAME?</v>
      </c>
      <c r="I478">
        <f ca="1">IFERROR(_xlfn.XLOOKUP($A478,map_headernames!O:O,map_headernames!O:O),0)</f>
        <v>0</v>
      </c>
    </row>
    <row r="479" spans="1:9">
      <c r="A479" s="71" t="s">
        <v>4228</v>
      </c>
      <c r="B479" s="71" t="s">
        <v>4229</v>
      </c>
      <c r="C479" s="72" t="s">
        <v>4230</v>
      </c>
      <c r="D479" s="65" t="s">
        <v>3837</v>
      </c>
      <c r="E479">
        <f ca="1">IFERROR(_xlfn.XLOOKUP($A479,map_headernames!H:H,map_headernames!H:H),0)</f>
        <v>0</v>
      </c>
      <c r="F479">
        <f ca="1">IFERROR(_xlfn.XLOOKUP($A479,map_headernames!I:I,map_headernames!I:I),0)</f>
        <v>0</v>
      </c>
      <c r="G479">
        <f ca="1">IFERROR(_xlfn.XLOOKUP($A479,map_headernames!L:L,map_headernames!L:L),0)</f>
        <v>0</v>
      </c>
      <c r="H479" s="68" t="e">
        <f ca="1">_xlfn.XLOOKUP(A479,map_headernames!L:L,map_headernames!Q:Q)</f>
        <v>#NAME?</v>
      </c>
      <c r="I479">
        <f ca="1">IFERROR(_xlfn.XLOOKUP($A479,map_headernames!O:O,map_headernames!O:O),0)</f>
        <v>0</v>
      </c>
    </row>
    <row r="480" spans="1:9">
      <c r="A480" s="71" t="s">
        <v>4231</v>
      </c>
      <c r="B480" s="71" t="s">
        <v>4232</v>
      </c>
      <c r="C480" s="72" t="s">
        <v>4232</v>
      </c>
      <c r="D480" s="65" t="s">
        <v>3837</v>
      </c>
      <c r="E480">
        <f ca="1">IFERROR(_xlfn.XLOOKUP($A480,map_headernames!H:H,map_headernames!H:H),0)</f>
        <v>0</v>
      </c>
      <c r="F480">
        <f ca="1">IFERROR(_xlfn.XLOOKUP($A480,map_headernames!I:I,map_headernames!I:I),0)</f>
        <v>0</v>
      </c>
      <c r="G480">
        <f ca="1">IFERROR(_xlfn.XLOOKUP($A480,map_headernames!L:L,map_headernames!L:L),0)</f>
        <v>0</v>
      </c>
      <c r="H480" s="68" t="e">
        <f ca="1">_xlfn.XLOOKUP(A480,map_headernames!L:L,map_headernames!Q:Q)</f>
        <v>#NAME?</v>
      </c>
      <c r="I480">
        <f ca="1">IFERROR(_xlfn.XLOOKUP($A480,map_headernames!O:O,map_headernames!O:O),0)</f>
        <v>0</v>
      </c>
    </row>
    <row r="481" spans="1:9">
      <c r="A481" s="71" t="s">
        <v>4233</v>
      </c>
      <c r="B481" s="71" t="s">
        <v>4234</v>
      </c>
      <c r="C481" s="72" t="s">
        <v>4235</v>
      </c>
      <c r="D481" s="65" t="s">
        <v>3837</v>
      </c>
      <c r="E481">
        <f ca="1">IFERROR(_xlfn.XLOOKUP($A481,map_headernames!H:H,map_headernames!H:H),0)</f>
        <v>0</v>
      </c>
      <c r="F481">
        <f ca="1">IFERROR(_xlfn.XLOOKUP($A481,map_headernames!I:I,map_headernames!I:I),0)</f>
        <v>0</v>
      </c>
      <c r="G481">
        <f ca="1">IFERROR(_xlfn.XLOOKUP($A481,map_headernames!L:L,map_headernames!L:L),0)</f>
        <v>0</v>
      </c>
      <c r="H481" s="68" t="e">
        <f ca="1">_xlfn.XLOOKUP(A481,map_headernames!L:L,map_headernames!Q:Q)</f>
        <v>#NAME?</v>
      </c>
      <c r="I481">
        <f ca="1">IFERROR(_xlfn.XLOOKUP($A481,map_headernames!O:O,map_headernames!O:O),0)</f>
        <v>0</v>
      </c>
    </row>
    <row r="482" spans="1:9">
      <c r="A482" s="71" t="s">
        <v>4236</v>
      </c>
      <c r="B482" s="71" t="s">
        <v>4237</v>
      </c>
      <c r="C482" s="72" t="s">
        <v>4237</v>
      </c>
      <c r="D482" s="65" t="s">
        <v>3837</v>
      </c>
      <c r="E482">
        <f ca="1">IFERROR(_xlfn.XLOOKUP($A482,map_headernames!H:H,map_headernames!H:H),0)</f>
        <v>0</v>
      </c>
      <c r="F482">
        <f ca="1">IFERROR(_xlfn.XLOOKUP($A482,map_headernames!I:I,map_headernames!I:I),0)</f>
        <v>0</v>
      </c>
      <c r="G482">
        <f ca="1">IFERROR(_xlfn.XLOOKUP($A482,map_headernames!L:L,map_headernames!L:L),0)</f>
        <v>0</v>
      </c>
      <c r="H482" s="68" t="e">
        <f ca="1">_xlfn.XLOOKUP(A482,map_headernames!L:L,map_headernames!Q:Q)</f>
        <v>#NAME?</v>
      </c>
      <c r="I482">
        <f ca="1">IFERROR(_xlfn.XLOOKUP($A482,map_headernames!O:O,map_headernames!O:O),0)</f>
        <v>0</v>
      </c>
    </row>
    <row r="483" spans="1:9">
      <c r="A483" s="71" t="s">
        <v>4238</v>
      </c>
      <c r="B483" s="71" t="s">
        <v>4239</v>
      </c>
      <c r="C483" s="72" t="s">
        <v>4240</v>
      </c>
      <c r="D483" s="65" t="s">
        <v>3837</v>
      </c>
      <c r="E483">
        <f ca="1">IFERROR(_xlfn.XLOOKUP($A483,map_headernames!H:H,map_headernames!H:H),0)</f>
        <v>0</v>
      </c>
      <c r="F483">
        <f ca="1">IFERROR(_xlfn.XLOOKUP($A483,map_headernames!I:I,map_headernames!I:I),0)</f>
        <v>0</v>
      </c>
      <c r="G483">
        <f ca="1">IFERROR(_xlfn.XLOOKUP($A483,map_headernames!L:L,map_headernames!L:L),0)</f>
        <v>0</v>
      </c>
      <c r="H483" s="68" t="e">
        <f ca="1">_xlfn.XLOOKUP(A483,map_headernames!L:L,map_headernames!Q:Q)</f>
        <v>#NAME?</v>
      </c>
      <c r="I483">
        <f ca="1">IFERROR(_xlfn.XLOOKUP($A483,map_headernames!O:O,map_headernames!O:O),0)</f>
        <v>0</v>
      </c>
    </row>
    <row r="484" spans="1:9">
      <c r="A484" s="71" t="s">
        <v>4241</v>
      </c>
      <c r="B484" s="71" t="s">
        <v>4242</v>
      </c>
      <c r="C484" s="72" t="s">
        <v>4242</v>
      </c>
      <c r="D484" s="65" t="s">
        <v>3837</v>
      </c>
      <c r="E484">
        <f ca="1">IFERROR(_xlfn.XLOOKUP($A484,map_headernames!H:H,map_headernames!H:H),0)</f>
        <v>0</v>
      </c>
      <c r="F484">
        <f ca="1">IFERROR(_xlfn.XLOOKUP($A484,map_headernames!I:I,map_headernames!I:I),0)</f>
        <v>0</v>
      </c>
      <c r="G484">
        <f ca="1">IFERROR(_xlfn.XLOOKUP($A484,map_headernames!L:L,map_headernames!L:L),0)</f>
        <v>0</v>
      </c>
      <c r="H484" s="68" t="e">
        <f ca="1">_xlfn.XLOOKUP(A484,map_headernames!L:L,map_headernames!Q:Q)</f>
        <v>#NAME?</v>
      </c>
      <c r="I484">
        <f ca="1">IFERROR(_xlfn.XLOOKUP($A484,map_headernames!O:O,map_headernames!O:O),0)</f>
        <v>0</v>
      </c>
    </row>
    <row r="485" spans="1:9">
      <c r="A485" s="71" t="s">
        <v>4243</v>
      </c>
      <c r="B485" s="71" t="s">
        <v>4244</v>
      </c>
      <c r="C485" s="72" t="s">
        <v>4245</v>
      </c>
      <c r="D485" s="65" t="s">
        <v>3837</v>
      </c>
      <c r="E485">
        <f ca="1">IFERROR(_xlfn.XLOOKUP($A485,map_headernames!H:H,map_headernames!H:H),0)</f>
        <v>0</v>
      </c>
      <c r="F485">
        <f ca="1">IFERROR(_xlfn.XLOOKUP($A485,map_headernames!I:I,map_headernames!I:I),0)</f>
        <v>0</v>
      </c>
      <c r="G485">
        <f ca="1">IFERROR(_xlfn.XLOOKUP($A485,map_headernames!L:L,map_headernames!L:L),0)</f>
        <v>0</v>
      </c>
      <c r="H485" s="68" t="e">
        <f ca="1">_xlfn.XLOOKUP(A485,map_headernames!L:L,map_headernames!Q:Q)</f>
        <v>#NAME?</v>
      </c>
      <c r="I485">
        <f ca="1">IFERROR(_xlfn.XLOOKUP($A485,map_headernames!O:O,map_headernames!O:O),0)</f>
        <v>0</v>
      </c>
    </row>
    <row r="486" spans="1:9">
      <c r="A486" s="71" t="s">
        <v>4246</v>
      </c>
      <c r="B486" s="71" t="s">
        <v>4247</v>
      </c>
      <c r="C486" s="72" t="s">
        <v>4247</v>
      </c>
      <c r="D486" s="65" t="s">
        <v>3837</v>
      </c>
      <c r="E486">
        <f ca="1">IFERROR(_xlfn.XLOOKUP($A486,map_headernames!H:H,map_headernames!H:H),0)</f>
        <v>0</v>
      </c>
      <c r="F486">
        <f ca="1">IFERROR(_xlfn.XLOOKUP($A486,map_headernames!I:I,map_headernames!I:I),0)</f>
        <v>0</v>
      </c>
      <c r="G486">
        <f ca="1">IFERROR(_xlfn.XLOOKUP($A486,map_headernames!L:L,map_headernames!L:L),0)</f>
        <v>0</v>
      </c>
      <c r="H486" s="68" t="e">
        <f ca="1">_xlfn.XLOOKUP(A486,map_headernames!L:L,map_headernames!Q:Q)</f>
        <v>#NAME?</v>
      </c>
      <c r="I486">
        <f ca="1">IFERROR(_xlfn.XLOOKUP($A486,map_headernames!O:O,map_headernames!O:O),0)</f>
        <v>0</v>
      </c>
    </row>
    <row r="487" spans="1:9">
      <c r="A487" s="71" t="s">
        <v>4248</v>
      </c>
      <c r="B487" s="71" t="s">
        <v>4249</v>
      </c>
      <c r="C487" s="72" t="s">
        <v>4250</v>
      </c>
      <c r="D487" s="65" t="s">
        <v>3837</v>
      </c>
      <c r="E487">
        <f ca="1">IFERROR(_xlfn.XLOOKUP($A487,map_headernames!H:H,map_headernames!H:H),0)</f>
        <v>0</v>
      </c>
      <c r="F487">
        <f ca="1">IFERROR(_xlfn.XLOOKUP($A487,map_headernames!I:I,map_headernames!I:I),0)</f>
        <v>0</v>
      </c>
      <c r="G487">
        <f ca="1">IFERROR(_xlfn.XLOOKUP($A487,map_headernames!L:L,map_headernames!L:L),0)</f>
        <v>0</v>
      </c>
      <c r="H487" s="68" t="e">
        <f ca="1">_xlfn.XLOOKUP(A487,map_headernames!L:L,map_headernames!Q:Q)</f>
        <v>#NAME?</v>
      </c>
      <c r="I487">
        <f ca="1">IFERROR(_xlfn.XLOOKUP($A487,map_headernames!O:O,map_headernames!O:O),0)</f>
        <v>0</v>
      </c>
    </row>
    <row r="488" spans="1:9">
      <c r="A488" s="71" t="s">
        <v>4251</v>
      </c>
      <c r="B488" s="71" t="s">
        <v>4252</v>
      </c>
      <c r="C488" s="72" t="s">
        <v>4252</v>
      </c>
      <c r="D488" s="65" t="s">
        <v>3837</v>
      </c>
      <c r="E488">
        <f ca="1">IFERROR(_xlfn.XLOOKUP($A488,map_headernames!H:H,map_headernames!H:H),0)</f>
        <v>0</v>
      </c>
      <c r="F488">
        <f ca="1">IFERROR(_xlfn.XLOOKUP($A488,map_headernames!I:I,map_headernames!I:I),0)</f>
        <v>0</v>
      </c>
      <c r="G488">
        <f ca="1">IFERROR(_xlfn.XLOOKUP($A488,map_headernames!L:L,map_headernames!L:L),0)</f>
        <v>0</v>
      </c>
      <c r="H488" s="68" t="e">
        <f ca="1">_xlfn.XLOOKUP(A488,map_headernames!L:L,map_headernames!Q:Q)</f>
        <v>#NAME?</v>
      </c>
      <c r="I488">
        <f ca="1">IFERROR(_xlfn.XLOOKUP($A488,map_headernames!O:O,map_headernames!O:O),0)</f>
        <v>0</v>
      </c>
    </row>
    <row r="489" spans="1:9">
      <c r="A489" s="71" t="s">
        <v>4253</v>
      </c>
      <c r="B489" s="71" t="s">
        <v>4254</v>
      </c>
      <c r="C489" s="72" t="s">
        <v>4255</v>
      </c>
      <c r="D489" s="65" t="s">
        <v>3837</v>
      </c>
      <c r="E489">
        <f ca="1">IFERROR(_xlfn.XLOOKUP($A489,map_headernames!H:H,map_headernames!H:H),0)</f>
        <v>0</v>
      </c>
      <c r="F489">
        <f ca="1">IFERROR(_xlfn.XLOOKUP($A489,map_headernames!I:I,map_headernames!I:I),0)</f>
        <v>0</v>
      </c>
      <c r="G489">
        <f ca="1">IFERROR(_xlfn.XLOOKUP($A489,map_headernames!L:L,map_headernames!L:L),0)</f>
        <v>0</v>
      </c>
      <c r="H489" s="68" t="e">
        <f ca="1">_xlfn.XLOOKUP(A489,map_headernames!L:L,map_headernames!Q:Q)</f>
        <v>#NAME?</v>
      </c>
      <c r="I489">
        <f ca="1">IFERROR(_xlfn.XLOOKUP($A489,map_headernames!O:O,map_headernames!O:O),0)</f>
        <v>0</v>
      </c>
    </row>
    <row r="490" spans="1:9">
      <c r="A490" s="71" t="s">
        <v>4256</v>
      </c>
      <c r="B490" s="71" t="s">
        <v>4257</v>
      </c>
      <c r="C490" s="72" t="s">
        <v>4257</v>
      </c>
      <c r="D490" s="65" t="s">
        <v>3837</v>
      </c>
      <c r="E490">
        <f ca="1">IFERROR(_xlfn.XLOOKUP($A490,map_headernames!H:H,map_headernames!H:H),0)</f>
        <v>0</v>
      </c>
      <c r="F490">
        <f ca="1">IFERROR(_xlfn.XLOOKUP($A490,map_headernames!I:I,map_headernames!I:I),0)</f>
        <v>0</v>
      </c>
      <c r="G490">
        <f ca="1">IFERROR(_xlfn.XLOOKUP($A490,map_headernames!L:L,map_headernames!L:L),0)</f>
        <v>0</v>
      </c>
      <c r="H490" s="68" t="e">
        <f ca="1">_xlfn.XLOOKUP(A490,map_headernames!L:L,map_headernames!Q:Q)</f>
        <v>#NAME?</v>
      </c>
      <c r="I490">
        <f ca="1">IFERROR(_xlfn.XLOOKUP($A490,map_headernames!O:O,map_headernames!O:O),0)</f>
        <v>0</v>
      </c>
    </row>
    <row r="491" spans="1:9">
      <c r="A491" s="71" t="s">
        <v>4258</v>
      </c>
      <c r="B491" s="71" t="s">
        <v>4259</v>
      </c>
      <c r="C491" s="72" t="s">
        <v>4260</v>
      </c>
      <c r="D491" s="65" t="s">
        <v>3837</v>
      </c>
      <c r="E491">
        <f ca="1">IFERROR(_xlfn.XLOOKUP($A491,map_headernames!H:H,map_headernames!H:H),0)</f>
        <v>0</v>
      </c>
      <c r="F491">
        <f ca="1">IFERROR(_xlfn.XLOOKUP($A491,map_headernames!I:I,map_headernames!I:I),0)</f>
        <v>0</v>
      </c>
      <c r="G491">
        <f ca="1">IFERROR(_xlfn.XLOOKUP($A491,map_headernames!L:L,map_headernames!L:L),0)</f>
        <v>0</v>
      </c>
      <c r="H491" s="68" t="e">
        <f ca="1">_xlfn.XLOOKUP(A491,map_headernames!L:L,map_headernames!Q:Q)</f>
        <v>#NAME?</v>
      </c>
      <c r="I491">
        <f ca="1">IFERROR(_xlfn.XLOOKUP($A491,map_headernames!O:O,map_headernames!O:O),0)</f>
        <v>0</v>
      </c>
    </row>
    <row r="492" spans="1:9">
      <c r="A492" s="71" t="s">
        <v>4261</v>
      </c>
      <c r="B492" s="71" t="s">
        <v>4262</v>
      </c>
      <c r="C492" s="72" t="s">
        <v>4262</v>
      </c>
      <c r="D492" s="65" t="s">
        <v>3837</v>
      </c>
      <c r="E492">
        <f ca="1">IFERROR(_xlfn.XLOOKUP($A492,map_headernames!H:H,map_headernames!H:H),0)</f>
        <v>0</v>
      </c>
      <c r="F492">
        <f ca="1">IFERROR(_xlfn.XLOOKUP($A492,map_headernames!I:I,map_headernames!I:I),0)</f>
        <v>0</v>
      </c>
      <c r="G492">
        <f ca="1">IFERROR(_xlfn.XLOOKUP($A492,map_headernames!L:L,map_headernames!L:L),0)</f>
        <v>0</v>
      </c>
      <c r="H492" s="68" t="e">
        <f ca="1">_xlfn.XLOOKUP(A492,map_headernames!L:L,map_headernames!Q:Q)</f>
        <v>#NAME?</v>
      </c>
      <c r="I492">
        <f ca="1">IFERROR(_xlfn.XLOOKUP($A492,map_headernames!O:O,map_headernames!O:O),0)</f>
        <v>0</v>
      </c>
    </row>
    <row r="493" spans="1:9">
      <c r="A493" s="71" t="s">
        <v>4263</v>
      </c>
      <c r="B493" s="71" t="s">
        <v>4264</v>
      </c>
      <c r="C493" s="72" t="s">
        <v>4265</v>
      </c>
      <c r="D493" s="65" t="s">
        <v>3837</v>
      </c>
      <c r="E493">
        <f ca="1">IFERROR(_xlfn.XLOOKUP($A493,map_headernames!H:H,map_headernames!H:H),0)</f>
        <v>0</v>
      </c>
      <c r="F493">
        <f ca="1">IFERROR(_xlfn.XLOOKUP($A493,map_headernames!I:I,map_headernames!I:I),0)</f>
        <v>0</v>
      </c>
      <c r="G493">
        <f ca="1">IFERROR(_xlfn.XLOOKUP($A493,map_headernames!L:L,map_headernames!L:L),0)</f>
        <v>0</v>
      </c>
      <c r="H493" s="68" t="e">
        <f ca="1">_xlfn.XLOOKUP(A493,map_headernames!L:L,map_headernames!Q:Q)</f>
        <v>#NAME?</v>
      </c>
      <c r="I493">
        <f ca="1">IFERROR(_xlfn.XLOOKUP($A493,map_headernames!O:O,map_headernames!O:O),0)</f>
        <v>0</v>
      </c>
    </row>
    <row r="494" spans="1:9">
      <c r="A494" s="71" t="s">
        <v>4266</v>
      </c>
      <c r="B494" s="71" t="s">
        <v>4267</v>
      </c>
      <c r="C494" s="72" t="s">
        <v>4267</v>
      </c>
      <c r="D494" s="65" t="s">
        <v>3837</v>
      </c>
      <c r="E494">
        <f ca="1">IFERROR(_xlfn.XLOOKUP($A494,map_headernames!H:H,map_headernames!H:H),0)</f>
        <v>0</v>
      </c>
      <c r="F494">
        <f ca="1">IFERROR(_xlfn.XLOOKUP($A494,map_headernames!I:I,map_headernames!I:I),0)</f>
        <v>0</v>
      </c>
      <c r="G494">
        <f ca="1">IFERROR(_xlfn.XLOOKUP($A494,map_headernames!L:L,map_headernames!L:L),0)</f>
        <v>0</v>
      </c>
      <c r="H494" s="68" t="e">
        <f ca="1">_xlfn.XLOOKUP(A494,map_headernames!L:L,map_headernames!Q:Q)</f>
        <v>#NAME?</v>
      </c>
      <c r="I494">
        <f ca="1">IFERROR(_xlfn.XLOOKUP($A494,map_headernames!O:O,map_headernames!O:O),0)</f>
        <v>0</v>
      </c>
    </row>
    <row r="495" spans="1:9">
      <c r="A495" s="71" t="s">
        <v>4268</v>
      </c>
      <c r="B495" s="71" t="s">
        <v>4269</v>
      </c>
      <c r="C495" s="72" t="s">
        <v>4270</v>
      </c>
      <c r="D495" s="65" t="s">
        <v>3837</v>
      </c>
      <c r="E495">
        <f ca="1">IFERROR(_xlfn.XLOOKUP($A495,map_headernames!H:H,map_headernames!H:H),0)</f>
        <v>0</v>
      </c>
      <c r="F495">
        <f ca="1">IFERROR(_xlfn.XLOOKUP($A495,map_headernames!I:I,map_headernames!I:I),0)</f>
        <v>0</v>
      </c>
      <c r="G495">
        <f ca="1">IFERROR(_xlfn.XLOOKUP($A495,map_headernames!L:L,map_headernames!L:L),0)</f>
        <v>0</v>
      </c>
      <c r="H495" s="68" t="e">
        <f ca="1">_xlfn.XLOOKUP(A495,map_headernames!L:L,map_headernames!Q:Q)</f>
        <v>#NAME?</v>
      </c>
      <c r="I495">
        <f ca="1">IFERROR(_xlfn.XLOOKUP($A495,map_headernames!O:O,map_headernames!O:O),0)</f>
        <v>0</v>
      </c>
    </row>
    <row r="496" spans="1:9">
      <c r="A496" s="71" t="s">
        <v>4271</v>
      </c>
      <c r="B496" s="71" t="s">
        <v>4272</v>
      </c>
      <c r="C496" s="72" t="s">
        <v>4272</v>
      </c>
      <c r="D496" s="65" t="s">
        <v>3837</v>
      </c>
      <c r="E496">
        <f ca="1">IFERROR(_xlfn.XLOOKUP($A496,map_headernames!H:H,map_headernames!H:H),0)</f>
        <v>0</v>
      </c>
      <c r="F496">
        <f ca="1">IFERROR(_xlfn.XLOOKUP($A496,map_headernames!I:I,map_headernames!I:I),0)</f>
        <v>0</v>
      </c>
      <c r="G496">
        <f ca="1">IFERROR(_xlfn.XLOOKUP($A496,map_headernames!L:L,map_headernames!L:L),0)</f>
        <v>0</v>
      </c>
      <c r="H496" s="68" t="e">
        <f ca="1">_xlfn.XLOOKUP(A496,map_headernames!L:L,map_headernames!Q:Q)</f>
        <v>#NAME?</v>
      </c>
      <c r="I496">
        <f ca="1">IFERROR(_xlfn.XLOOKUP($A496,map_headernames!O:O,map_headernames!O:O),0)</f>
        <v>0</v>
      </c>
    </row>
    <row r="497" spans="1:9">
      <c r="A497" s="71" t="s">
        <v>4273</v>
      </c>
      <c r="B497" s="71" t="s">
        <v>4274</v>
      </c>
      <c r="C497" s="72" t="s">
        <v>4275</v>
      </c>
      <c r="D497" s="65" t="s">
        <v>3837</v>
      </c>
      <c r="E497">
        <f ca="1">IFERROR(_xlfn.XLOOKUP($A497,map_headernames!H:H,map_headernames!H:H),0)</f>
        <v>0</v>
      </c>
      <c r="F497">
        <f ca="1">IFERROR(_xlfn.XLOOKUP($A497,map_headernames!I:I,map_headernames!I:I),0)</f>
        <v>0</v>
      </c>
      <c r="G497">
        <f ca="1">IFERROR(_xlfn.XLOOKUP($A497,map_headernames!L:L,map_headernames!L:L),0)</f>
        <v>0</v>
      </c>
      <c r="H497" s="68" t="e">
        <f ca="1">_xlfn.XLOOKUP(A497,map_headernames!L:L,map_headernames!Q:Q)</f>
        <v>#NAME?</v>
      </c>
      <c r="I497">
        <f ca="1">IFERROR(_xlfn.XLOOKUP($A497,map_headernames!O:O,map_headernames!O:O),0)</f>
        <v>0</v>
      </c>
    </row>
    <row r="498" spans="1:9">
      <c r="A498" s="71" t="s">
        <v>4276</v>
      </c>
      <c r="B498" s="71" t="s">
        <v>4277</v>
      </c>
      <c r="C498" s="72" t="s">
        <v>4277</v>
      </c>
      <c r="D498" s="65" t="s">
        <v>3837</v>
      </c>
      <c r="E498">
        <f ca="1">IFERROR(_xlfn.XLOOKUP($A498,map_headernames!H:H,map_headernames!H:H),0)</f>
        <v>0</v>
      </c>
      <c r="F498">
        <f ca="1">IFERROR(_xlfn.XLOOKUP($A498,map_headernames!I:I,map_headernames!I:I),0)</f>
        <v>0</v>
      </c>
      <c r="G498">
        <f ca="1">IFERROR(_xlfn.XLOOKUP($A498,map_headernames!L:L,map_headernames!L:L),0)</f>
        <v>0</v>
      </c>
      <c r="H498" s="68" t="e">
        <f ca="1">_xlfn.XLOOKUP(A498,map_headernames!L:L,map_headernames!Q:Q)</f>
        <v>#NAME?</v>
      </c>
      <c r="I498">
        <f ca="1">IFERROR(_xlfn.XLOOKUP($A498,map_headernames!O:O,map_headernames!O:O),0)</f>
        <v>0</v>
      </c>
    </row>
    <row r="499" spans="1:9">
      <c r="A499" s="71" t="s">
        <v>4278</v>
      </c>
      <c r="B499" s="71" t="s">
        <v>4279</v>
      </c>
      <c r="C499" s="72" t="s">
        <v>4280</v>
      </c>
      <c r="D499" s="65" t="s">
        <v>3837</v>
      </c>
      <c r="E499">
        <f ca="1">IFERROR(_xlfn.XLOOKUP($A499,map_headernames!H:H,map_headernames!H:H),0)</f>
        <v>0</v>
      </c>
      <c r="F499">
        <f ca="1">IFERROR(_xlfn.XLOOKUP($A499,map_headernames!I:I,map_headernames!I:I),0)</f>
        <v>0</v>
      </c>
      <c r="G499">
        <f ca="1">IFERROR(_xlfn.XLOOKUP($A499,map_headernames!L:L,map_headernames!L:L),0)</f>
        <v>0</v>
      </c>
      <c r="H499" s="68" t="e">
        <f ca="1">_xlfn.XLOOKUP(A499,map_headernames!L:L,map_headernames!Q:Q)</f>
        <v>#NAME?</v>
      </c>
      <c r="I499">
        <f ca="1">IFERROR(_xlfn.XLOOKUP($A499,map_headernames!O:O,map_headernames!O:O),0)</f>
        <v>0</v>
      </c>
    </row>
    <row r="500" spans="1:9">
      <c r="A500" s="71" t="s">
        <v>4281</v>
      </c>
      <c r="B500" s="71" t="s">
        <v>4282</v>
      </c>
      <c r="C500" s="72" t="s">
        <v>4282</v>
      </c>
      <c r="D500" s="65" t="s">
        <v>3837</v>
      </c>
      <c r="E500">
        <f ca="1">IFERROR(_xlfn.XLOOKUP($A500,map_headernames!H:H,map_headernames!H:H),0)</f>
        <v>0</v>
      </c>
      <c r="F500">
        <f ca="1">IFERROR(_xlfn.XLOOKUP($A500,map_headernames!I:I,map_headernames!I:I),0)</f>
        <v>0</v>
      </c>
      <c r="G500">
        <f ca="1">IFERROR(_xlfn.XLOOKUP($A500,map_headernames!L:L,map_headernames!L:L),0)</f>
        <v>0</v>
      </c>
      <c r="H500" s="68" t="e">
        <f ca="1">_xlfn.XLOOKUP(A500,map_headernames!L:L,map_headernames!Q:Q)</f>
        <v>#NAME?</v>
      </c>
      <c r="I500">
        <f ca="1">IFERROR(_xlfn.XLOOKUP($A500,map_headernames!O:O,map_headernames!O:O),0)</f>
        <v>0</v>
      </c>
    </row>
    <row r="501" spans="1:9">
      <c r="A501" s="71" t="s">
        <v>4283</v>
      </c>
      <c r="B501" s="71" t="s">
        <v>4284</v>
      </c>
      <c r="C501" s="72" t="s">
        <v>4285</v>
      </c>
      <c r="D501" s="65" t="s">
        <v>3837</v>
      </c>
      <c r="E501">
        <f ca="1">IFERROR(_xlfn.XLOOKUP($A501,map_headernames!H:H,map_headernames!H:H),0)</f>
        <v>0</v>
      </c>
      <c r="F501">
        <f ca="1">IFERROR(_xlfn.XLOOKUP($A501,map_headernames!I:I,map_headernames!I:I),0)</f>
        <v>0</v>
      </c>
      <c r="G501">
        <f ca="1">IFERROR(_xlfn.XLOOKUP($A501,map_headernames!L:L,map_headernames!L:L),0)</f>
        <v>0</v>
      </c>
      <c r="H501" s="68" t="e">
        <f ca="1">_xlfn.XLOOKUP(A501,map_headernames!L:L,map_headernames!Q:Q)</f>
        <v>#NAME?</v>
      </c>
      <c r="I501">
        <f ca="1">IFERROR(_xlfn.XLOOKUP($A501,map_headernames!O:O,map_headernames!O:O),0)</f>
        <v>0</v>
      </c>
    </row>
    <row r="502" spans="1:9">
      <c r="A502" s="71" t="s">
        <v>4286</v>
      </c>
      <c r="B502" s="71" t="s">
        <v>4287</v>
      </c>
      <c r="C502" s="72" t="s">
        <v>4287</v>
      </c>
      <c r="D502" s="65" t="s">
        <v>3837</v>
      </c>
      <c r="E502">
        <f ca="1">IFERROR(_xlfn.XLOOKUP($A502,map_headernames!H:H,map_headernames!H:H),0)</f>
        <v>0</v>
      </c>
      <c r="F502">
        <f ca="1">IFERROR(_xlfn.XLOOKUP($A502,map_headernames!I:I,map_headernames!I:I),0)</f>
        <v>0</v>
      </c>
      <c r="G502">
        <f ca="1">IFERROR(_xlfn.XLOOKUP($A502,map_headernames!L:L,map_headernames!L:L),0)</f>
        <v>0</v>
      </c>
      <c r="H502" s="68" t="e">
        <f ca="1">_xlfn.XLOOKUP(A502,map_headernames!L:L,map_headernames!Q:Q)</f>
        <v>#NAME?</v>
      </c>
      <c r="I502">
        <f ca="1">IFERROR(_xlfn.XLOOKUP($A502,map_headernames!O:O,map_headernames!O:O),0)</f>
        <v>0</v>
      </c>
    </row>
    <row r="503" spans="1:9">
      <c r="A503" s="71" t="s">
        <v>4288</v>
      </c>
      <c r="B503" s="71" t="s">
        <v>4289</v>
      </c>
      <c r="C503" s="72" t="s">
        <v>4290</v>
      </c>
      <c r="D503" s="65" t="s">
        <v>3837</v>
      </c>
      <c r="E503">
        <f ca="1">IFERROR(_xlfn.XLOOKUP($A503,map_headernames!H:H,map_headernames!H:H),0)</f>
        <v>0</v>
      </c>
      <c r="F503">
        <f ca="1">IFERROR(_xlfn.XLOOKUP($A503,map_headernames!I:I,map_headernames!I:I),0)</f>
        <v>0</v>
      </c>
      <c r="G503">
        <f ca="1">IFERROR(_xlfn.XLOOKUP($A503,map_headernames!L:L,map_headernames!L:L),0)</f>
        <v>0</v>
      </c>
      <c r="H503" s="68" t="e">
        <f ca="1">_xlfn.XLOOKUP(A503,map_headernames!L:L,map_headernames!Q:Q)</f>
        <v>#NAME?</v>
      </c>
      <c r="I503">
        <f ca="1">IFERROR(_xlfn.XLOOKUP($A503,map_headernames!O:O,map_headernames!O:O),0)</f>
        <v>0</v>
      </c>
    </row>
    <row r="504" spans="1:9">
      <c r="A504" s="71" t="s">
        <v>4291</v>
      </c>
      <c r="B504" s="83" t="s">
        <v>4292</v>
      </c>
      <c r="C504" s="72" t="s">
        <v>4292</v>
      </c>
      <c r="D504" s="65" t="s">
        <v>3837</v>
      </c>
      <c r="E504">
        <f ca="1">IFERROR(_xlfn.XLOOKUP($A504,map_headernames!H:H,map_headernames!H:H),0)</f>
        <v>0</v>
      </c>
      <c r="F504">
        <f ca="1">IFERROR(_xlfn.XLOOKUP($A504,map_headernames!I:I,map_headernames!I:I),0)</f>
        <v>0</v>
      </c>
      <c r="G504">
        <f ca="1">IFERROR(_xlfn.XLOOKUP($A504,map_headernames!L:L,map_headernames!L:L),0)</f>
        <v>0</v>
      </c>
      <c r="H504" s="68" t="e">
        <f ca="1">_xlfn.XLOOKUP(A504,map_headernames!L:L,map_headernames!Q:Q)</f>
        <v>#NAME?</v>
      </c>
      <c r="I504">
        <f ca="1">IFERROR(_xlfn.XLOOKUP($A504,map_headernames!O:O,map_headernames!O:O),0)</f>
        <v>0</v>
      </c>
    </row>
    <row r="505" spans="1:9">
      <c r="A505" s="71" t="s">
        <v>4293</v>
      </c>
      <c r="B505" s="83" t="s">
        <v>4294</v>
      </c>
      <c r="C505" s="72" t="s">
        <v>4295</v>
      </c>
      <c r="D505" s="65" t="s">
        <v>3837</v>
      </c>
      <c r="E505">
        <f ca="1">IFERROR(_xlfn.XLOOKUP($A505,map_headernames!H:H,map_headernames!H:H),0)</f>
        <v>0</v>
      </c>
      <c r="F505">
        <f ca="1">IFERROR(_xlfn.XLOOKUP($A505,map_headernames!I:I,map_headernames!I:I),0)</f>
        <v>0</v>
      </c>
      <c r="G505">
        <f ca="1">IFERROR(_xlfn.XLOOKUP($A505,map_headernames!L:L,map_headernames!L:L),0)</f>
        <v>0</v>
      </c>
      <c r="H505" s="68" t="e">
        <f ca="1">_xlfn.XLOOKUP(A505,map_headernames!L:L,map_headernames!Q:Q)</f>
        <v>#NAME?</v>
      </c>
      <c r="I505">
        <f ca="1">IFERROR(_xlfn.XLOOKUP($A505,map_headernames!O:O,map_headernames!O:O),0)</f>
        <v>0</v>
      </c>
    </row>
    <row r="506" spans="1:9">
      <c r="A506" s="83" t="s">
        <v>4296</v>
      </c>
      <c r="B506" s="83" t="s">
        <v>4297</v>
      </c>
      <c r="C506" s="83" t="s">
        <v>4297</v>
      </c>
      <c r="D506" s="65" t="s">
        <v>3837</v>
      </c>
      <c r="E506">
        <f ca="1">IFERROR(_xlfn.XLOOKUP($A506,map_headernames!H:H,map_headernames!H:H),0)</f>
        <v>0</v>
      </c>
      <c r="F506">
        <f ca="1">IFERROR(_xlfn.XLOOKUP($A506,map_headernames!I:I,map_headernames!I:I),0)</f>
        <v>0</v>
      </c>
      <c r="G506">
        <f ca="1">IFERROR(_xlfn.XLOOKUP($A506,map_headernames!L:L,map_headernames!L:L),0)</f>
        <v>0</v>
      </c>
      <c r="H506" s="68" t="e">
        <f ca="1">_xlfn.XLOOKUP(A506,map_headernames!L:L,map_headernames!Q:Q)</f>
        <v>#NAME?</v>
      </c>
      <c r="I506">
        <f ca="1">IFERROR(_xlfn.XLOOKUP($A506,map_headernames!O:O,map_headernames!O:O),0)</f>
        <v>0</v>
      </c>
    </row>
    <row r="507" spans="1:9">
      <c r="A507" s="83" t="s">
        <v>4298</v>
      </c>
      <c r="B507" s="83" t="s">
        <v>4299</v>
      </c>
      <c r="C507" s="83" t="s">
        <v>4300</v>
      </c>
      <c r="D507" s="65" t="s">
        <v>3837</v>
      </c>
      <c r="E507">
        <f ca="1">IFERROR(_xlfn.XLOOKUP($A507,map_headernames!H:H,map_headernames!H:H),0)</f>
        <v>0</v>
      </c>
      <c r="F507">
        <f ca="1">IFERROR(_xlfn.XLOOKUP($A507,map_headernames!I:I,map_headernames!I:I),0)</f>
        <v>0</v>
      </c>
      <c r="G507">
        <f ca="1">IFERROR(_xlfn.XLOOKUP($A507,map_headernames!L:L,map_headernames!L:L),0)</f>
        <v>0</v>
      </c>
      <c r="H507" s="68" t="e">
        <f ca="1">_xlfn.XLOOKUP(A507,map_headernames!L:L,map_headernames!Q:Q)</f>
        <v>#NAME?</v>
      </c>
      <c r="I507">
        <f ca="1">IFERROR(_xlfn.XLOOKUP($A507,map_headernames!O:O,map_headernames!O:O),0)</f>
        <v>0</v>
      </c>
    </row>
    <row r="508" spans="1:9">
      <c r="A508" s="83" t="s">
        <v>4301</v>
      </c>
      <c r="B508" s="83" t="s">
        <v>4302</v>
      </c>
      <c r="C508" s="83" t="s">
        <v>4302</v>
      </c>
      <c r="D508" s="65" t="s">
        <v>3837</v>
      </c>
      <c r="E508">
        <f ca="1">IFERROR(_xlfn.XLOOKUP($A508,map_headernames!H:H,map_headernames!H:H),0)</f>
        <v>0</v>
      </c>
      <c r="F508">
        <f ca="1">IFERROR(_xlfn.XLOOKUP($A508,map_headernames!I:I,map_headernames!I:I),0)</f>
        <v>0</v>
      </c>
      <c r="G508">
        <f ca="1">IFERROR(_xlfn.XLOOKUP($A508,map_headernames!L:L,map_headernames!L:L),0)</f>
        <v>0</v>
      </c>
      <c r="H508" s="68" t="e">
        <f ca="1">_xlfn.XLOOKUP(A508,map_headernames!L:L,map_headernames!Q:Q)</f>
        <v>#NAME?</v>
      </c>
      <c r="I508">
        <f ca="1">IFERROR(_xlfn.XLOOKUP($A508,map_headernames!O:O,map_headernames!O:O),0)</f>
        <v>0</v>
      </c>
    </row>
    <row r="509" spans="1:9">
      <c r="A509" s="83" t="s">
        <v>4303</v>
      </c>
      <c r="B509" s="83" t="s">
        <v>4304</v>
      </c>
      <c r="C509" s="83" t="s">
        <v>4305</v>
      </c>
      <c r="D509" s="65" t="s">
        <v>3837</v>
      </c>
      <c r="E509">
        <f ca="1">IFERROR(_xlfn.XLOOKUP($A509,map_headernames!H:H,map_headernames!H:H),0)</f>
        <v>0</v>
      </c>
      <c r="F509">
        <f ca="1">IFERROR(_xlfn.XLOOKUP($A509,map_headernames!I:I,map_headernames!I:I),0)</f>
        <v>0</v>
      </c>
      <c r="G509">
        <f ca="1">IFERROR(_xlfn.XLOOKUP($A509,map_headernames!L:L,map_headernames!L:L),0)</f>
        <v>0</v>
      </c>
      <c r="H509" s="68" t="e">
        <f ca="1">_xlfn.XLOOKUP(A509,map_headernames!L:L,map_headernames!Q:Q)</f>
        <v>#NAME?</v>
      </c>
      <c r="I509">
        <f ca="1">IFERROR(_xlfn.XLOOKUP($A509,map_headernames!O:O,map_headernames!O:O),0)</f>
        <v>0</v>
      </c>
    </row>
    <row r="510" spans="1:9">
      <c r="A510" s="83" t="s">
        <v>4306</v>
      </c>
      <c r="B510" s="83" t="s">
        <v>4307</v>
      </c>
      <c r="C510" s="83" t="s">
        <v>4307</v>
      </c>
      <c r="D510" s="65" t="s">
        <v>3837</v>
      </c>
      <c r="E510">
        <f ca="1">IFERROR(_xlfn.XLOOKUP($A510,map_headernames!H:H,map_headernames!H:H),0)</f>
        <v>0</v>
      </c>
      <c r="F510">
        <f ca="1">IFERROR(_xlfn.XLOOKUP($A510,map_headernames!I:I,map_headernames!I:I),0)</f>
        <v>0</v>
      </c>
      <c r="G510">
        <f ca="1">IFERROR(_xlfn.XLOOKUP($A510,map_headernames!L:L,map_headernames!L:L),0)</f>
        <v>0</v>
      </c>
      <c r="H510" s="68" t="e">
        <f ca="1">_xlfn.XLOOKUP(A510,map_headernames!L:L,map_headernames!Q:Q)</f>
        <v>#NAME?</v>
      </c>
      <c r="I510">
        <f ca="1">IFERROR(_xlfn.XLOOKUP($A510,map_headernames!O:O,map_headernames!O:O),0)</f>
        <v>0</v>
      </c>
    </row>
    <row r="511" spans="1:9">
      <c r="A511" s="83" t="s">
        <v>4308</v>
      </c>
      <c r="B511" s="83" t="s">
        <v>4309</v>
      </c>
      <c r="C511" s="83" t="s">
        <v>4310</v>
      </c>
      <c r="D511" s="65" t="s">
        <v>3837</v>
      </c>
      <c r="E511">
        <f ca="1">IFERROR(_xlfn.XLOOKUP($A511,map_headernames!H:H,map_headernames!H:H),0)</f>
        <v>0</v>
      </c>
      <c r="F511">
        <f ca="1">IFERROR(_xlfn.XLOOKUP($A511,map_headernames!I:I,map_headernames!I:I),0)</f>
        <v>0</v>
      </c>
      <c r="G511">
        <f ca="1">IFERROR(_xlfn.XLOOKUP($A511,map_headernames!L:L,map_headernames!L:L),0)</f>
        <v>0</v>
      </c>
      <c r="H511" s="68" t="e">
        <f ca="1">_xlfn.XLOOKUP(A511,map_headernames!L:L,map_headernames!Q:Q)</f>
        <v>#NAME?</v>
      </c>
      <c r="I511">
        <f ca="1">IFERROR(_xlfn.XLOOKUP($A511,map_headernames!O:O,map_headernames!O:O),0)</f>
        <v>0</v>
      </c>
    </row>
    <row r="512" spans="1:9">
      <c r="A512" s="83" t="s">
        <v>4311</v>
      </c>
      <c r="B512" s="83" t="s">
        <v>4312</v>
      </c>
      <c r="C512" s="83" t="s">
        <v>4312</v>
      </c>
      <c r="D512" s="65" t="s">
        <v>3837</v>
      </c>
      <c r="E512">
        <f ca="1">IFERROR(_xlfn.XLOOKUP($A512,map_headernames!H:H,map_headernames!H:H),0)</f>
        <v>0</v>
      </c>
      <c r="F512">
        <f ca="1">IFERROR(_xlfn.XLOOKUP($A512,map_headernames!I:I,map_headernames!I:I),0)</f>
        <v>0</v>
      </c>
      <c r="G512">
        <f ca="1">IFERROR(_xlfn.XLOOKUP($A512,map_headernames!L:L,map_headernames!L:L),0)</f>
        <v>0</v>
      </c>
      <c r="H512" s="68" t="e">
        <f ca="1">_xlfn.XLOOKUP(A512,map_headernames!L:L,map_headernames!Q:Q)</f>
        <v>#NAME?</v>
      </c>
      <c r="I512">
        <f ca="1">IFERROR(_xlfn.XLOOKUP($A512,map_headernames!O:O,map_headernames!O:O),0)</f>
        <v>0</v>
      </c>
    </row>
    <row r="513" spans="1:9">
      <c r="A513" s="83" t="s">
        <v>4313</v>
      </c>
      <c r="B513" s="83" t="s">
        <v>4314</v>
      </c>
      <c r="C513" s="83" t="s">
        <v>4315</v>
      </c>
      <c r="D513" s="65" t="s">
        <v>3837</v>
      </c>
      <c r="E513">
        <f ca="1">IFERROR(_xlfn.XLOOKUP($A513,map_headernames!H:H,map_headernames!H:H),0)</f>
        <v>0</v>
      </c>
      <c r="F513">
        <f ca="1">IFERROR(_xlfn.XLOOKUP($A513,map_headernames!I:I,map_headernames!I:I),0)</f>
        <v>0</v>
      </c>
      <c r="G513">
        <f ca="1">IFERROR(_xlfn.XLOOKUP($A513,map_headernames!L:L,map_headernames!L:L),0)</f>
        <v>0</v>
      </c>
      <c r="H513" s="68" t="e">
        <f ca="1">_xlfn.XLOOKUP(A513,map_headernames!L:L,map_headernames!Q:Q)</f>
        <v>#NAME?</v>
      </c>
      <c r="I513">
        <f ca="1">IFERROR(_xlfn.XLOOKUP($A513,map_headernames!O:O,map_headernames!O:O),0)</f>
        <v>0</v>
      </c>
    </row>
    <row r="514" spans="1:9">
      <c r="A514" s="83" t="s">
        <v>4316</v>
      </c>
      <c r="B514" s="83" t="s">
        <v>4317</v>
      </c>
      <c r="C514" s="83" t="s">
        <v>4317</v>
      </c>
      <c r="D514" s="65" t="s">
        <v>3837</v>
      </c>
      <c r="E514">
        <f ca="1">IFERROR(_xlfn.XLOOKUP($A514,map_headernames!H:H,map_headernames!H:H),0)</f>
        <v>0</v>
      </c>
      <c r="F514">
        <f ca="1">IFERROR(_xlfn.XLOOKUP($A514,map_headernames!I:I,map_headernames!I:I),0)</f>
        <v>0</v>
      </c>
      <c r="G514">
        <f ca="1">IFERROR(_xlfn.XLOOKUP($A514,map_headernames!L:L,map_headernames!L:L),0)</f>
        <v>0</v>
      </c>
      <c r="H514" s="68" t="e">
        <f ca="1">_xlfn.XLOOKUP(A514,map_headernames!L:L,map_headernames!Q:Q)</f>
        <v>#NAME?</v>
      </c>
      <c r="I514">
        <f ca="1">IFERROR(_xlfn.XLOOKUP($A514,map_headernames!O:O,map_headernames!O:O),0)</f>
        <v>0</v>
      </c>
    </row>
    <row r="515" spans="1:9">
      <c r="A515" s="83" t="s">
        <v>4318</v>
      </c>
      <c r="B515" s="83" t="s">
        <v>4319</v>
      </c>
      <c r="C515" s="83" t="s">
        <v>4320</v>
      </c>
      <c r="D515" s="65" t="s">
        <v>3837</v>
      </c>
      <c r="E515">
        <f ca="1">IFERROR(_xlfn.XLOOKUP($A515,map_headernames!H:H,map_headernames!H:H),0)</f>
        <v>0</v>
      </c>
      <c r="F515">
        <f ca="1">IFERROR(_xlfn.XLOOKUP($A515,map_headernames!I:I,map_headernames!I:I),0)</f>
        <v>0</v>
      </c>
      <c r="G515">
        <f ca="1">IFERROR(_xlfn.XLOOKUP($A515,map_headernames!L:L,map_headernames!L:L),0)</f>
        <v>0</v>
      </c>
      <c r="H515" s="68" t="e">
        <f ca="1">_xlfn.XLOOKUP(A515,map_headernames!L:L,map_headernames!Q:Q)</f>
        <v>#NAME?</v>
      </c>
      <c r="I515">
        <f ca="1">IFERROR(_xlfn.XLOOKUP($A515,map_headernames!O:O,map_headernames!O:O),0)</f>
        <v>0</v>
      </c>
    </row>
    <row r="516" spans="1:9">
      <c r="A516" s="83" t="s">
        <v>4321</v>
      </c>
      <c r="B516" s="83" t="s">
        <v>4322</v>
      </c>
      <c r="C516" s="83" t="s">
        <v>4322</v>
      </c>
      <c r="D516" s="65" t="s">
        <v>3837</v>
      </c>
      <c r="E516">
        <f ca="1">IFERROR(_xlfn.XLOOKUP($A516,map_headernames!H:H,map_headernames!H:H),0)</f>
        <v>0</v>
      </c>
      <c r="F516">
        <f ca="1">IFERROR(_xlfn.XLOOKUP($A516,map_headernames!I:I,map_headernames!I:I),0)</f>
        <v>0</v>
      </c>
      <c r="G516">
        <f ca="1">IFERROR(_xlfn.XLOOKUP($A516,map_headernames!L:L,map_headernames!L:L),0)</f>
        <v>0</v>
      </c>
      <c r="H516" s="68" t="e">
        <f ca="1">_xlfn.XLOOKUP(A516,map_headernames!L:L,map_headernames!Q:Q)</f>
        <v>#NAME?</v>
      </c>
      <c r="I516">
        <f ca="1">IFERROR(_xlfn.XLOOKUP($A516,map_headernames!O:O,map_headernames!O:O),0)</f>
        <v>0</v>
      </c>
    </row>
    <row r="517" spans="1:9">
      <c r="A517" s="83" t="s">
        <v>4323</v>
      </c>
      <c r="B517" s="83" t="s">
        <v>4324</v>
      </c>
      <c r="C517" s="83" t="s">
        <v>4325</v>
      </c>
      <c r="D517" s="65" t="s">
        <v>3837</v>
      </c>
      <c r="E517">
        <f ca="1">IFERROR(_xlfn.XLOOKUP($A517,map_headernames!H:H,map_headernames!H:H),0)</f>
        <v>0</v>
      </c>
      <c r="F517">
        <f ca="1">IFERROR(_xlfn.XLOOKUP($A517,map_headernames!I:I,map_headernames!I:I),0)</f>
        <v>0</v>
      </c>
      <c r="G517">
        <f ca="1">IFERROR(_xlfn.XLOOKUP($A517,map_headernames!L:L,map_headernames!L:L),0)</f>
        <v>0</v>
      </c>
      <c r="H517" s="68" t="e">
        <f ca="1">_xlfn.XLOOKUP(A517,map_headernames!L:L,map_headernames!Q:Q)</f>
        <v>#NAME?</v>
      </c>
      <c r="I517">
        <f ca="1">IFERROR(_xlfn.XLOOKUP($A517,map_headernames!O:O,map_headernames!O:O),0)</f>
        <v>0</v>
      </c>
    </row>
    <row r="518" spans="1:9">
      <c r="A518" s="83" t="s">
        <v>4326</v>
      </c>
      <c r="B518" s="83" t="s">
        <v>4327</v>
      </c>
      <c r="C518" s="83" t="s">
        <v>4327</v>
      </c>
      <c r="D518" s="65" t="s">
        <v>3837</v>
      </c>
      <c r="E518">
        <f ca="1">IFERROR(_xlfn.XLOOKUP($A518,map_headernames!H:H,map_headernames!H:H),0)</f>
        <v>0</v>
      </c>
      <c r="F518">
        <f ca="1">IFERROR(_xlfn.XLOOKUP($A518,map_headernames!I:I,map_headernames!I:I),0)</f>
        <v>0</v>
      </c>
      <c r="G518">
        <f ca="1">IFERROR(_xlfn.XLOOKUP($A518,map_headernames!L:L,map_headernames!L:L),0)</f>
        <v>0</v>
      </c>
      <c r="H518" s="68" t="e">
        <f ca="1">_xlfn.XLOOKUP(A518,map_headernames!L:L,map_headernames!Q:Q)</f>
        <v>#NAME?</v>
      </c>
      <c r="I518">
        <f ca="1">IFERROR(_xlfn.XLOOKUP($A518,map_headernames!O:O,map_headernames!O:O),0)</f>
        <v>0</v>
      </c>
    </row>
    <row r="519" spans="1:9">
      <c r="A519" s="83" t="s">
        <v>4328</v>
      </c>
      <c r="B519" s="83" t="s">
        <v>4329</v>
      </c>
      <c r="C519" s="83" t="s">
        <v>4330</v>
      </c>
      <c r="D519" s="65" t="s">
        <v>3837</v>
      </c>
      <c r="E519">
        <f ca="1">IFERROR(_xlfn.XLOOKUP($A519,map_headernames!H:H,map_headernames!H:H),0)</f>
        <v>0</v>
      </c>
      <c r="F519">
        <f ca="1">IFERROR(_xlfn.XLOOKUP($A519,map_headernames!I:I,map_headernames!I:I),0)</f>
        <v>0</v>
      </c>
      <c r="G519">
        <f ca="1">IFERROR(_xlfn.XLOOKUP($A519,map_headernames!L:L,map_headernames!L:L),0)</f>
        <v>0</v>
      </c>
      <c r="H519" s="68" t="e">
        <f ca="1">_xlfn.XLOOKUP(A519,map_headernames!L:L,map_headernames!Q:Q)</f>
        <v>#NAME?</v>
      </c>
      <c r="I519">
        <f ca="1">IFERROR(_xlfn.XLOOKUP($A519,map_headernames!O:O,map_headernames!O:O),0)</f>
        <v>0</v>
      </c>
    </row>
    <row r="520" spans="1:9">
      <c r="A520" s="83" t="s">
        <v>4331</v>
      </c>
      <c r="B520" s="83" t="s">
        <v>4332</v>
      </c>
      <c r="C520" s="83" t="s">
        <v>4332</v>
      </c>
      <c r="D520" s="65" t="s">
        <v>3837</v>
      </c>
      <c r="E520">
        <f ca="1">IFERROR(_xlfn.XLOOKUP($A520,map_headernames!H:H,map_headernames!H:H),0)</f>
        <v>0</v>
      </c>
      <c r="F520">
        <f ca="1">IFERROR(_xlfn.XLOOKUP($A520,map_headernames!I:I,map_headernames!I:I),0)</f>
        <v>0</v>
      </c>
      <c r="G520">
        <f ca="1">IFERROR(_xlfn.XLOOKUP($A520,map_headernames!L:L,map_headernames!L:L),0)</f>
        <v>0</v>
      </c>
      <c r="H520" s="68" t="e">
        <f ca="1">_xlfn.XLOOKUP(A520,map_headernames!L:L,map_headernames!Q:Q)</f>
        <v>#NAME?</v>
      </c>
      <c r="I520">
        <f ca="1">IFERROR(_xlfn.XLOOKUP($A520,map_headernames!O:O,map_headernames!O:O),0)</f>
        <v>0</v>
      </c>
    </row>
    <row r="521" spans="1:9">
      <c r="A521" s="83" t="s">
        <v>4333</v>
      </c>
      <c r="B521" s="83" t="s">
        <v>4334</v>
      </c>
      <c r="C521" s="83" t="s">
        <v>4335</v>
      </c>
      <c r="D521" s="65" t="s">
        <v>3837</v>
      </c>
      <c r="E521">
        <f ca="1">IFERROR(_xlfn.XLOOKUP($A521,map_headernames!H:H,map_headernames!H:H),0)</f>
        <v>0</v>
      </c>
      <c r="F521">
        <f ca="1">IFERROR(_xlfn.XLOOKUP($A521,map_headernames!I:I,map_headernames!I:I),0)</f>
        <v>0</v>
      </c>
      <c r="G521">
        <f ca="1">IFERROR(_xlfn.XLOOKUP($A521,map_headernames!L:L,map_headernames!L:L),0)</f>
        <v>0</v>
      </c>
      <c r="H521" s="68" t="e">
        <f ca="1">_xlfn.XLOOKUP(A521,map_headernames!L:L,map_headernames!Q:Q)</f>
        <v>#NAME?</v>
      </c>
      <c r="I521">
        <f ca="1">IFERROR(_xlfn.XLOOKUP($A521,map_headernames!O:O,map_headernames!O:O),0)</f>
        <v>0</v>
      </c>
    </row>
    <row r="522" spans="1:9">
      <c r="A522" s="83" t="s">
        <v>4336</v>
      </c>
      <c r="B522" s="83" t="s">
        <v>4337</v>
      </c>
      <c r="C522" s="83" t="s">
        <v>4337</v>
      </c>
      <c r="D522" s="65" t="s">
        <v>3837</v>
      </c>
      <c r="E522">
        <f ca="1">IFERROR(_xlfn.XLOOKUP($A522,map_headernames!H:H,map_headernames!H:H),0)</f>
        <v>0</v>
      </c>
      <c r="F522">
        <f ca="1">IFERROR(_xlfn.XLOOKUP($A522,map_headernames!I:I,map_headernames!I:I),0)</f>
        <v>0</v>
      </c>
      <c r="G522">
        <f ca="1">IFERROR(_xlfn.XLOOKUP($A522,map_headernames!L:L,map_headernames!L:L),0)</f>
        <v>0</v>
      </c>
      <c r="H522" s="68" t="e">
        <f ca="1">_xlfn.XLOOKUP(A522,map_headernames!L:L,map_headernames!Q:Q)</f>
        <v>#NAME?</v>
      </c>
      <c r="I522">
        <f ca="1">IFERROR(_xlfn.XLOOKUP($A522,map_headernames!O:O,map_headernames!O:O),0)</f>
        <v>0</v>
      </c>
    </row>
    <row r="523" spans="1:9">
      <c r="A523" s="83" t="s">
        <v>4338</v>
      </c>
      <c r="B523" s="83" t="s">
        <v>4339</v>
      </c>
      <c r="C523" s="83" t="s">
        <v>4340</v>
      </c>
      <c r="D523" s="65" t="s">
        <v>3837</v>
      </c>
      <c r="E523">
        <f ca="1">IFERROR(_xlfn.XLOOKUP($A523,map_headernames!H:H,map_headernames!H:H),0)</f>
        <v>0</v>
      </c>
      <c r="F523">
        <f ca="1">IFERROR(_xlfn.XLOOKUP($A523,map_headernames!I:I,map_headernames!I:I),0)</f>
        <v>0</v>
      </c>
      <c r="G523">
        <f ca="1">IFERROR(_xlfn.XLOOKUP($A523,map_headernames!L:L,map_headernames!L:L),0)</f>
        <v>0</v>
      </c>
      <c r="H523" s="68" t="e">
        <f ca="1">_xlfn.XLOOKUP(A523,map_headernames!L:L,map_headernames!Q:Q)</f>
        <v>#NAME?</v>
      </c>
      <c r="I523">
        <f ca="1">IFERROR(_xlfn.XLOOKUP($A523,map_headernames!O:O,map_headernames!O:O),0)</f>
        <v>0</v>
      </c>
    </row>
    <row r="524" spans="1:9">
      <c r="A524" s="83" t="s">
        <v>4341</v>
      </c>
      <c r="B524" s="83" t="s">
        <v>4342</v>
      </c>
      <c r="C524" s="83" t="s">
        <v>4342</v>
      </c>
      <c r="D524" s="65" t="s">
        <v>3837</v>
      </c>
      <c r="E524">
        <f ca="1">IFERROR(_xlfn.XLOOKUP($A524,map_headernames!H:H,map_headernames!H:H),0)</f>
        <v>0</v>
      </c>
      <c r="F524">
        <f ca="1">IFERROR(_xlfn.XLOOKUP($A524,map_headernames!I:I,map_headernames!I:I),0)</f>
        <v>0</v>
      </c>
      <c r="G524">
        <f ca="1">IFERROR(_xlfn.XLOOKUP($A524,map_headernames!L:L,map_headernames!L:L),0)</f>
        <v>0</v>
      </c>
      <c r="H524" s="68" t="e">
        <f ca="1">_xlfn.XLOOKUP(A524,map_headernames!L:L,map_headernames!Q:Q)</f>
        <v>#NAME?</v>
      </c>
      <c r="I524">
        <f ca="1">IFERROR(_xlfn.XLOOKUP($A524,map_headernames!O:O,map_headernames!O:O),0)</f>
        <v>0</v>
      </c>
    </row>
    <row r="525" spans="1:9">
      <c r="A525" s="83" t="s">
        <v>4343</v>
      </c>
      <c r="B525" s="83" t="s">
        <v>4344</v>
      </c>
      <c r="C525" s="83" t="s">
        <v>4345</v>
      </c>
      <c r="D525" s="65" t="s">
        <v>3837</v>
      </c>
      <c r="E525">
        <f ca="1">IFERROR(_xlfn.XLOOKUP($A525,map_headernames!H:H,map_headernames!H:H),0)</f>
        <v>0</v>
      </c>
      <c r="F525">
        <f ca="1">IFERROR(_xlfn.XLOOKUP($A525,map_headernames!I:I,map_headernames!I:I),0)</f>
        <v>0</v>
      </c>
      <c r="G525">
        <f ca="1">IFERROR(_xlfn.XLOOKUP($A525,map_headernames!L:L,map_headernames!L:L),0)</f>
        <v>0</v>
      </c>
      <c r="H525" s="68" t="e">
        <f ca="1">_xlfn.XLOOKUP(A525,map_headernames!L:L,map_headernames!Q:Q)</f>
        <v>#NAME?</v>
      </c>
      <c r="I525">
        <f ca="1">IFERROR(_xlfn.XLOOKUP($A525,map_headernames!O:O,map_headernames!O:O),0)</f>
        <v>0</v>
      </c>
    </row>
    <row r="526" spans="1:9">
      <c r="A526" s="83" t="s">
        <v>4346</v>
      </c>
      <c r="B526" s="83" t="s">
        <v>4347</v>
      </c>
      <c r="C526" s="83" t="s">
        <v>4347</v>
      </c>
      <c r="D526" s="65" t="s">
        <v>3837</v>
      </c>
      <c r="E526">
        <f ca="1">IFERROR(_xlfn.XLOOKUP($A526,map_headernames!H:H,map_headernames!H:H),0)</f>
        <v>0</v>
      </c>
      <c r="F526">
        <f ca="1">IFERROR(_xlfn.XLOOKUP($A526,map_headernames!I:I,map_headernames!I:I),0)</f>
        <v>0</v>
      </c>
      <c r="G526">
        <f ca="1">IFERROR(_xlfn.XLOOKUP($A526,map_headernames!L:L,map_headernames!L:L),0)</f>
        <v>0</v>
      </c>
      <c r="H526" s="68" t="e">
        <f ca="1">_xlfn.XLOOKUP(A526,map_headernames!L:L,map_headernames!Q:Q)</f>
        <v>#NAME?</v>
      </c>
      <c r="I526">
        <f ca="1">IFERROR(_xlfn.XLOOKUP($A526,map_headernames!O:O,map_headernames!O:O),0)</f>
        <v>0</v>
      </c>
    </row>
    <row r="527" spans="1:9">
      <c r="A527" s="83" t="s">
        <v>4348</v>
      </c>
      <c r="B527" s="83" t="s">
        <v>4349</v>
      </c>
      <c r="C527" s="83" t="s">
        <v>4350</v>
      </c>
      <c r="D527" s="65" t="s">
        <v>3837</v>
      </c>
      <c r="E527">
        <f ca="1">IFERROR(_xlfn.XLOOKUP($A527,map_headernames!H:H,map_headernames!H:H),0)</f>
        <v>0</v>
      </c>
      <c r="F527">
        <f ca="1">IFERROR(_xlfn.XLOOKUP($A527,map_headernames!I:I,map_headernames!I:I),0)</f>
        <v>0</v>
      </c>
      <c r="G527">
        <f ca="1">IFERROR(_xlfn.XLOOKUP($A527,map_headernames!L:L,map_headernames!L:L),0)</f>
        <v>0</v>
      </c>
      <c r="H527" s="68" t="e">
        <f ca="1">_xlfn.XLOOKUP(A527,map_headernames!L:L,map_headernames!Q:Q)</f>
        <v>#NAME?</v>
      </c>
      <c r="I527">
        <f ca="1">IFERROR(_xlfn.XLOOKUP($A527,map_headernames!O:O,map_headernames!O:O),0)</f>
        <v>0</v>
      </c>
    </row>
    <row r="528" spans="1:9">
      <c r="A528" s="83" t="s">
        <v>4351</v>
      </c>
      <c r="B528" s="71" t="s">
        <v>4352</v>
      </c>
      <c r="C528" s="83" t="s">
        <v>4352</v>
      </c>
      <c r="D528" s="65" t="s">
        <v>3837</v>
      </c>
      <c r="E528">
        <f ca="1">IFERROR(_xlfn.XLOOKUP($A528,map_headernames!H:H,map_headernames!H:H),0)</f>
        <v>0</v>
      </c>
      <c r="F528">
        <f ca="1">IFERROR(_xlfn.XLOOKUP($A528,map_headernames!I:I,map_headernames!I:I),0)</f>
        <v>0</v>
      </c>
      <c r="G528">
        <f ca="1">IFERROR(_xlfn.XLOOKUP($A528,map_headernames!L:L,map_headernames!L:L),0)</f>
        <v>0</v>
      </c>
      <c r="H528" s="68" t="e">
        <f ca="1">_xlfn.XLOOKUP(A528,map_headernames!L:L,map_headernames!Q:Q)</f>
        <v>#NAME?</v>
      </c>
      <c r="I528">
        <f ca="1">IFERROR(_xlfn.XLOOKUP($A528,map_headernames!O:O,map_headernames!O:O),0)</f>
        <v>0</v>
      </c>
    </row>
    <row r="529" spans="1:9">
      <c r="A529" s="83" t="s">
        <v>4353</v>
      </c>
      <c r="B529" s="71" t="s">
        <v>4354</v>
      </c>
      <c r="C529" s="83" t="s">
        <v>4355</v>
      </c>
      <c r="D529" s="65" t="s">
        <v>3837</v>
      </c>
      <c r="E529">
        <f ca="1">IFERROR(_xlfn.XLOOKUP($A529,map_headernames!H:H,map_headernames!H:H),0)</f>
        <v>0</v>
      </c>
      <c r="F529">
        <f ca="1">IFERROR(_xlfn.XLOOKUP($A529,map_headernames!I:I,map_headernames!I:I),0)</f>
        <v>0</v>
      </c>
      <c r="G529">
        <f ca="1">IFERROR(_xlfn.XLOOKUP($A529,map_headernames!L:L,map_headernames!L:L),0)</f>
        <v>0</v>
      </c>
      <c r="H529" s="68" t="e">
        <f ca="1">_xlfn.XLOOKUP(A529,map_headernames!L:L,map_headernames!Q:Q)</f>
        <v>#NAME?</v>
      </c>
      <c r="I529">
        <f ca="1">IFERROR(_xlfn.XLOOKUP($A529,map_headernames!O:O,map_headernames!O:O),0)</f>
        <v>0</v>
      </c>
    </row>
    <row r="530" spans="1:9">
      <c r="A530" s="71" t="s">
        <v>4356</v>
      </c>
      <c r="B530" s="71" t="s">
        <v>4357</v>
      </c>
      <c r="C530" s="72" t="s">
        <v>4357</v>
      </c>
      <c r="D530" s="65" t="s">
        <v>3837</v>
      </c>
      <c r="E530">
        <f ca="1">IFERROR(_xlfn.XLOOKUP($A530,map_headernames!H:H,map_headernames!H:H),0)</f>
        <v>0</v>
      </c>
      <c r="F530">
        <f ca="1">IFERROR(_xlfn.XLOOKUP($A530,map_headernames!I:I,map_headernames!I:I),0)</f>
        <v>0</v>
      </c>
      <c r="G530">
        <f ca="1">IFERROR(_xlfn.XLOOKUP($A530,map_headernames!L:L,map_headernames!L:L),0)</f>
        <v>0</v>
      </c>
      <c r="H530" s="68" t="e">
        <f ca="1">_xlfn.XLOOKUP(A530,map_headernames!L:L,map_headernames!Q:Q)</f>
        <v>#NAME?</v>
      </c>
      <c r="I530">
        <f ca="1">IFERROR(_xlfn.XLOOKUP($A530,map_headernames!O:O,map_headernames!O:O),0)</f>
        <v>0</v>
      </c>
    </row>
    <row r="531" spans="1:9">
      <c r="A531" s="71" t="s">
        <v>4358</v>
      </c>
      <c r="B531" s="71" t="s">
        <v>4359</v>
      </c>
      <c r="C531" s="72" t="s">
        <v>4360</v>
      </c>
      <c r="D531" s="65" t="s">
        <v>3837</v>
      </c>
      <c r="E531">
        <f ca="1">IFERROR(_xlfn.XLOOKUP($A531,map_headernames!H:H,map_headernames!H:H),0)</f>
        <v>0</v>
      </c>
      <c r="F531">
        <f ca="1">IFERROR(_xlfn.XLOOKUP($A531,map_headernames!I:I,map_headernames!I:I),0)</f>
        <v>0</v>
      </c>
      <c r="G531">
        <f ca="1">IFERROR(_xlfn.XLOOKUP($A531,map_headernames!L:L,map_headernames!L:L),0)</f>
        <v>0</v>
      </c>
      <c r="H531" s="68" t="e">
        <f ca="1">_xlfn.XLOOKUP(A531,map_headernames!L:L,map_headernames!Q:Q)</f>
        <v>#NAME?</v>
      </c>
      <c r="I531">
        <f ca="1">IFERROR(_xlfn.XLOOKUP($A531,map_headernames!O:O,map_headernames!O:O),0)</f>
        <v>0</v>
      </c>
    </row>
    <row r="532" spans="1:9">
      <c r="A532" s="71" t="s">
        <v>4361</v>
      </c>
      <c r="B532" s="71" t="s">
        <v>4362</v>
      </c>
      <c r="C532" s="72" t="s">
        <v>4362</v>
      </c>
      <c r="D532" s="65" t="s">
        <v>3837</v>
      </c>
      <c r="E532">
        <f ca="1">IFERROR(_xlfn.XLOOKUP($A532,map_headernames!H:H,map_headernames!H:H),0)</f>
        <v>0</v>
      </c>
      <c r="F532">
        <f ca="1">IFERROR(_xlfn.XLOOKUP($A532,map_headernames!I:I,map_headernames!I:I),0)</f>
        <v>0</v>
      </c>
      <c r="G532">
        <f ca="1">IFERROR(_xlfn.XLOOKUP($A532,map_headernames!L:L,map_headernames!L:L),0)</f>
        <v>0</v>
      </c>
      <c r="H532" s="68" t="e">
        <f ca="1">_xlfn.XLOOKUP(A532,map_headernames!L:L,map_headernames!Q:Q)</f>
        <v>#NAME?</v>
      </c>
      <c r="I532">
        <f ca="1">IFERROR(_xlfn.XLOOKUP($A532,map_headernames!O:O,map_headernames!O:O),0)</f>
        <v>0</v>
      </c>
    </row>
    <row r="533" spans="1:9">
      <c r="A533" s="71" t="s">
        <v>4363</v>
      </c>
      <c r="B533" s="71" t="s">
        <v>4364</v>
      </c>
      <c r="C533" s="72" t="s">
        <v>4365</v>
      </c>
      <c r="D533" s="65" t="s">
        <v>3837</v>
      </c>
      <c r="E533">
        <f ca="1">IFERROR(_xlfn.XLOOKUP($A533,map_headernames!H:H,map_headernames!H:H),0)</f>
        <v>0</v>
      </c>
      <c r="F533">
        <f ca="1">IFERROR(_xlfn.XLOOKUP($A533,map_headernames!I:I,map_headernames!I:I),0)</f>
        <v>0</v>
      </c>
      <c r="G533">
        <f ca="1">IFERROR(_xlfn.XLOOKUP($A533,map_headernames!L:L,map_headernames!L:L),0)</f>
        <v>0</v>
      </c>
      <c r="H533" s="68" t="e">
        <f ca="1">_xlfn.XLOOKUP(A533,map_headernames!L:L,map_headernames!Q:Q)</f>
        <v>#NAME?</v>
      </c>
      <c r="I533">
        <f ca="1">IFERROR(_xlfn.XLOOKUP($A533,map_headernames!O:O,map_headernames!O:O),0)</f>
        <v>0</v>
      </c>
    </row>
    <row r="534" spans="1:9">
      <c r="A534" s="71" t="s">
        <v>4366</v>
      </c>
      <c r="B534" s="71" t="s">
        <v>4367</v>
      </c>
      <c r="C534" s="72" t="s">
        <v>4367</v>
      </c>
      <c r="D534" s="65" t="s">
        <v>3837</v>
      </c>
      <c r="E534">
        <f ca="1">IFERROR(_xlfn.XLOOKUP($A534,map_headernames!H:H,map_headernames!H:H),0)</f>
        <v>0</v>
      </c>
      <c r="F534">
        <f ca="1">IFERROR(_xlfn.XLOOKUP($A534,map_headernames!I:I,map_headernames!I:I),0)</f>
        <v>0</v>
      </c>
      <c r="G534">
        <f ca="1">IFERROR(_xlfn.XLOOKUP($A534,map_headernames!L:L,map_headernames!L:L),0)</f>
        <v>0</v>
      </c>
      <c r="H534" s="68" t="e">
        <f ca="1">_xlfn.XLOOKUP(A534,map_headernames!L:L,map_headernames!Q:Q)</f>
        <v>#NAME?</v>
      </c>
      <c r="I534">
        <f ca="1">IFERROR(_xlfn.XLOOKUP($A534,map_headernames!O:O,map_headernames!O:O),0)</f>
        <v>0</v>
      </c>
    </row>
    <row r="535" spans="1:9">
      <c r="A535" s="71" t="s">
        <v>4368</v>
      </c>
      <c r="B535" s="71" t="s">
        <v>4369</v>
      </c>
      <c r="C535" s="72" t="s">
        <v>4370</v>
      </c>
      <c r="D535" s="65" t="s">
        <v>3837</v>
      </c>
      <c r="E535">
        <f ca="1">IFERROR(_xlfn.XLOOKUP($A535,map_headernames!H:H,map_headernames!H:H),0)</f>
        <v>0</v>
      </c>
      <c r="F535">
        <f ca="1">IFERROR(_xlfn.XLOOKUP($A535,map_headernames!I:I,map_headernames!I:I),0)</f>
        <v>0</v>
      </c>
      <c r="G535">
        <f ca="1">IFERROR(_xlfn.XLOOKUP($A535,map_headernames!L:L,map_headernames!L:L),0)</f>
        <v>0</v>
      </c>
      <c r="H535" s="68" t="e">
        <f ca="1">_xlfn.XLOOKUP(A535,map_headernames!L:L,map_headernames!Q:Q)</f>
        <v>#NAME?</v>
      </c>
      <c r="I535">
        <f ca="1">IFERROR(_xlfn.XLOOKUP($A535,map_headernames!O:O,map_headernames!O:O),0)</f>
        <v>0</v>
      </c>
    </row>
    <row r="536" spans="1:9">
      <c r="A536" s="71" t="s">
        <v>4371</v>
      </c>
      <c r="B536" s="71" t="s">
        <v>4372</v>
      </c>
      <c r="C536" s="72" t="s">
        <v>4372</v>
      </c>
      <c r="D536" s="65" t="s">
        <v>3837</v>
      </c>
      <c r="E536">
        <f ca="1">IFERROR(_xlfn.XLOOKUP($A536,map_headernames!H:H,map_headernames!H:H),0)</f>
        <v>0</v>
      </c>
      <c r="F536">
        <f ca="1">IFERROR(_xlfn.XLOOKUP($A536,map_headernames!I:I,map_headernames!I:I),0)</f>
        <v>0</v>
      </c>
      <c r="G536">
        <f ca="1">IFERROR(_xlfn.XLOOKUP($A536,map_headernames!L:L,map_headernames!L:L),0)</f>
        <v>0</v>
      </c>
      <c r="H536" s="68" t="e">
        <f ca="1">_xlfn.XLOOKUP(A536,map_headernames!L:L,map_headernames!Q:Q)</f>
        <v>#NAME?</v>
      </c>
      <c r="I536">
        <f ca="1">IFERROR(_xlfn.XLOOKUP($A536,map_headernames!O:O,map_headernames!O:O),0)</f>
        <v>0</v>
      </c>
    </row>
    <row r="537" spans="1:9">
      <c r="A537" s="71" t="s">
        <v>4373</v>
      </c>
      <c r="B537" s="71" t="s">
        <v>4374</v>
      </c>
      <c r="C537" s="72" t="s">
        <v>4375</v>
      </c>
      <c r="D537" s="65" t="s">
        <v>3837</v>
      </c>
      <c r="E537">
        <f ca="1">IFERROR(_xlfn.XLOOKUP($A537,map_headernames!H:H,map_headernames!H:H),0)</f>
        <v>0</v>
      </c>
      <c r="F537">
        <f ca="1">IFERROR(_xlfn.XLOOKUP($A537,map_headernames!I:I,map_headernames!I:I),0)</f>
        <v>0</v>
      </c>
      <c r="G537">
        <f ca="1">IFERROR(_xlfn.XLOOKUP($A537,map_headernames!L:L,map_headernames!L:L),0)</f>
        <v>0</v>
      </c>
      <c r="H537" s="68" t="e">
        <f ca="1">_xlfn.XLOOKUP(A537,map_headernames!L:L,map_headernames!Q:Q)</f>
        <v>#NAME?</v>
      </c>
      <c r="I537">
        <f ca="1">IFERROR(_xlfn.XLOOKUP($A537,map_headernames!O:O,map_headernames!O:O),0)</f>
        <v>0</v>
      </c>
    </row>
    <row r="538" spans="1:9">
      <c r="A538" s="71" t="s">
        <v>4376</v>
      </c>
      <c r="B538" s="71" t="s">
        <v>4377</v>
      </c>
      <c r="C538" s="72" t="s">
        <v>4377</v>
      </c>
      <c r="D538" s="65" t="s">
        <v>3837</v>
      </c>
      <c r="E538">
        <f ca="1">IFERROR(_xlfn.XLOOKUP($A538,map_headernames!H:H,map_headernames!H:H),0)</f>
        <v>0</v>
      </c>
      <c r="F538">
        <f ca="1">IFERROR(_xlfn.XLOOKUP($A538,map_headernames!I:I,map_headernames!I:I),0)</f>
        <v>0</v>
      </c>
      <c r="G538">
        <f ca="1">IFERROR(_xlfn.XLOOKUP($A538,map_headernames!L:L,map_headernames!L:L),0)</f>
        <v>0</v>
      </c>
      <c r="H538" s="68" t="e">
        <f ca="1">_xlfn.XLOOKUP(A538,map_headernames!L:L,map_headernames!Q:Q)</f>
        <v>#NAME?</v>
      </c>
      <c r="I538">
        <f ca="1">IFERROR(_xlfn.XLOOKUP($A538,map_headernames!O:O,map_headernames!O:O),0)</f>
        <v>0</v>
      </c>
    </row>
    <row r="539" spans="1:9">
      <c r="A539" s="71" t="s">
        <v>4378</v>
      </c>
      <c r="B539" s="71" t="s">
        <v>4379</v>
      </c>
      <c r="C539" s="72" t="s">
        <v>4380</v>
      </c>
      <c r="D539" s="65" t="s">
        <v>3837</v>
      </c>
      <c r="E539">
        <f ca="1">IFERROR(_xlfn.XLOOKUP($A539,map_headernames!H:H,map_headernames!H:H),0)</f>
        <v>0</v>
      </c>
      <c r="F539">
        <f ca="1">IFERROR(_xlfn.XLOOKUP($A539,map_headernames!I:I,map_headernames!I:I),0)</f>
        <v>0</v>
      </c>
      <c r="G539">
        <f ca="1">IFERROR(_xlfn.XLOOKUP($A539,map_headernames!L:L,map_headernames!L:L),0)</f>
        <v>0</v>
      </c>
      <c r="H539" s="68" t="e">
        <f ca="1">_xlfn.XLOOKUP(A539,map_headernames!L:L,map_headernames!Q:Q)</f>
        <v>#NAME?</v>
      </c>
      <c r="I539">
        <f ca="1">IFERROR(_xlfn.XLOOKUP($A539,map_headernames!O:O,map_headernames!O:O),0)</f>
        <v>0</v>
      </c>
    </row>
    <row r="540" spans="1:9">
      <c r="A540" s="71" t="s">
        <v>4381</v>
      </c>
      <c r="B540" s="71" t="s">
        <v>4382</v>
      </c>
      <c r="C540" s="72" t="s">
        <v>4382</v>
      </c>
      <c r="D540" s="65" t="s">
        <v>3837</v>
      </c>
      <c r="E540">
        <f ca="1">IFERROR(_xlfn.XLOOKUP($A540,map_headernames!H:H,map_headernames!H:H),0)</f>
        <v>0</v>
      </c>
      <c r="F540">
        <f ca="1">IFERROR(_xlfn.XLOOKUP($A540,map_headernames!I:I,map_headernames!I:I),0)</f>
        <v>0</v>
      </c>
      <c r="G540">
        <f ca="1">IFERROR(_xlfn.XLOOKUP($A540,map_headernames!L:L,map_headernames!L:L),0)</f>
        <v>0</v>
      </c>
      <c r="H540" s="68" t="e">
        <f ca="1">_xlfn.XLOOKUP(A540,map_headernames!L:L,map_headernames!Q:Q)</f>
        <v>#NAME?</v>
      </c>
      <c r="I540">
        <f ca="1">IFERROR(_xlfn.XLOOKUP($A540,map_headernames!O:O,map_headernames!O:O),0)</f>
        <v>0</v>
      </c>
    </row>
    <row r="541" spans="1:9">
      <c r="A541" s="71" t="s">
        <v>4383</v>
      </c>
      <c r="B541" s="71" t="s">
        <v>4384</v>
      </c>
      <c r="C541" s="72" t="s">
        <v>4385</v>
      </c>
      <c r="D541" s="65" t="s">
        <v>3837</v>
      </c>
      <c r="E541">
        <f ca="1">IFERROR(_xlfn.XLOOKUP($A541,map_headernames!H:H,map_headernames!H:H),0)</f>
        <v>0</v>
      </c>
      <c r="F541">
        <f ca="1">IFERROR(_xlfn.XLOOKUP($A541,map_headernames!I:I,map_headernames!I:I),0)</f>
        <v>0</v>
      </c>
      <c r="G541">
        <f ca="1">IFERROR(_xlfn.XLOOKUP($A541,map_headernames!L:L,map_headernames!L:L),0)</f>
        <v>0</v>
      </c>
      <c r="H541" s="68" t="e">
        <f ca="1">_xlfn.XLOOKUP(A541,map_headernames!L:L,map_headernames!Q:Q)</f>
        <v>#NAME?</v>
      </c>
      <c r="I541">
        <f ca="1">IFERROR(_xlfn.XLOOKUP($A541,map_headernames!O:O,map_headernames!O:O),0)</f>
        <v>0</v>
      </c>
    </row>
    <row r="542" spans="1:9">
      <c r="A542" s="71" t="s">
        <v>4386</v>
      </c>
      <c r="B542" s="71" t="s">
        <v>4387</v>
      </c>
      <c r="C542" s="72" t="s">
        <v>4387</v>
      </c>
      <c r="D542" s="65" t="s">
        <v>3837</v>
      </c>
      <c r="E542">
        <f ca="1">IFERROR(_xlfn.XLOOKUP($A542,map_headernames!H:H,map_headernames!H:H),0)</f>
        <v>0</v>
      </c>
      <c r="F542">
        <f ca="1">IFERROR(_xlfn.XLOOKUP($A542,map_headernames!I:I,map_headernames!I:I),0)</f>
        <v>0</v>
      </c>
      <c r="G542">
        <f ca="1">IFERROR(_xlfn.XLOOKUP($A542,map_headernames!L:L,map_headernames!L:L),0)</f>
        <v>0</v>
      </c>
      <c r="H542" s="68" t="e">
        <f ca="1">_xlfn.XLOOKUP(A542,map_headernames!L:L,map_headernames!Q:Q)</f>
        <v>#NAME?</v>
      </c>
      <c r="I542">
        <f ca="1">IFERROR(_xlfn.XLOOKUP($A542,map_headernames!O:O,map_headernames!O:O),0)</f>
        <v>0</v>
      </c>
    </row>
    <row r="543" spans="1:9">
      <c r="A543" s="71" t="s">
        <v>4388</v>
      </c>
      <c r="B543" s="71" t="s">
        <v>4389</v>
      </c>
      <c r="C543" s="72" t="s">
        <v>4390</v>
      </c>
      <c r="D543" s="65" t="s">
        <v>3837</v>
      </c>
      <c r="E543">
        <f ca="1">IFERROR(_xlfn.XLOOKUP($A543,map_headernames!H:H,map_headernames!H:H),0)</f>
        <v>0</v>
      </c>
      <c r="F543">
        <f ca="1">IFERROR(_xlfn.XLOOKUP($A543,map_headernames!I:I,map_headernames!I:I),0)</f>
        <v>0</v>
      </c>
      <c r="G543">
        <f ca="1">IFERROR(_xlfn.XLOOKUP($A543,map_headernames!L:L,map_headernames!L:L),0)</f>
        <v>0</v>
      </c>
      <c r="H543" s="68" t="e">
        <f ca="1">_xlfn.XLOOKUP(A543,map_headernames!L:L,map_headernames!Q:Q)</f>
        <v>#NAME?</v>
      </c>
      <c r="I543">
        <f ca="1">IFERROR(_xlfn.XLOOKUP($A543,map_headernames!O:O,map_headernames!O:O),0)</f>
        <v>0</v>
      </c>
    </row>
    <row r="544" spans="1:9">
      <c r="A544" s="71" t="s">
        <v>4391</v>
      </c>
      <c r="B544" s="71" t="s">
        <v>4392</v>
      </c>
      <c r="C544" s="72" t="s">
        <v>4392</v>
      </c>
      <c r="D544" s="65" t="s">
        <v>3837</v>
      </c>
      <c r="E544">
        <f ca="1">IFERROR(_xlfn.XLOOKUP($A544,map_headernames!H:H,map_headernames!H:H),0)</f>
        <v>0</v>
      </c>
      <c r="F544">
        <f ca="1">IFERROR(_xlfn.XLOOKUP($A544,map_headernames!I:I,map_headernames!I:I),0)</f>
        <v>0</v>
      </c>
      <c r="G544">
        <f ca="1">IFERROR(_xlfn.XLOOKUP($A544,map_headernames!L:L,map_headernames!L:L),0)</f>
        <v>0</v>
      </c>
      <c r="H544" s="68" t="e">
        <f ca="1">_xlfn.XLOOKUP(A544,map_headernames!L:L,map_headernames!Q:Q)</f>
        <v>#NAME?</v>
      </c>
      <c r="I544">
        <f ca="1">IFERROR(_xlfn.XLOOKUP($A544,map_headernames!O:O,map_headernames!O:O),0)</f>
        <v>0</v>
      </c>
    </row>
    <row r="545" spans="1:9">
      <c r="A545" s="71" t="s">
        <v>4393</v>
      </c>
      <c r="B545" s="71" t="s">
        <v>4394</v>
      </c>
      <c r="C545" s="72" t="s">
        <v>4395</v>
      </c>
      <c r="D545" s="65" t="s">
        <v>3837</v>
      </c>
      <c r="E545">
        <f ca="1">IFERROR(_xlfn.XLOOKUP($A545,map_headernames!H:H,map_headernames!H:H),0)</f>
        <v>0</v>
      </c>
      <c r="F545">
        <f ca="1">IFERROR(_xlfn.XLOOKUP($A545,map_headernames!I:I,map_headernames!I:I),0)</f>
        <v>0</v>
      </c>
      <c r="G545">
        <f ca="1">IFERROR(_xlfn.XLOOKUP($A545,map_headernames!L:L,map_headernames!L:L),0)</f>
        <v>0</v>
      </c>
      <c r="H545" s="68" t="e">
        <f ca="1">_xlfn.XLOOKUP(A545,map_headernames!L:L,map_headernames!Q:Q)</f>
        <v>#NAME?</v>
      </c>
      <c r="I545">
        <f ca="1">IFERROR(_xlfn.XLOOKUP($A545,map_headernames!O:O,map_headernames!O:O),0)</f>
        <v>0</v>
      </c>
    </row>
    <row r="546" spans="1:9">
      <c r="A546" s="71" t="s">
        <v>4396</v>
      </c>
      <c r="B546" s="71" t="s">
        <v>4397</v>
      </c>
      <c r="C546" s="72" t="s">
        <v>4397</v>
      </c>
      <c r="D546" s="65" t="s">
        <v>3837</v>
      </c>
      <c r="E546">
        <f ca="1">IFERROR(_xlfn.XLOOKUP($A546,map_headernames!H:H,map_headernames!H:H),0)</f>
        <v>0</v>
      </c>
      <c r="F546">
        <f ca="1">IFERROR(_xlfn.XLOOKUP($A546,map_headernames!I:I,map_headernames!I:I),0)</f>
        <v>0</v>
      </c>
      <c r="G546">
        <f ca="1">IFERROR(_xlfn.XLOOKUP($A546,map_headernames!L:L,map_headernames!L:L),0)</f>
        <v>0</v>
      </c>
      <c r="H546" s="68" t="e">
        <f ca="1">_xlfn.XLOOKUP(A546,map_headernames!L:L,map_headernames!Q:Q)</f>
        <v>#NAME?</v>
      </c>
      <c r="I546">
        <f ca="1">IFERROR(_xlfn.XLOOKUP($A546,map_headernames!O:O,map_headernames!O:O),0)</f>
        <v>0</v>
      </c>
    </row>
    <row r="547" spans="1:9">
      <c r="A547" s="71" t="s">
        <v>4398</v>
      </c>
      <c r="B547" s="71" t="s">
        <v>4399</v>
      </c>
      <c r="C547" s="72" t="s">
        <v>4400</v>
      </c>
      <c r="D547" s="65" t="s">
        <v>3837</v>
      </c>
      <c r="E547">
        <f ca="1">IFERROR(_xlfn.XLOOKUP($A547,map_headernames!H:H,map_headernames!H:H),0)</f>
        <v>0</v>
      </c>
      <c r="F547">
        <f ca="1">IFERROR(_xlfn.XLOOKUP($A547,map_headernames!I:I,map_headernames!I:I),0)</f>
        <v>0</v>
      </c>
      <c r="G547">
        <f ca="1">IFERROR(_xlfn.XLOOKUP($A547,map_headernames!L:L,map_headernames!L:L),0)</f>
        <v>0</v>
      </c>
      <c r="H547" s="68" t="e">
        <f ca="1">_xlfn.XLOOKUP(A547,map_headernames!L:L,map_headernames!Q:Q)</f>
        <v>#NAME?</v>
      </c>
      <c r="I547">
        <f ca="1">IFERROR(_xlfn.XLOOKUP($A547,map_headernames!O:O,map_headernames!O:O),0)</f>
        <v>0</v>
      </c>
    </row>
    <row r="548" spans="1:9">
      <c r="A548" s="71" t="s">
        <v>4401</v>
      </c>
      <c r="B548" s="71" t="s">
        <v>4402</v>
      </c>
      <c r="C548" s="72" t="s">
        <v>4402</v>
      </c>
      <c r="D548" s="65" t="s">
        <v>3837</v>
      </c>
      <c r="E548">
        <f ca="1">IFERROR(_xlfn.XLOOKUP($A548,map_headernames!H:H,map_headernames!H:H),0)</f>
        <v>0</v>
      </c>
      <c r="F548">
        <f ca="1">IFERROR(_xlfn.XLOOKUP($A548,map_headernames!I:I,map_headernames!I:I),0)</f>
        <v>0</v>
      </c>
      <c r="G548">
        <f ca="1">IFERROR(_xlfn.XLOOKUP($A548,map_headernames!L:L,map_headernames!L:L),0)</f>
        <v>0</v>
      </c>
      <c r="H548" s="68" t="e">
        <f ca="1">_xlfn.XLOOKUP(A548,map_headernames!L:L,map_headernames!Q:Q)</f>
        <v>#NAME?</v>
      </c>
      <c r="I548">
        <f ca="1">IFERROR(_xlfn.XLOOKUP($A548,map_headernames!O:O,map_headernames!O:O),0)</f>
        <v>0</v>
      </c>
    </row>
    <row r="549" spans="1:9">
      <c r="A549" s="71" t="s">
        <v>4403</v>
      </c>
      <c r="B549" s="71" t="s">
        <v>4404</v>
      </c>
      <c r="C549" s="72" t="s">
        <v>4405</v>
      </c>
      <c r="D549" s="65" t="s">
        <v>3837</v>
      </c>
      <c r="E549">
        <f ca="1">IFERROR(_xlfn.XLOOKUP($A549,map_headernames!H:H,map_headernames!H:H),0)</f>
        <v>0</v>
      </c>
      <c r="F549">
        <f ca="1">IFERROR(_xlfn.XLOOKUP($A549,map_headernames!I:I,map_headernames!I:I),0)</f>
        <v>0</v>
      </c>
      <c r="G549">
        <f ca="1">IFERROR(_xlfn.XLOOKUP($A549,map_headernames!L:L,map_headernames!L:L),0)</f>
        <v>0</v>
      </c>
      <c r="H549" s="68" t="e">
        <f ca="1">_xlfn.XLOOKUP(A549,map_headernames!L:L,map_headernames!Q:Q)</f>
        <v>#NAME?</v>
      </c>
      <c r="I549">
        <f ca="1">IFERROR(_xlfn.XLOOKUP($A549,map_headernames!O:O,map_headernames!O:O),0)</f>
        <v>0</v>
      </c>
    </row>
    <row r="550" spans="1:9">
      <c r="A550" s="71" t="s">
        <v>4406</v>
      </c>
      <c r="B550" s="71" t="s">
        <v>4407</v>
      </c>
      <c r="C550" s="72" t="s">
        <v>4407</v>
      </c>
      <c r="D550" s="65" t="s">
        <v>3837</v>
      </c>
      <c r="E550">
        <f ca="1">IFERROR(_xlfn.XLOOKUP($A550,map_headernames!H:H,map_headernames!H:H),0)</f>
        <v>0</v>
      </c>
      <c r="F550">
        <f ca="1">IFERROR(_xlfn.XLOOKUP($A550,map_headernames!I:I,map_headernames!I:I),0)</f>
        <v>0</v>
      </c>
      <c r="G550">
        <f ca="1">IFERROR(_xlfn.XLOOKUP($A550,map_headernames!L:L,map_headernames!L:L),0)</f>
        <v>0</v>
      </c>
      <c r="H550" s="68" t="e">
        <f ca="1">_xlfn.XLOOKUP(A550,map_headernames!L:L,map_headernames!Q:Q)</f>
        <v>#NAME?</v>
      </c>
      <c r="I550">
        <f ca="1">IFERROR(_xlfn.XLOOKUP($A550,map_headernames!O:O,map_headernames!O:O),0)</f>
        <v>0</v>
      </c>
    </row>
    <row r="551" spans="1:9">
      <c r="A551" s="71" t="s">
        <v>4408</v>
      </c>
      <c r="B551" s="71" t="s">
        <v>4409</v>
      </c>
      <c r="C551" s="72" t="s">
        <v>4410</v>
      </c>
      <c r="D551" s="65" t="s">
        <v>3837</v>
      </c>
      <c r="E551">
        <f ca="1">IFERROR(_xlfn.XLOOKUP($A551,map_headernames!H:H,map_headernames!H:H),0)</f>
        <v>0</v>
      </c>
      <c r="F551">
        <f ca="1">IFERROR(_xlfn.XLOOKUP($A551,map_headernames!I:I,map_headernames!I:I),0)</f>
        <v>0</v>
      </c>
      <c r="G551">
        <f ca="1">IFERROR(_xlfn.XLOOKUP($A551,map_headernames!L:L,map_headernames!L:L),0)</f>
        <v>0</v>
      </c>
      <c r="H551" s="68" t="e">
        <f ca="1">_xlfn.XLOOKUP(A551,map_headernames!L:L,map_headernames!Q:Q)</f>
        <v>#NAME?</v>
      </c>
      <c r="I551">
        <f ca="1">IFERROR(_xlfn.XLOOKUP($A551,map_headernames!O:O,map_headernames!O:O),0)</f>
        <v>0</v>
      </c>
    </row>
    <row r="552" spans="1:9">
      <c r="A552" s="71" t="s">
        <v>4411</v>
      </c>
      <c r="B552" s="71" t="s">
        <v>4412</v>
      </c>
      <c r="C552" s="72" t="s">
        <v>4412</v>
      </c>
      <c r="D552" s="65" t="s">
        <v>3837</v>
      </c>
      <c r="E552">
        <f ca="1">IFERROR(_xlfn.XLOOKUP($A552,map_headernames!H:H,map_headernames!H:H),0)</f>
        <v>0</v>
      </c>
      <c r="F552">
        <f ca="1">IFERROR(_xlfn.XLOOKUP($A552,map_headernames!I:I,map_headernames!I:I),0)</f>
        <v>0</v>
      </c>
      <c r="G552">
        <f ca="1">IFERROR(_xlfn.XLOOKUP($A552,map_headernames!L:L,map_headernames!L:L),0)</f>
        <v>0</v>
      </c>
      <c r="H552" s="68" t="e">
        <f ca="1">_xlfn.XLOOKUP(A552,map_headernames!L:L,map_headernames!Q:Q)</f>
        <v>#NAME?</v>
      </c>
      <c r="I552">
        <f ca="1">IFERROR(_xlfn.XLOOKUP($A552,map_headernames!O:O,map_headernames!O:O),0)</f>
        <v>0</v>
      </c>
    </row>
    <row r="553" spans="1:9">
      <c r="A553" s="71" t="s">
        <v>4413</v>
      </c>
      <c r="B553" s="71" t="s">
        <v>4414</v>
      </c>
      <c r="C553" s="72" t="s">
        <v>4415</v>
      </c>
      <c r="D553" s="65" t="s">
        <v>3837</v>
      </c>
      <c r="E553">
        <f ca="1">IFERROR(_xlfn.XLOOKUP($A553,map_headernames!H:H,map_headernames!H:H),0)</f>
        <v>0</v>
      </c>
      <c r="F553">
        <f ca="1">IFERROR(_xlfn.XLOOKUP($A553,map_headernames!I:I,map_headernames!I:I),0)</f>
        <v>0</v>
      </c>
      <c r="G553">
        <f ca="1">IFERROR(_xlfn.XLOOKUP($A553,map_headernames!L:L,map_headernames!L:L),0)</f>
        <v>0</v>
      </c>
      <c r="H553" s="68" t="e">
        <f ca="1">_xlfn.XLOOKUP(A553,map_headernames!L:L,map_headernames!Q:Q)</f>
        <v>#NAME?</v>
      </c>
      <c r="I553">
        <f ca="1">IFERROR(_xlfn.XLOOKUP($A553,map_headernames!O:O,map_headernames!O:O),0)</f>
        <v>0</v>
      </c>
    </row>
    <row r="554" spans="1:9">
      <c r="A554" s="71" t="s">
        <v>4416</v>
      </c>
      <c r="B554" s="71" t="s">
        <v>4417</v>
      </c>
      <c r="C554" s="72" t="s">
        <v>4417</v>
      </c>
      <c r="D554" s="65" t="s">
        <v>3837</v>
      </c>
      <c r="E554">
        <f ca="1">IFERROR(_xlfn.XLOOKUP($A554,map_headernames!H:H,map_headernames!H:H),0)</f>
        <v>0</v>
      </c>
      <c r="F554">
        <f ca="1">IFERROR(_xlfn.XLOOKUP($A554,map_headernames!I:I,map_headernames!I:I),0)</f>
        <v>0</v>
      </c>
      <c r="G554">
        <f ca="1">IFERROR(_xlfn.XLOOKUP($A554,map_headernames!L:L,map_headernames!L:L),0)</f>
        <v>0</v>
      </c>
      <c r="H554" s="68" t="e">
        <f ca="1">_xlfn.XLOOKUP(A554,map_headernames!L:L,map_headernames!Q:Q)</f>
        <v>#NAME?</v>
      </c>
      <c r="I554">
        <f ca="1">IFERROR(_xlfn.XLOOKUP($A554,map_headernames!O:O,map_headernames!O:O),0)</f>
        <v>0</v>
      </c>
    </row>
    <row r="555" spans="1:9">
      <c r="A555" s="71" t="s">
        <v>4418</v>
      </c>
      <c r="B555" s="71" t="s">
        <v>4419</v>
      </c>
      <c r="C555" s="72" t="s">
        <v>4420</v>
      </c>
      <c r="D555" s="65" t="s">
        <v>3837</v>
      </c>
      <c r="E555">
        <f ca="1">IFERROR(_xlfn.XLOOKUP($A555,map_headernames!H:H,map_headernames!H:H),0)</f>
        <v>0</v>
      </c>
      <c r="F555">
        <f ca="1">IFERROR(_xlfn.XLOOKUP($A555,map_headernames!I:I,map_headernames!I:I),0)</f>
        <v>0</v>
      </c>
      <c r="G555">
        <f ca="1">IFERROR(_xlfn.XLOOKUP($A555,map_headernames!L:L,map_headernames!L:L),0)</f>
        <v>0</v>
      </c>
      <c r="H555" s="68" t="e">
        <f ca="1">_xlfn.XLOOKUP(A555,map_headernames!L:L,map_headernames!Q:Q)</f>
        <v>#NAME?</v>
      </c>
      <c r="I555">
        <f ca="1">IFERROR(_xlfn.XLOOKUP($A555,map_headernames!O:O,map_headernames!O:O),0)</f>
        <v>0</v>
      </c>
    </row>
    <row r="556" spans="1:9">
      <c r="A556" s="71" t="s">
        <v>4421</v>
      </c>
      <c r="B556" s="71" t="s">
        <v>4422</v>
      </c>
      <c r="C556" s="72" t="s">
        <v>4422</v>
      </c>
      <c r="D556" s="65" t="s">
        <v>3837</v>
      </c>
      <c r="E556">
        <f ca="1">IFERROR(_xlfn.XLOOKUP($A556,map_headernames!H:H,map_headernames!H:H),0)</f>
        <v>0</v>
      </c>
      <c r="F556">
        <f ca="1">IFERROR(_xlfn.XLOOKUP($A556,map_headernames!I:I,map_headernames!I:I),0)</f>
        <v>0</v>
      </c>
      <c r="G556">
        <f ca="1">IFERROR(_xlfn.XLOOKUP($A556,map_headernames!L:L,map_headernames!L:L),0)</f>
        <v>0</v>
      </c>
      <c r="H556" s="68" t="e">
        <f ca="1">_xlfn.XLOOKUP(A556,map_headernames!L:L,map_headernames!Q:Q)</f>
        <v>#NAME?</v>
      </c>
      <c r="I556">
        <f ca="1">IFERROR(_xlfn.XLOOKUP($A556,map_headernames!O:O,map_headernames!O:O),0)</f>
        <v>0</v>
      </c>
    </row>
    <row r="557" spans="1:9">
      <c r="A557" s="71" t="s">
        <v>4423</v>
      </c>
      <c r="B557" s="71" t="s">
        <v>4424</v>
      </c>
      <c r="C557" s="72" t="s">
        <v>4425</v>
      </c>
      <c r="D557" s="65" t="s">
        <v>3837</v>
      </c>
      <c r="E557">
        <f ca="1">IFERROR(_xlfn.XLOOKUP($A557,map_headernames!H:H,map_headernames!H:H),0)</f>
        <v>0</v>
      </c>
      <c r="F557">
        <f ca="1">IFERROR(_xlfn.XLOOKUP($A557,map_headernames!I:I,map_headernames!I:I),0)</f>
        <v>0</v>
      </c>
      <c r="G557">
        <f ca="1">IFERROR(_xlfn.XLOOKUP($A557,map_headernames!L:L,map_headernames!L:L),0)</f>
        <v>0</v>
      </c>
      <c r="H557" s="68" t="e">
        <f ca="1">_xlfn.XLOOKUP(A557,map_headernames!L:L,map_headernames!Q:Q)</f>
        <v>#NAME?</v>
      </c>
      <c r="I557">
        <f ca="1">IFERROR(_xlfn.XLOOKUP($A557,map_headernames!O:O,map_headernames!O:O),0)</f>
        <v>0</v>
      </c>
    </row>
    <row r="558" spans="1:9">
      <c r="A558" s="71" t="s">
        <v>4426</v>
      </c>
      <c r="B558" s="71" t="s">
        <v>4427</v>
      </c>
      <c r="C558" s="72" t="s">
        <v>4427</v>
      </c>
      <c r="D558" s="65" t="s">
        <v>3837</v>
      </c>
      <c r="E558">
        <f ca="1">IFERROR(_xlfn.XLOOKUP($A558,map_headernames!H:H,map_headernames!H:H),0)</f>
        <v>0</v>
      </c>
      <c r="F558">
        <f ca="1">IFERROR(_xlfn.XLOOKUP($A558,map_headernames!I:I,map_headernames!I:I),0)</f>
        <v>0</v>
      </c>
      <c r="G558">
        <f ca="1">IFERROR(_xlfn.XLOOKUP($A558,map_headernames!L:L,map_headernames!L:L),0)</f>
        <v>0</v>
      </c>
      <c r="H558" s="68" t="e">
        <f ca="1">_xlfn.XLOOKUP(A558,map_headernames!L:L,map_headernames!Q:Q)</f>
        <v>#NAME?</v>
      </c>
      <c r="I558">
        <f ca="1">IFERROR(_xlfn.XLOOKUP($A558,map_headernames!O:O,map_headernames!O:O),0)</f>
        <v>0</v>
      </c>
    </row>
    <row r="559" spans="1:9">
      <c r="A559" s="71" t="s">
        <v>4428</v>
      </c>
      <c r="B559" s="71" t="s">
        <v>4429</v>
      </c>
      <c r="C559" s="72" t="s">
        <v>4430</v>
      </c>
      <c r="D559" s="65" t="s">
        <v>3837</v>
      </c>
      <c r="E559">
        <f ca="1">IFERROR(_xlfn.XLOOKUP($A559,map_headernames!H:H,map_headernames!H:H),0)</f>
        <v>0</v>
      </c>
      <c r="F559">
        <f ca="1">IFERROR(_xlfn.XLOOKUP($A559,map_headernames!I:I,map_headernames!I:I),0)</f>
        <v>0</v>
      </c>
      <c r="G559">
        <f ca="1">IFERROR(_xlfn.XLOOKUP($A559,map_headernames!L:L,map_headernames!L:L),0)</f>
        <v>0</v>
      </c>
      <c r="H559" s="68" t="e">
        <f ca="1">_xlfn.XLOOKUP(A559,map_headernames!L:L,map_headernames!Q:Q)</f>
        <v>#NAME?</v>
      </c>
      <c r="I559">
        <f ca="1">IFERROR(_xlfn.XLOOKUP($A559,map_headernames!O:O,map_headernames!O:O),0)</f>
        <v>0</v>
      </c>
    </row>
    <row r="560" spans="1:9">
      <c r="A560" s="71" t="s">
        <v>4431</v>
      </c>
      <c r="B560" s="71" t="s">
        <v>4432</v>
      </c>
      <c r="C560" s="72" t="s">
        <v>4432</v>
      </c>
      <c r="D560" s="65" t="s">
        <v>3837</v>
      </c>
      <c r="E560">
        <f ca="1">IFERROR(_xlfn.XLOOKUP($A560,map_headernames!H:H,map_headernames!H:H),0)</f>
        <v>0</v>
      </c>
      <c r="F560">
        <f ca="1">IFERROR(_xlfn.XLOOKUP($A560,map_headernames!I:I,map_headernames!I:I),0)</f>
        <v>0</v>
      </c>
      <c r="G560">
        <f ca="1">IFERROR(_xlfn.XLOOKUP($A560,map_headernames!L:L,map_headernames!L:L),0)</f>
        <v>0</v>
      </c>
      <c r="H560" s="68" t="e">
        <f ca="1">_xlfn.XLOOKUP(A560,map_headernames!L:L,map_headernames!Q:Q)</f>
        <v>#NAME?</v>
      </c>
      <c r="I560">
        <f ca="1">IFERROR(_xlfn.XLOOKUP($A560,map_headernames!O:O,map_headernames!O:O),0)</f>
        <v>0</v>
      </c>
    </row>
    <row r="561" spans="1:9">
      <c r="A561" s="71" t="s">
        <v>4433</v>
      </c>
      <c r="B561" s="71" t="s">
        <v>4434</v>
      </c>
      <c r="C561" s="72" t="s">
        <v>4435</v>
      </c>
      <c r="D561" s="65" t="s">
        <v>3837</v>
      </c>
      <c r="E561">
        <f ca="1">IFERROR(_xlfn.XLOOKUP($A561,map_headernames!H:H,map_headernames!H:H),0)</f>
        <v>0</v>
      </c>
      <c r="F561">
        <f ca="1">IFERROR(_xlfn.XLOOKUP($A561,map_headernames!I:I,map_headernames!I:I),0)</f>
        <v>0</v>
      </c>
      <c r="G561">
        <f ca="1">IFERROR(_xlfn.XLOOKUP($A561,map_headernames!L:L,map_headernames!L:L),0)</f>
        <v>0</v>
      </c>
      <c r="H561" s="68" t="e">
        <f ca="1">_xlfn.XLOOKUP(A561,map_headernames!L:L,map_headernames!Q:Q)</f>
        <v>#NAME?</v>
      </c>
      <c r="I561">
        <f ca="1">IFERROR(_xlfn.XLOOKUP($A561,map_headernames!O:O,map_headernames!O:O),0)</f>
        <v>0</v>
      </c>
    </row>
    <row r="562" spans="1:9">
      <c r="A562" s="71" t="s">
        <v>4436</v>
      </c>
      <c r="B562" s="71" t="s">
        <v>4437</v>
      </c>
      <c r="C562" s="72" t="s">
        <v>4437</v>
      </c>
      <c r="D562" s="65" t="s">
        <v>3837</v>
      </c>
      <c r="E562">
        <f ca="1">IFERROR(_xlfn.XLOOKUP($A562,map_headernames!H:H,map_headernames!H:H),0)</f>
        <v>0</v>
      </c>
      <c r="F562">
        <f ca="1">IFERROR(_xlfn.XLOOKUP($A562,map_headernames!I:I,map_headernames!I:I),0)</f>
        <v>0</v>
      </c>
      <c r="G562">
        <f ca="1">IFERROR(_xlfn.XLOOKUP($A562,map_headernames!L:L,map_headernames!L:L),0)</f>
        <v>0</v>
      </c>
      <c r="H562" s="68" t="e">
        <f ca="1">_xlfn.XLOOKUP(A562,map_headernames!L:L,map_headernames!Q:Q)</f>
        <v>#NAME?</v>
      </c>
      <c r="I562">
        <f ca="1">IFERROR(_xlfn.XLOOKUP($A562,map_headernames!O:O,map_headernames!O:O),0)</f>
        <v>0</v>
      </c>
    </row>
    <row r="563" spans="1:9">
      <c r="A563" s="71" t="s">
        <v>4438</v>
      </c>
      <c r="B563" s="71" t="s">
        <v>4439</v>
      </c>
      <c r="C563" s="72" t="s">
        <v>4440</v>
      </c>
      <c r="D563" s="65" t="s">
        <v>3837</v>
      </c>
      <c r="E563">
        <f ca="1">IFERROR(_xlfn.XLOOKUP($A563,map_headernames!H:H,map_headernames!H:H),0)</f>
        <v>0</v>
      </c>
      <c r="F563">
        <f ca="1">IFERROR(_xlfn.XLOOKUP($A563,map_headernames!I:I,map_headernames!I:I),0)</f>
        <v>0</v>
      </c>
      <c r="G563">
        <f ca="1">IFERROR(_xlfn.XLOOKUP($A563,map_headernames!L:L,map_headernames!L:L),0)</f>
        <v>0</v>
      </c>
      <c r="H563" s="68" t="e">
        <f ca="1">_xlfn.XLOOKUP(A563,map_headernames!L:L,map_headernames!Q:Q)</f>
        <v>#NAME?</v>
      </c>
      <c r="I563">
        <f ca="1">IFERROR(_xlfn.XLOOKUP($A563,map_headernames!O:O,map_headernames!O:O),0)</f>
        <v>0</v>
      </c>
    </row>
    <row r="564" spans="1:9">
      <c r="A564" s="71" t="s">
        <v>4441</v>
      </c>
      <c r="B564" s="71" t="s">
        <v>4442</v>
      </c>
      <c r="C564" s="72" t="s">
        <v>4442</v>
      </c>
      <c r="D564" s="65" t="s">
        <v>3837</v>
      </c>
      <c r="E564">
        <f ca="1">IFERROR(_xlfn.XLOOKUP($A564,map_headernames!H:H,map_headernames!H:H),0)</f>
        <v>0</v>
      </c>
      <c r="F564">
        <f ca="1">IFERROR(_xlfn.XLOOKUP($A564,map_headernames!I:I,map_headernames!I:I),0)</f>
        <v>0</v>
      </c>
      <c r="G564">
        <f ca="1">IFERROR(_xlfn.XLOOKUP($A564,map_headernames!L:L,map_headernames!L:L),0)</f>
        <v>0</v>
      </c>
      <c r="H564" s="68" t="e">
        <f ca="1">_xlfn.XLOOKUP(A564,map_headernames!L:L,map_headernames!Q:Q)</f>
        <v>#NAME?</v>
      </c>
      <c r="I564">
        <f ca="1">IFERROR(_xlfn.XLOOKUP($A564,map_headernames!O:O,map_headernames!O:O),0)</f>
        <v>0</v>
      </c>
    </row>
    <row r="565" spans="1:9">
      <c r="A565" s="71" t="s">
        <v>4443</v>
      </c>
      <c r="B565" s="71" t="s">
        <v>4444</v>
      </c>
      <c r="C565" s="72" t="s">
        <v>4445</v>
      </c>
      <c r="D565" s="65" t="s">
        <v>3837</v>
      </c>
      <c r="E565">
        <f ca="1">IFERROR(_xlfn.XLOOKUP($A565,map_headernames!H:H,map_headernames!H:H),0)</f>
        <v>0</v>
      </c>
      <c r="F565">
        <f ca="1">IFERROR(_xlfn.XLOOKUP($A565,map_headernames!I:I,map_headernames!I:I),0)</f>
        <v>0</v>
      </c>
      <c r="G565">
        <f ca="1">IFERROR(_xlfn.XLOOKUP($A565,map_headernames!L:L,map_headernames!L:L),0)</f>
        <v>0</v>
      </c>
      <c r="H565" s="68" t="e">
        <f ca="1">_xlfn.XLOOKUP(A565,map_headernames!L:L,map_headernames!Q:Q)</f>
        <v>#NAME?</v>
      </c>
      <c r="I565">
        <f ca="1">IFERROR(_xlfn.XLOOKUP($A565,map_headernames!O:O,map_headernames!O:O),0)</f>
        <v>0</v>
      </c>
    </row>
    <row r="566" spans="1:9">
      <c r="A566" s="71" t="s">
        <v>4446</v>
      </c>
      <c r="B566" s="71" t="s">
        <v>4447</v>
      </c>
      <c r="C566" s="72" t="s">
        <v>4447</v>
      </c>
      <c r="D566" s="65" t="s">
        <v>3837</v>
      </c>
      <c r="E566">
        <f ca="1">IFERROR(_xlfn.XLOOKUP($A566,map_headernames!H:H,map_headernames!H:H),0)</f>
        <v>0</v>
      </c>
      <c r="F566">
        <f ca="1">IFERROR(_xlfn.XLOOKUP($A566,map_headernames!I:I,map_headernames!I:I),0)</f>
        <v>0</v>
      </c>
      <c r="G566">
        <f ca="1">IFERROR(_xlfn.XLOOKUP($A566,map_headernames!L:L,map_headernames!L:L),0)</f>
        <v>0</v>
      </c>
      <c r="H566" s="68" t="e">
        <f ca="1">_xlfn.XLOOKUP(A566,map_headernames!L:L,map_headernames!Q:Q)</f>
        <v>#NAME?</v>
      </c>
      <c r="I566">
        <f ca="1">IFERROR(_xlfn.XLOOKUP($A566,map_headernames!O:O,map_headernames!O:O),0)</f>
        <v>0</v>
      </c>
    </row>
    <row r="567" spans="1:9">
      <c r="A567" s="71" t="s">
        <v>4448</v>
      </c>
      <c r="B567" s="71" t="s">
        <v>4449</v>
      </c>
      <c r="C567" s="72" t="s">
        <v>4450</v>
      </c>
      <c r="D567" s="65" t="s">
        <v>3837</v>
      </c>
      <c r="E567">
        <f ca="1">IFERROR(_xlfn.XLOOKUP($A567,map_headernames!H:H,map_headernames!H:H),0)</f>
        <v>0</v>
      </c>
      <c r="F567">
        <f ca="1">IFERROR(_xlfn.XLOOKUP($A567,map_headernames!I:I,map_headernames!I:I),0)</f>
        <v>0</v>
      </c>
      <c r="G567">
        <f ca="1">IFERROR(_xlfn.XLOOKUP($A567,map_headernames!L:L,map_headernames!L:L),0)</f>
        <v>0</v>
      </c>
      <c r="H567" s="68" t="e">
        <f ca="1">_xlfn.XLOOKUP(A567,map_headernames!L:L,map_headernames!Q:Q)</f>
        <v>#NAME?</v>
      </c>
      <c r="I567">
        <f ca="1">IFERROR(_xlfn.XLOOKUP($A567,map_headernames!O:O,map_headernames!O:O),0)</f>
        <v>0</v>
      </c>
    </row>
    <row r="568" spans="1:9">
      <c r="A568" s="71" t="s">
        <v>4451</v>
      </c>
      <c r="B568" s="71" t="s">
        <v>4452</v>
      </c>
      <c r="C568" s="72" t="s">
        <v>4452</v>
      </c>
      <c r="D568" s="65" t="s">
        <v>3837</v>
      </c>
      <c r="E568">
        <f ca="1">IFERROR(_xlfn.XLOOKUP($A568,map_headernames!H:H,map_headernames!H:H),0)</f>
        <v>0</v>
      </c>
      <c r="F568">
        <f ca="1">IFERROR(_xlfn.XLOOKUP($A568,map_headernames!I:I,map_headernames!I:I),0)</f>
        <v>0</v>
      </c>
      <c r="G568">
        <f ca="1">IFERROR(_xlfn.XLOOKUP($A568,map_headernames!L:L,map_headernames!L:L),0)</f>
        <v>0</v>
      </c>
      <c r="H568" s="68" t="e">
        <f ca="1">_xlfn.XLOOKUP(A568,map_headernames!L:L,map_headernames!Q:Q)</f>
        <v>#NAME?</v>
      </c>
      <c r="I568">
        <f ca="1">IFERROR(_xlfn.XLOOKUP($A568,map_headernames!O:O,map_headernames!O:O),0)</f>
        <v>0</v>
      </c>
    </row>
    <row r="569" spans="1:9">
      <c r="A569" s="71" t="s">
        <v>4453</v>
      </c>
      <c r="B569" s="71" t="s">
        <v>4454</v>
      </c>
      <c r="C569" s="72" t="s">
        <v>4455</v>
      </c>
      <c r="D569" s="65" t="s">
        <v>3837</v>
      </c>
      <c r="E569">
        <f ca="1">IFERROR(_xlfn.XLOOKUP($A569,map_headernames!H:H,map_headernames!H:H),0)</f>
        <v>0</v>
      </c>
      <c r="F569">
        <f ca="1">IFERROR(_xlfn.XLOOKUP($A569,map_headernames!I:I,map_headernames!I:I),0)</f>
        <v>0</v>
      </c>
      <c r="G569">
        <f ca="1">IFERROR(_xlfn.XLOOKUP($A569,map_headernames!L:L,map_headernames!L:L),0)</f>
        <v>0</v>
      </c>
      <c r="H569" s="68" t="e">
        <f ca="1">_xlfn.XLOOKUP(A569,map_headernames!L:L,map_headernames!Q:Q)</f>
        <v>#NAME?</v>
      </c>
      <c r="I569">
        <f ca="1">IFERROR(_xlfn.XLOOKUP($A569,map_headernames!O:O,map_headernames!O:O),0)</f>
        <v>0</v>
      </c>
    </row>
    <row r="570" spans="1:9">
      <c r="A570" s="71" t="s">
        <v>4456</v>
      </c>
      <c r="B570" s="71" t="s">
        <v>4457</v>
      </c>
      <c r="C570" s="72" t="s">
        <v>4457</v>
      </c>
      <c r="D570" s="65" t="s">
        <v>3837</v>
      </c>
      <c r="E570">
        <f ca="1">IFERROR(_xlfn.XLOOKUP($A570,map_headernames!H:H,map_headernames!H:H),0)</f>
        <v>0</v>
      </c>
      <c r="F570">
        <f ca="1">IFERROR(_xlfn.XLOOKUP($A570,map_headernames!I:I,map_headernames!I:I),0)</f>
        <v>0</v>
      </c>
      <c r="G570">
        <f ca="1">IFERROR(_xlfn.XLOOKUP($A570,map_headernames!L:L,map_headernames!L:L),0)</f>
        <v>0</v>
      </c>
      <c r="H570" s="68" t="e">
        <f ca="1">_xlfn.XLOOKUP(A570,map_headernames!L:L,map_headernames!Q:Q)</f>
        <v>#NAME?</v>
      </c>
      <c r="I570">
        <f ca="1">IFERROR(_xlfn.XLOOKUP($A570,map_headernames!O:O,map_headernames!O:O),0)</f>
        <v>0</v>
      </c>
    </row>
    <row r="571" spans="1:9">
      <c r="A571" s="71" t="s">
        <v>4458</v>
      </c>
      <c r="B571" s="71" t="s">
        <v>4459</v>
      </c>
      <c r="C571" s="72" t="s">
        <v>4460</v>
      </c>
      <c r="D571" s="65" t="s">
        <v>3837</v>
      </c>
      <c r="E571">
        <f ca="1">IFERROR(_xlfn.XLOOKUP($A571,map_headernames!H:H,map_headernames!H:H),0)</f>
        <v>0</v>
      </c>
      <c r="F571">
        <f ca="1">IFERROR(_xlfn.XLOOKUP($A571,map_headernames!I:I,map_headernames!I:I),0)</f>
        <v>0</v>
      </c>
      <c r="G571">
        <f ca="1">IFERROR(_xlfn.XLOOKUP($A571,map_headernames!L:L,map_headernames!L:L),0)</f>
        <v>0</v>
      </c>
      <c r="H571" s="68" t="e">
        <f ca="1">_xlfn.XLOOKUP(A571,map_headernames!L:L,map_headernames!Q:Q)</f>
        <v>#NAME?</v>
      </c>
      <c r="I571">
        <f ca="1">IFERROR(_xlfn.XLOOKUP($A571,map_headernames!O:O,map_headernames!O:O),0)</f>
        <v>0</v>
      </c>
    </row>
    <row r="572" spans="1:9">
      <c r="A572" s="71" t="s">
        <v>4461</v>
      </c>
      <c r="B572" s="71" t="s">
        <v>4462</v>
      </c>
      <c r="C572" s="78" t="s">
        <v>4462</v>
      </c>
      <c r="D572" s="65" t="s">
        <v>4463</v>
      </c>
      <c r="E572">
        <f ca="1">IFERROR(_xlfn.XLOOKUP($A572,map_headernames!H:H,map_headernames!H:H),0)</f>
        <v>0</v>
      </c>
      <c r="F572">
        <f ca="1">IFERROR(_xlfn.XLOOKUP($A572,map_headernames!I:I,map_headernames!I:I),0)</f>
        <v>0</v>
      </c>
      <c r="G572">
        <f ca="1">IFERROR(_xlfn.XLOOKUP($A572,map_headernames!L:L,map_headernames!L:L),0)</f>
        <v>0</v>
      </c>
      <c r="H572" s="68" t="e">
        <f ca="1">_xlfn.XLOOKUP(A572,map_headernames!L:L,map_headernames!Q:Q)</f>
        <v>#NAME?</v>
      </c>
      <c r="I572">
        <f ca="1">IFERROR(_xlfn.XLOOKUP($A572,map_headernames!O:O,map_headernames!O:O),0)</f>
        <v>0</v>
      </c>
    </row>
    <row r="573" spans="1:9">
      <c r="A573" s="71" t="s">
        <v>4464</v>
      </c>
      <c r="B573" s="71" t="s">
        <v>4465</v>
      </c>
      <c r="C573" s="78" t="s">
        <v>4465</v>
      </c>
      <c r="D573" s="65" t="s">
        <v>4463</v>
      </c>
      <c r="E573">
        <f ca="1">IFERROR(_xlfn.XLOOKUP($A573,map_headernames!H:H,map_headernames!H:H),0)</f>
        <v>0</v>
      </c>
      <c r="F573">
        <f ca="1">IFERROR(_xlfn.XLOOKUP($A573,map_headernames!I:I,map_headernames!I:I),0)</f>
        <v>0</v>
      </c>
      <c r="G573">
        <f ca="1">IFERROR(_xlfn.XLOOKUP($A573,map_headernames!L:L,map_headernames!L:L),0)</f>
        <v>0</v>
      </c>
      <c r="H573" s="68" t="e">
        <f ca="1">_xlfn.XLOOKUP(A573,map_headernames!L:L,map_headernames!Q:Q)</f>
        <v>#NAME?</v>
      </c>
      <c r="I573">
        <f ca="1">IFERROR(_xlfn.XLOOKUP($A573,map_headernames!O:O,map_headernames!O:O),0)</f>
        <v>0</v>
      </c>
    </row>
    <row r="574" spans="1:9">
      <c r="A574" s="71" t="s">
        <v>4466</v>
      </c>
      <c r="B574" s="71" t="s">
        <v>4467</v>
      </c>
      <c r="C574" s="78" t="s">
        <v>4468</v>
      </c>
      <c r="D574" s="65" t="s">
        <v>4463</v>
      </c>
      <c r="E574">
        <f ca="1">IFERROR(_xlfn.XLOOKUP($A574,map_headernames!H:H,map_headernames!H:H),0)</f>
        <v>0</v>
      </c>
      <c r="F574">
        <f ca="1">IFERROR(_xlfn.XLOOKUP($A574,map_headernames!I:I,map_headernames!I:I),0)</f>
        <v>0</v>
      </c>
      <c r="G574">
        <f ca="1">IFERROR(_xlfn.XLOOKUP($A574,map_headernames!L:L,map_headernames!L:L),0)</f>
        <v>0</v>
      </c>
      <c r="H574" s="68" t="e">
        <f ca="1">_xlfn.XLOOKUP(A574,map_headernames!L:L,map_headernames!Q:Q)</f>
        <v>#NAME?</v>
      </c>
      <c r="I574">
        <f ca="1">IFERROR(_xlfn.XLOOKUP($A574,map_headernames!O:O,map_headernames!O:O),0)</f>
        <v>0</v>
      </c>
    </row>
    <row r="575" spans="1:9">
      <c r="A575" s="71" t="s">
        <v>4469</v>
      </c>
      <c r="B575" s="71" t="s">
        <v>4470</v>
      </c>
      <c r="C575" s="78" t="s">
        <v>4470</v>
      </c>
      <c r="D575" s="65" t="s">
        <v>4463</v>
      </c>
      <c r="E575">
        <f ca="1">IFERROR(_xlfn.XLOOKUP($A575,map_headernames!H:H,map_headernames!H:H),0)</f>
        <v>0</v>
      </c>
      <c r="F575">
        <f ca="1">IFERROR(_xlfn.XLOOKUP($A575,map_headernames!I:I,map_headernames!I:I),0)</f>
        <v>0</v>
      </c>
      <c r="G575">
        <f ca="1">IFERROR(_xlfn.XLOOKUP($A575,map_headernames!L:L,map_headernames!L:L),0)</f>
        <v>0</v>
      </c>
      <c r="H575" s="68" t="e">
        <f ca="1">_xlfn.XLOOKUP(A575,map_headernames!L:L,map_headernames!Q:Q)</f>
        <v>#NAME?</v>
      </c>
      <c r="I575">
        <f ca="1">IFERROR(_xlfn.XLOOKUP($A575,map_headernames!O:O,map_headernames!O:O),0)</f>
        <v>0</v>
      </c>
    </row>
    <row r="576" spans="1:9">
      <c r="A576" s="71" t="s">
        <v>4471</v>
      </c>
      <c r="B576" s="71" t="s">
        <v>4472</v>
      </c>
      <c r="C576" s="78" t="s">
        <v>4473</v>
      </c>
      <c r="D576" s="65" t="s">
        <v>4463</v>
      </c>
      <c r="E576">
        <f ca="1">IFERROR(_xlfn.XLOOKUP($A576,map_headernames!H:H,map_headernames!H:H),0)</f>
        <v>0</v>
      </c>
      <c r="F576">
        <f ca="1">IFERROR(_xlfn.XLOOKUP($A576,map_headernames!I:I,map_headernames!I:I),0)</f>
        <v>0</v>
      </c>
      <c r="G576">
        <f ca="1">IFERROR(_xlfn.XLOOKUP($A576,map_headernames!L:L,map_headernames!L:L),0)</f>
        <v>0</v>
      </c>
      <c r="H576" s="68" t="e">
        <f ca="1">_xlfn.XLOOKUP(A576,map_headernames!L:L,map_headernames!Q:Q)</f>
        <v>#NAME?</v>
      </c>
      <c r="I576">
        <f ca="1">IFERROR(_xlfn.XLOOKUP($A576,map_headernames!O:O,map_headernames!O:O),0)</f>
        <v>0</v>
      </c>
    </row>
    <row r="577" spans="1:9">
      <c r="A577" s="71" t="s">
        <v>4474</v>
      </c>
      <c r="B577" s="71" t="s">
        <v>4475</v>
      </c>
      <c r="C577" s="78" t="s">
        <v>4475</v>
      </c>
      <c r="D577" s="65" t="s">
        <v>4463</v>
      </c>
      <c r="E577">
        <f ca="1">IFERROR(_xlfn.XLOOKUP($A577,map_headernames!H:H,map_headernames!H:H),0)</f>
        <v>0</v>
      </c>
      <c r="F577">
        <f ca="1">IFERROR(_xlfn.XLOOKUP($A577,map_headernames!I:I,map_headernames!I:I),0)</f>
        <v>0</v>
      </c>
      <c r="G577">
        <f ca="1">IFERROR(_xlfn.XLOOKUP($A577,map_headernames!L:L,map_headernames!L:L),0)</f>
        <v>0</v>
      </c>
      <c r="H577" s="68" t="e">
        <f ca="1">_xlfn.XLOOKUP(A577,map_headernames!L:L,map_headernames!Q:Q)</f>
        <v>#NAME?</v>
      </c>
      <c r="I577">
        <f ca="1">IFERROR(_xlfn.XLOOKUP($A577,map_headernames!O:O,map_headernames!O:O),0)</f>
        <v>0</v>
      </c>
    </row>
    <row r="578" spans="1:9">
      <c r="A578" s="71" t="s">
        <v>4476</v>
      </c>
      <c r="B578" s="71" t="s">
        <v>4477</v>
      </c>
      <c r="C578" s="78" t="s">
        <v>4478</v>
      </c>
      <c r="D578" s="65" t="s">
        <v>4463</v>
      </c>
      <c r="E578">
        <f ca="1">IFERROR(_xlfn.XLOOKUP($A578,map_headernames!H:H,map_headernames!H:H),0)</f>
        <v>0</v>
      </c>
      <c r="F578">
        <f ca="1">IFERROR(_xlfn.XLOOKUP($A578,map_headernames!I:I,map_headernames!I:I),0)</f>
        <v>0</v>
      </c>
      <c r="G578">
        <f ca="1">IFERROR(_xlfn.XLOOKUP($A578,map_headernames!L:L,map_headernames!L:L),0)</f>
        <v>0</v>
      </c>
      <c r="H578" s="68" t="e">
        <f ca="1">_xlfn.XLOOKUP(A578,map_headernames!L:L,map_headernames!Q:Q)</f>
        <v>#NAME?</v>
      </c>
      <c r="I578">
        <f ca="1">IFERROR(_xlfn.XLOOKUP($A578,map_headernames!O:O,map_headernames!O:O),0)</f>
        <v>0</v>
      </c>
    </row>
    <row r="579" spans="1:9">
      <c r="A579" s="71" t="s">
        <v>4479</v>
      </c>
      <c r="B579" s="71" t="s">
        <v>4480</v>
      </c>
      <c r="C579" s="78" t="s">
        <v>4480</v>
      </c>
      <c r="D579" s="65" t="s">
        <v>4463</v>
      </c>
      <c r="E579">
        <f ca="1">IFERROR(_xlfn.XLOOKUP($A579,map_headernames!H:H,map_headernames!H:H),0)</f>
        <v>0</v>
      </c>
      <c r="F579">
        <f ca="1">IFERROR(_xlfn.XLOOKUP($A579,map_headernames!I:I,map_headernames!I:I),0)</f>
        <v>0</v>
      </c>
      <c r="G579">
        <f ca="1">IFERROR(_xlfn.XLOOKUP($A579,map_headernames!L:L,map_headernames!L:L),0)</f>
        <v>0</v>
      </c>
      <c r="H579" s="68" t="e">
        <f ca="1">_xlfn.XLOOKUP(A579,map_headernames!L:L,map_headernames!Q:Q)</f>
        <v>#NAME?</v>
      </c>
      <c r="I579">
        <f ca="1">IFERROR(_xlfn.XLOOKUP($A579,map_headernames!O:O,map_headernames!O:O),0)</f>
        <v>0</v>
      </c>
    </row>
    <row r="580" spans="1:9">
      <c r="A580" s="71" t="s">
        <v>4481</v>
      </c>
      <c r="B580" s="71" t="s">
        <v>4482</v>
      </c>
      <c r="C580" s="78" t="s">
        <v>4482</v>
      </c>
      <c r="D580" s="65" t="s">
        <v>4463</v>
      </c>
      <c r="E580">
        <f ca="1">IFERROR(_xlfn.XLOOKUP($A580,map_headernames!H:H,map_headernames!H:H),0)</f>
        <v>0</v>
      </c>
      <c r="F580">
        <f ca="1">IFERROR(_xlfn.XLOOKUP($A580,map_headernames!I:I,map_headernames!I:I),0)</f>
        <v>0</v>
      </c>
      <c r="G580">
        <f ca="1">IFERROR(_xlfn.XLOOKUP($A580,map_headernames!L:L,map_headernames!L:L),0)</f>
        <v>0</v>
      </c>
      <c r="H580" s="68" t="e">
        <f ca="1">_xlfn.XLOOKUP(A580,map_headernames!L:L,map_headernames!Q:Q)</f>
        <v>#NAME?</v>
      </c>
      <c r="I580">
        <f ca="1">IFERROR(_xlfn.XLOOKUP($A580,map_headernames!O:O,map_headernames!O:O),0)</f>
        <v>0</v>
      </c>
    </row>
    <row r="581" spans="1:9">
      <c r="A581" s="71" t="s">
        <v>4483</v>
      </c>
      <c r="B581" s="71" t="s">
        <v>4484</v>
      </c>
      <c r="C581" s="78" t="s">
        <v>4485</v>
      </c>
      <c r="D581" s="65" t="s">
        <v>4463</v>
      </c>
      <c r="E581">
        <f ca="1">IFERROR(_xlfn.XLOOKUP($A581,map_headernames!H:H,map_headernames!H:H),0)</f>
        <v>0</v>
      </c>
      <c r="F581">
        <f ca="1">IFERROR(_xlfn.XLOOKUP($A581,map_headernames!I:I,map_headernames!I:I),0)</f>
        <v>0</v>
      </c>
      <c r="G581">
        <f ca="1">IFERROR(_xlfn.XLOOKUP($A581,map_headernames!L:L,map_headernames!L:L),0)</f>
        <v>0</v>
      </c>
      <c r="H581" s="68" t="e">
        <f ca="1">_xlfn.XLOOKUP(A581,map_headernames!L:L,map_headernames!Q:Q)</f>
        <v>#NAME?</v>
      </c>
      <c r="I581">
        <f ca="1">IFERROR(_xlfn.XLOOKUP($A581,map_headernames!O:O,map_headernames!O:O),0)</f>
        <v>0</v>
      </c>
    </row>
    <row r="582" spans="1:9">
      <c r="A582" s="71" t="s">
        <v>4486</v>
      </c>
      <c r="B582" s="71" t="s">
        <v>4487</v>
      </c>
      <c r="C582" s="78" t="s">
        <v>4487</v>
      </c>
      <c r="D582" s="65" t="s">
        <v>4463</v>
      </c>
      <c r="E582">
        <f ca="1">IFERROR(_xlfn.XLOOKUP($A582,map_headernames!H:H,map_headernames!H:H),0)</f>
        <v>0</v>
      </c>
      <c r="F582">
        <f ca="1">IFERROR(_xlfn.XLOOKUP($A582,map_headernames!I:I,map_headernames!I:I),0)</f>
        <v>0</v>
      </c>
      <c r="G582">
        <f ca="1">IFERROR(_xlfn.XLOOKUP($A582,map_headernames!L:L,map_headernames!L:L),0)</f>
        <v>0</v>
      </c>
      <c r="H582" s="68" t="e">
        <f ca="1">_xlfn.XLOOKUP(A582,map_headernames!L:L,map_headernames!Q:Q)</f>
        <v>#NAME?</v>
      </c>
      <c r="I582">
        <f ca="1">IFERROR(_xlfn.XLOOKUP($A582,map_headernames!O:O,map_headernames!O:O),0)</f>
        <v>0</v>
      </c>
    </row>
    <row r="583" spans="1:9">
      <c r="A583" s="71" t="s">
        <v>4488</v>
      </c>
      <c r="B583" s="71" t="s">
        <v>4489</v>
      </c>
      <c r="C583" s="78" t="s">
        <v>4490</v>
      </c>
      <c r="D583" s="65" t="s">
        <v>4463</v>
      </c>
      <c r="E583">
        <f ca="1">IFERROR(_xlfn.XLOOKUP($A583,map_headernames!H:H,map_headernames!H:H),0)</f>
        <v>0</v>
      </c>
      <c r="F583">
        <f ca="1">IFERROR(_xlfn.XLOOKUP($A583,map_headernames!I:I,map_headernames!I:I),0)</f>
        <v>0</v>
      </c>
      <c r="G583">
        <f ca="1">IFERROR(_xlfn.XLOOKUP($A583,map_headernames!L:L,map_headernames!L:L),0)</f>
        <v>0</v>
      </c>
      <c r="H583" s="68" t="e">
        <f ca="1">_xlfn.XLOOKUP(A583,map_headernames!L:L,map_headernames!Q:Q)</f>
        <v>#NAME?</v>
      </c>
      <c r="I583">
        <f ca="1">IFERROR(_xlfn.XLOOKUP($A583,map_headernames!O:O,map_headernames!O:O),0)</f>
        <v>0</v>
      </c>
    </row>
    <row r="584" spans="1:9">
      <c r="A584" s="71" t="s">
        <v>4491</v>
      </c>
      <c r="B584" s="71" t="s">
        <v>4492</v>
      </c>
      <c r="C584" s="78" t="s">
        <v>4492</v>
      </c>
      <c r="D584" s="65" t="s">
        <v>4463</v>
      </c>
      <c r="E584">
        <f ca="1">IFERROR(_xlfn.XLOOKUP($A584,map_headernames!H:H,map_headernames!H:H),0)</f>
        <v>0</v>
      </c>
      <c r="F584">
        <f ca="1">IFERROR(_xlfn.XLOOKUP($A584,map_headernames!I:I,map_headernames!I:I),0)</f>
        <v>0</v>
      </c>
      <c r="G584">
        <f ca="1">IFERROR(_xlfn.XLOOKUP($A584,map_headernames!L:L,map_headernames!L:L),0)</f>
        <v>0</v>
      </c>
      <c r="H584" s="68" t="e">
        <f ca="1">_xlfn.XLOOKUP(A584,map_headernames!L:L,map_headernames!Q:Q)</f>
        <v>#NAME?</v>
      </c>
      <c r="I584">
        <f ca="1">IFERROR(_xlfn.XLOOKUP($A584,map_headernames!O:O,map_headernames!O:O),0)</f>
        <v>0</v>
      </c>
    </row>
    <row r="585" spans="1:9">
      <c r="A585" s="71" t="s">
        <v>4493</v>
      </c>
      <c r="B585" s="71" t="s">
        <v>4494</v>
      </c>
      <c r="C585" s="78" t="s">
        <v>4495</v>
      </c>
      <c r="D585" s="65" t="s">
        <v>4463</v>
      </c>
      <c r="E585">
        <f ca="1">IFERROR(_xlfn.XLOOKUP($A585,map_headernames!H:H,map_headernames!H:H),0)</f>
        <v>0</v>
      </c>
      <c r="F585">
        <f ca="1">IFERROR(_xlfn.XLOOKUP($A585,map_headernames!I:I,map_headernames!I:I),0)</f>
        <v>0</v>
      </c>
      <c r="G585">
        <f ca="1">IFERROR(_xlfn.XLOOKUP($A585,map_headernames!L:L,map_headernames!L:L),0)</f>
        <v>0</v>
      </c>
      <c r="H585" s="68" t="e">
        <f ca="1">_xlfn.XLOOKUP(A585,map_headernames!L:L,map_headernames!Q:Q)</f>
        <v>#NAME?</v>
      </c>
      <c r="I585">
        <f ca="1">IFERROR(_xlfn.XLOOKUP($A585,map_headernames!O:O,map_headernames!O:O),0)</f>
        <v>0</v>
      </c>
    </row>
    <row r="586" spans="1:9">
      <c r="A586" s="71" t="s">
        <v>4496</v>
      </c>
      <c r="B586" s="71" t="s">
        <v>4497</v>
      </c>
      <c r="C586" s="78" t="s">
        <v>4497</v>
      </c>
      <c r="D586" s="65" t="s">
        <v>4463</v>
      </c>
      <c r="E586">
        <f ca="1">IFERROR(_xlfn.XLOOKUP($A586,map_headernames!H:H,map_headernames!H:H),0)</f>
        <v>0</v>
      </c>
      <c r="F586">
        <f ca="1">IFERROR(_xlfn.XLOOKUP($A586,map_headernames!I:I,map_headernames!I:I),0)</f>
        <v>0</v>
      </c>
      <c r="G586">
        <f ca="1">IFERROR(_xlfn.XLOOKUP($A586,map_headernames!L:L,map_headernames!L:L),0)</f>
        <v>0</v>
      </c>
      <c r="H586" s="68" t="e">
        <f ca="1">_xlfn.XLOOKUP(A586,map_headernames!L:L,map_headernames!Q:Q)</f>
        <v>#NAME?</v>
      </c>
      <c r="I586">
        <f ca="1">IFERROR(_xlfn.XLOOKUP($A586,map_headernames!O:O,map_headernames!O:O),0)</f>
        <v>0</v>
      </c>
    </row>
    <row r="587" spans="1:9">
      <c r="A587" s="71" t="s">
        <v>4498</v>
      </c>
      <c r="B587" s="71" t="s">
        <v>4499</v>
      </c>
      <c r="C587" s="78" t="s">
        <v>4500</v>
      </c>
      <c r="D587" s="65" t="s">
        <v>4463</v>
      </c>
      <c r="E587">
        <f ca="1">IFERROR(_xlfn.XLOOKUP($A587,map_headernames!H:H,map_headernames!H:H),0)</f>
        <v>0</v>
      </c>
      <c r="F587">
        <f ca="1">IFERROR(_xlfn.XLOOKUP($A587,map_headernames!I:I,map_headernames!I:I),0)</f>
        <v>0</v>
      </c>
      <c r="G587">
        <f ca="1">IFERROR(_xlfn.XLOOKUP($A587,map_headernames!L:L,map_headernames!L:L),0)</f>
        <v>0</v>
      </c>
      <c r="H587" s="68" t="e">
        <f ca="1">_xlfn.XLOOKUP(A587,map_headernames!L:L,map_headernames!Q:Q)</f>
        <v>#NAME?</v>
      </c>
      <c r="I587">
        <f ca="1">IFERROR(_xlfn.XLOOKUP($A587,map_headernames!O:O,map_headernames!O:O),0)</f>
        <v>0</v>
      </c>
    </row>
    <row r="588" spans="1:9">
      <c r="A588" s="71" t="s">
        <v>4501</v>
      </c>
      <c r="B588" s="71" t="s">
        <v>4502</v>
      </c>
      <c r="C588" s="78" t="s">
        <v>4502</v>
      </c>
      <c r="D588" s="65" t="s">
        <v>4463</v>
      </c>
      <c r="E588">
        <f ca="1">IFERROR(_xlfn.XLOOKUP($A588,map_headernames!H:H,map_headernames!H:H),0)</f>
        <v>0</v>
      </c>
      <c r="F588">
        <f ca="1">IFERROR(_xlfn.XLOOKUP($A588,map_headernames!I:I,map_headernames!I:I),0)</f>
        <v>0</v>
      </c>
      <c r="G588">
        <f ca="1">IFERROR(_xlfn.XLOOKUP($A588,map_headernames!L:L,map_headernames!L:L),0)</f>
        <v>0</v>
      </c>
      <c r="H588" s="68" t="e">
        <f ca="1">_xlfn.XLOOKUP(A588,map_headernames!L:L,map_headernames!Q:Q)</f>
        <v>#NAME?</v>
      </c>
      <c r="I588">
        <f ca="1">IFERROR(_xlfn.XLOOKUP($A588,map_headernames!O:O,map_headernames!O:O),0)</f>
        <v>0</v>
      </c>
    </row>
    <row r="589" spans="1:9">
      <c r="A589" s="71" t="s">
        <v>4503</v>
      </c>
      <c r="B589" s="71" t="s">
        <v>4504</v>
      </c>
      <c r="C589" s="78" t="s">
        <v>4505</v>
      </c>
      <c r="D589" s="65" t="s">
        <v>4463</v>
      </c>
      <c r="E589">
        <f ca="1">IFERROR(_xlfn.XLOOKUP($A589,map_headernames!H:H,map_headernames!H:H),0)</f>
        <v>0</v>
      </c>
      <c r="F589">
        <f ca="1">IFERROR(_xlfn.XLOOKUP($A589,map_headernames!I:I,map_headernames!I:I),0)</f>
        <v>0</v>
      </c>
      <c r="G589">
        <f ca="1">IFERROR(_xlfn.XLOOKUP($A589,map_headernames!L:L,map_headernames!L:L),0)</f>
        <v>0</v>
      </c>
      <c r="H589" s="68" t="e">
        <f ca="1">_xlfn.XLOOKUP(A589,map_headernames!L:L,map_headernames!Q:Q)</f>
        <v>#NAME?</v>
      </c>
      <c r="I589">
        <f ca="1">IFERROR(_xlfn.XLOOKUP($A589,map_headernames!O:O,map_headernames!O:O),0)</f>
        <v>0</v>
      </c>
    </row>
    <row r="590" spans="1:9">
      <c r="A590" s="71" t="s">
        <v>4506</v>
      </c>
      <c r="B590" s="71" t="s">
        <v>4507</v>
      </c>
      <c r="C590" s="78" t="s">
        <v>4507</v>
      </c>
      <c r="D590" s="65" t="s">
        <v>4463</v>
      </c>
      <c r="E590">
        <f ca="1">IFERROR(_xlfn.XLOOKUP($A590,map_headernames!H:H,map_headernames!H:H),0)</f>
        <v>0</v>
      </c>
      <c r="F590">
        <f ca="1">IFERROR(_xlfn.XLOOKUP($A590,map_headernames!I:I,map_headernames!I:I),0)</f>
        <v>0</v>
      </c>
      <c r="G590">
        <f ca="1">IFERROR(_xlfn.XLOOKUP($A590,map_headernames!L:L,map_headernames!L:L),0)</f>
        <v>0</v>
      </c>
      <c r="H590" s="68" t="e">
        <f ca="1">_xlfn.XLOOKUP(A590,map_headernames!L:L,map_headernames!Q:Q)</f>
        <v>#NAME?</v>
      </c>
      <c r="I590">
        <f ca="1">IFERROR(_xlfn.XLOOKUP($A590,map_headernames!O:O,map_headernames!O:O),0)</f>
        <v>0</v>
      </c>
    </row>
    <row r="591" spans="1:9">
      <c r="A591" s="71" t="s">
        <v>4508</v>
      </c>
      <c r="B591" s="71" t="s">
        <v>4509</v>
      </c>
      <c r="C591" s="78" t="s">
        <v>4510</v>
      </c>
      <c r="D591" s="65" t="s">
        <v>4463</v>
      </c>
      <c r="E591">
        <f ca="1">IFERROR(_xlfn.XLOOKUP($A591,map_headernames!H:H,map_headernames!H:H),0)</f>
        <v>0</v>
      </c>
      <c r="F591">
        <f ca="1">IFERROR(_xlfn.XLOOKUP($A591,map_headernames!I:I,map_headernames!I:I),0)</f>
        <v>0</v>
      </c>
      <c r="G591">
        <f ca="1">IFERROR(_xlfn.XLOOKUP($A591,map_headernames!L:L,map_headernames!L:L),0)</f>
        <v>0</v>
      </c>
      <c r="H591" s="68" t="e">
        <f ca="1">_xlfn.XLOOKUP(A591,map_headernames!L:L,map_headernames!Q:Q)</f>
        <v>#NAME?</v>
      </c>
      <c r="I591">
        <f ca="1">IFERROR(_xlfn.XLOOKUP($A591,map_headernames!O:O,map_headernames!O:O),0)</f>
        <v>0</v>
      </c>
    </row>
    <row r="592" spans="1:9">
      <c r="A592" s="71" t="s">
        <v>4511</v>
      </c>
      <c r="B592" s="71" t="s">
        <v>4512</v>
      </c>
      <c r="C592" s="78" t="s">
        <v>4512</v>
      </c>
      <c r="D592" s="65" t="s">
        <v>4463</v>
      </c>
      <c r="E592">
        <f ca="1">IFERROR(_xlfn.XLOOKUP($A592,map_headernames!H:H,map_headernames!H:H),0)</f>
        <v>0</v>
      </c>
      <c r="F592">
        <f ca="1">IFERROR(_xlfn.XLOOKUP($A592,map_headernames!I:I,map_headernames!I:I),0)</f>
        <v>0</v>
      </c>
      <c r="G592">
        <f ca="1">IFERROR(_xlfn.XLOOKUP($A592,map_headernames!L:L,map_headernames!L:L),0)</f>
        <v>0</v>
      </c>
      <c r="H592" s="68" t="e">
        <f ca="1">_xlfn.XLOOKUP(A592,map_headernames!L:L,map_headernames!Q:Q)</f>
        <v>#NAME?</v>
      </c>
      <c r="I592">
        <f ca="1">IFERROR(_xlfn.XLOOKUP($A592,map_headernames!O:O,map_headernames!O:O),0)</f>
        <v>0</v>
      </c>
    </row>
    <row r="593" spans="1:14">
      <c r="A593" s="71" t="s">
        <v>4513</v>
      </c>
      <c r="B593" s="71" t="s">
        <v>4514</v>
      </c>
      <c r="C593" s="78" t="s">
        <v>4515</v>
      </c>
      <c r="D593" s="65" t="s">
        <v>4463</v>
      </c>
      <c r="E593">
        <f ca="1">IFERROR(_xlfn.XLOOKUP($A593,map_headernames!H:H,map_headernames!H:H),0)</f>
        <v>0</v>
      </c>
      <c r="F593">
        <f ca="1">IFERROR(_xlfn.XLOOKUP($A593,map_headernames!I:I,map_headernames!I:I),0)</f>
        <v>0</v>
      </c>
      <c r="G593">
        <f ca="1">IFERROR(_xlfn.XLOOKUP($A593,map_headernames!L:L,map_headernames!L:L),0)</f>
        <v>0</v>
      </c>
      <c r="H593" s="68" t="e">
        <f ca="1">_xlfn.XLOOKUP(A593,map_headernames!L:L,map_headernames!Q:Q)</f>
        <v>#NAME?</v>
      </c>
      <c r="I593">
        <f ca="1">IFERROR(_xlfn.XLOOKUP($A593,map_headernames!O:O,map_headernames!O:O),0)</f>
        <v>0</v>
      </c>
    </row>
    <row r="594" spans="1:14">
      <c r="A594" s="71" t="s">
        <v>4516</v>
      </c>
      <c r="B594" s="71" t="s">
        <v>4517</v>
      </c>
      <c r="C594" s="78" t="s">
        <v>4517</v>
      </c>
      <c r="D594" s="65" t="s">
        <v>4463</v>
      </c>
      <c r="E594">
        <f ca="1">IFERROR(_xlfn.XLOOKUP($A594,map_headernames!H:H,map_headernames!H:H),0)</f>
        <v>0</v>
      </c>
      <c r="F594">
        <f ca="1">IFERROR(_xlfn.XLOOKUP($A594,map_headernames!I:I,map_headernames!I:I),0)</f>
        <v>0</v>
      </c>
      <c r="G594">
        <f ca="1">IFERROR(_xlfn.XLOOKUP($A594,map_headernames!L:L,map_headernames!L:L),0)</f>
        <v>0</v>
      </c>
      <c r="H594" s="68" t="e">
        <f ca="1">_xlfn.XLOOKUP(A594,map_headernames!L:L,map_headernames!Q:Q)</f>
        <v>#NAME?</v>
      </c>
      <c r="I594">
        <f ca="1">IFERROR(_xlfn.XLOOKUP($A594,map_headernames!O:O,map_headernames!O:O),0)</f>
        <v>0</v>
      </c>
    </row>
    <row r="595" spans="1:14">
      <c r="A595" s="71" t="s">
        <v>4518</v>
      </c>
      <c r="B595" s="71" t="s">
        <v>4519</v>
      </c>
      <c r="C595" s="78" t="s">
        <v>4520</v>
      </c>
      <c r="D595" s="65" t="s">
        <v>4463</v>
      </c>
      <c r="E595">
        <f ca="1">IFERROR(_xlfn.XLOOKUP($A595,map_headernames!H:H,map_headernames!H:H),0)</f>
        <v>0</v>
      </c>
      <c r="F595">
        <f ca="1">IFERROR(_xlfn.XLOOKUP($A595,map_headernames!I:I,map_headernames!I:I),0)</f>
        <v>0</v>
      </c>
      <c r="G595">
        <f ca="1">IFERROR(_xlfn.XLOOKUP($A595,map_headernames!L:L,map_headernames!L:L),0)</f>
        <v>0</v>
      </c>
      <c r="H595" s="68" t="e">
        <f ca="1">_xlfn.XLOOKUP(A595,map_headernames!L:L,map_headernames!Q:Q)</f>
        <v>#NAME?</v>
      </c>
      <c r="I595">
        <f ca="1">IFERROR(_xlfn.XLOOKUP($A595,map_headernames!O:O,map_headernames!O:O),0)</f>
        <v>0</v>
      </c>
    </row>
    <row r="596" spans="1:14">
      <c r="A596" s="71" t="s">
        <v>4521</v>
      </c>
      <c r="B596" s="71" t="s">
        <v>4522</v>
      </c>
      <c r="C596" s="78" t="s">
        <v>4522</v>
      </c>
      <c r="D596" s="65" t="s">
        <v>4463</v>
      </c>
      <c r="E596">
        <f ca="1">IFERROR(_xlfn.XLOOKUP($A596,map_headernames!H:H,map_headernames!H:H),0)</f>
        <v>0</v>
      </c>
      <c r="F596">
        <f ca="1">IFERROR(_xlfn.XLOOKUP($A596,map_headernames!I:I,map_headernames!I:I),0)</f>
        <v>0</v>
      </c>
      <c r="G596">
        <f ca="1">IFERROR(_xlfn.XLOOKUP($A596,map_headernames!L:L,map_headernames!L:L),0)</f>
        <v>0</v>
      </c>
      <c r="H596" s="68" t="e">
        <f ca="1">_xlfn.XLOOKUP(A596,map_headernames!L:L,map_headernames!Q:Q)</f>
        <v>#NAME?</v>
      </c>
      <c r="I596">
        <f ca="1">IFERROR(_xlfn.XLOOKUP($A596,map_headernames!O:O,map_headernames!O:O),0)</f>
        <v>0</v>
      </c>
    </row>
    <row r="597" spans="1:14">
      <c r="A597" s="71" t="s">
        <v>4523</v>
      </c>
      <c r="B597" s="71" t="s">
        <v>4524</v>
      </c>
      <c r="C597" s="78" t="s">
        <v>4525</v>
      </c>
      <c r="D597" s="65" t="s">
        <v>4463</v>
      </c>
      <c r="E597">
        <f ca="1">IFERROR(_xlfn.XLOOKUP($A597,map_headernames!H:H,map_headernames!H:H),0)</f>
        <v>0</v>
      </c>
      <c r="F597">
        <f ca="1">IFERROR(_xlfn.XLOOKUP($A597,map_headernames!I:I,map_headernames!I:I),0)</f>
        <v>0</v>
      </c>
      <c r="G597">
        <f ca="1">IFERROR(_xlfn.XLOOKUP($A597,map_headernames!L:L,map_headernames!L:L),0)</f>
        <v>0</v>
      </c>
      <c r="H597" s="68" t="e">
        <f ca="1">_xlfn.XLOOKUP(A597,map_headernames!L:L,map_headernames!Q:Q)</f>
        <v>#NAME?</v>
      </c>
      <c r="I597">
        <f ca="1">IFERROR(_xlfn.XLOOKUP($A597,map_headernames!O:O,map_headernames!O:O),0)</f>
        <v>0</v>
      </c>
    </row>
    <row r="598" spans="1:14">
      <c r="A598" s="71" t="s">
        <v>4526</v>
      </c>
      <c r="B598" s="71" t="s">
        <v>4527</v>
      </c>
      <c r="C598" s="78" t="s">
        <v>4527</v>
      </c>
      <c r="D598" s="65" t="s">
        <v>4463</v>
      </c>
      <c r="E598">
        <f ca="1">IFERROR(_xlfn.XLOOKUP($A598,map_headernames!H:H,map_headernames!H:H),0)</f>
        <v>0</v>
      </c>
      <c r="F598">
        <f ca="1">IFERROR(_xlfn.XLOOKUP($A598,map_headernames!I:I,map_headernames!I:I),0)</f>
        <v>0</v>
      </c>
      <c r="G598">
        <f ca="1">IFERROR(_xlfn.XLOOKUP($A598,map_headernames!L:L,map_headernames!L:L),0)</f>
        <v>0</v>
      </c>
      <c r="H598" s="68" t="e">
        <f ca="1">_xlfn.XLOOKUP(A598,map_headernames!L:L,map_headernames!Q:Q)</f>
        <v>#NAME?</v>
      </c>
      <c r="I598">
        <f ca="1">IFERROR(_xlfn.XLOOKUP($A598,map_headernames!O:O,map_headernames!O:O),0)</f>
        <v>0</v>
      </c>
    </row>
    <row r="599" spans="1:14">
      <c r="A599" s="71" t="s">
        <v>4528</v>
      </c>
      <c r="B599" s="71" t="s">
        <v>4529</v>
      </c>
      <c r="C599" s="78" t="s">
        <v>4530</v>
      </c>
      <c r="D599" s="65" t="s">
        <v>4463</v>
      </c>
      <c r="E599">
        <f ca="1">IFERROR(_xlfn.XLOOKUP($A599,map_headernames!H:H,map_headernames!H:H),0)</f>
        <v>0</v>
      </c>
      <c r="F599">
        <f ca="1">IFERROR(_xlfn.XLOOKUP($A599,map_headernames!I:I,map_headernames!I:I),0)</f>
        <v>0</v>
      </c>
      <c r="G599">
        <f ca="1">IFERROR(_xlfn.XLOOKUP($A599,map_headernames!L:L,map_headernames!L:L),0)</f>
        <v>0</v>
      </c>
      <c r="H599" s="68" t="e">
        <f ca="1">_xlfn.XLOOKUP(A599,map_headernames!L:L,map_headernames!Q:Q)</f>
        <v>#NAME?</v>
      </c>
      <c r="I599">
        <f ca="1">IFERROR(_xlfn.XLOOKUP($A599,map_headernames!O:O,map_headernames!O:O),0)</f>
        <v>0</v>
      </c>
    </row>
    <row r="600" spans="1:14">
      <c r="A600" s="71" t="s">
        <v>4531</v>
      </c>
      <c r="B600" s="71" t="s">
        <v>4532</v>
      </c>
      <c r="C600" s="78" t="s">
        <v>4532</v>
      </c>
      <c r="D600" s="65" t="s">
        <v>4463</v>
      </c>
      <c r="E600">
        <f ca="1">IFERROR(_xlfn.XLOOKUP($A600,map_headernames!H:H,map_headernames!H:H),0)</f>
        <v>0</v>
      </c>
      <c r="F600">
        <f ca="1">IFERROR(_xlfn.XLOOKUP($A600,map_headernames!I:I,map_headernames!I:I),0)</f>
        <v>0</v>
      </c>
      <c r="G600">
        <f ca="1">IFERROR(_xlfn.XLOOKUP($A600,map_headernames!L:L,map_headernames!L:L),0)</f>
        <v>0</v>
      </c>
      <c r="H600" s="68" t="e">
        <f ca="1">_xlfn.XLOOKUP(A600,map_headernames!L:L,map_headernames!Q:Q)</f>
        <v>#NAME?</v>
      </c>
      <c r="I600">
        <f ca="1">IFERROR(_xlfn.XLOOKUP($A600,map_headernames!O:O,map_headernames!O:O),0)</f>
        <v>0</v>
      </c>
    </row>
    <row r="601" spans="1:14">
      <c r="A601" s="71" t="s">
        <v>4533</v>
      </c>
      <c r="B601" s="71" t="s">
        <v>4534</v>
      </c>
      <c r="C601" s="78" t="s">
        <v>4535</v>
      </c>
      <c r="D601" s="65" t="s">
        <v>4463</v>
      </c>
      <c r="E601">
        <f ca="1">IFERROR(_xlfn.XLOOKUP($A601,map_headernames!H:H,map_headernames!H:H),0)</f>
        <v>0</v>
      </c>
      <c r="F601">
        <f ca="1">IFERROR(_xlfn.XLOOKUP($A601,map_headernames!I:I,map_headernames!I:I),0)</f>
        <v>0</v>
      </c>
      <c r="G601">
        <f ca="1">IFERROR(_xlfn.XLOOKUP($A601,map_headernames!L:L,map_headernames!L:L),0)</f>
        <v>0</v>
      </c>
      <c r="H601" s="68" t="e">
        <f ca="1">_xlfn.XLOOKUP(A601,map_headernames!L:L,map_headernames!Q:Q)</f>
        <v>#NAME?</v>
      </c>
      <c r="I601">
        <f ca="1">IFERROR(_xlfn.XLOOKUP($A601,map_headernames!O:O,map_headernames!O:O),0)</f>
        <v>0</v>
      </c>
    </row>
    <row r="602" spans="1:14">
      <c r="A602" s="71" t="s">
        <v>4536</v>
      </c>
      <c r="B602" s="71" t="s">
        <v>4537</v>
      </c>
      <c r="C602" s="78" t="s">
        <v>4537</v>
      </c>
      <c r="D602" s="65" t="s">
        <v>4463</v>
      </c>
      <c r="E602">
        <f ca="1">IFERROR(_xlfn.XLOOKUP($A602,map_headernames!H:H,map_headernames!H:H),0)</f>
        <v>0</v>
      </c>
      <c r="F602">
        <f ca="1">IFERROR(_xlfn.XLOOKUP($A602,map_headernames!I:I,map_headernames!I:I),0)</f>
        <v>0</v>
      </c>
      <c r="G602">
        <f ca="1">IFERROR(_xlfn.XLOOKUP($A602,map_headernames!L:L,map_headernames!L:L),0)</f>
        <v>0</v>
      </c>
      <c r="H602" s="68" t="e">
        <f ca="1">_xlfn.XLOOKUP(A602,map_headernames!L:L,map_headernames!Q:Q)</f>
        <v>#NAME?</v>
      </c>
      <c r="I602">
        <f ca="1">IFERROR(_xlfn.XLOOKUP($A602,map_headernames!O:O,map_headernames!O:O),0)</f>
        <v>0</v>
      </c>
    </row>
    <row r="603" spans="1:14">
      <c r="A603" s="71" t="s">
        <v>4538</v>
      </c>
      <c r="B603" s="71" t="s">
        <v>4539</v>
      </c>
      <c r="C603" s="78" t="s">
        <v>4540</v>
      </c>
      <c r="D603" s="65" t="s">
        <v>4463</v>
      </c>
      <c r="E603">
        <f ca="1">IFERROR(_xlfn.XLOOKUP($A603,map_headernames!H:H,map_headernames!H:H),0)</f>
        <v>0</v>
      </c>
      <c r="F603">
        <f ca="1">IFERROR(_xlfn.XLOOKUP($A603,map_headernames!I:I,map_headernames!I:I),0)</f>
        <v>0</v>
      </c>
      <c r="G603">
        <f ca="1">IFERROR(_xlfn.XLOOKUP($A603,map_headernames!L:L,map_headernames!L:L),0)</f>
        <v>0</v>
      </c>
      <c r="H603" s="68" t="e">
        <f ca="1">_xlfn.XLOOKUP(A603,map_headernames!L:L,map_headernames!Q:Q)</f>
        <v>#NAME?</v>
      </c>
      <c r="I603">
        <f ca="1">IFERROR(_xlfn.XLOOKUP($A603,map_headernames!O:O,map_headernames!O:O),0)</f>
        <v>0</v>
      </c>
    </row>
    <row r="604" spans="1:14">
      <c r="A604" s="71" t="s">
        <v>4541</v>
      </c>
      <c r="B604" s="71" t="s">
        <v>4542</v>
      </c>
      <c r="C604" s="78" t="s">
        <v>4542</v>
      </c>
      <c r="D604" s="65" t="s">
        <v>4463</v>
      </c>
      <c r="E604">
        <f ca="1">IFERROR(_xlfn.XLOOKUP($A604,map_headernames!H:H,map_headernames!H:H),0)</f>
        <v>0</v>
      </c>
      <c r="F604">
        <f ca="1">IFERROR(_xlfn.XLOOKUP($A604,map_headernames!I:I,map_headernames!I:I),0)</f>
        <v>0</v>
      </c>
      <c r="G604">
        <f ca="1">IFERROR(_xlfn.XLOOKUP($A604,map_headernames!L:L,map_headernames!L:L),0)</f>
        <v>0</v>
      </c>
      <c r="H604" s="68" t="e">
        <f ca="1">_xlfn.XLOOKUP(A604,map_headernames!L:L,map_headernames!Q:Q)</f>
        <v>#NAME?</v>
      </c>
      <c r="I604">
        <f ca="1">IFERROR(_xlfn.XLOOKUP($A604,map_headernames!O:O,map_headernames!O:O),0)</f>
        <v>0</v>
      </c>
    </row>
    <row r="605" spans="1:14">
      <c r="A605" s="71" t="s">
        <v>4543</v>
      </c>
      <c r="B605" s="71" t="s">
        <v>4544</v>
      </c>
      <c r="C605" s="78" t="s">
        <v>4544</v>
      </c>
      <c r="D605" s="65" t="s">
        <v>4463</v>
      </c>
      <c r="E605">
        <f ca="1">IFERROR(_xlfn.XLOOKUP($A605,map_headernames!H:H,map_headernames!H:H),0)</f>
        <v>0</v>
      </c>
      <c r="F605">
        <f ca="1">IFERROR(_xlfn.XLOOKUP($A605,map_headernames!I:I,map_headernames!I:I),0)</f>
        <v>0</v>
      </c>
      <c r="G605">
        <f ca="1">IFERROR(_xlfn.XLOOKUP($A605,map_headernames!L:L,map_headernames!L:L),0)</f>
        <v>0</v>
      </c>
      <c r="H605" s="68" t="e">
        <f ca="1">_xlfn.XLOOKUP(A605,map_headernames!L:L,map_headernames!Q:Q)</f>
        <v>#NAME?</v>
      </c>
      <c r="I605">
        <f ca="1">IFERROR(_xlfn.XLOOKUP($A605,map_headernames!O:O,map_headernames!O:O),0)</f>
        <v>0</v>
      </c>
    </row>
    <row r="606" spans="1:14">
      <c r="A606" s="71" t="s">
        <v>4545</v>
      </c>
      <c r="B606" s="71" t="s">
        <v>4546</v>
      </c>
      <c r="C606" s="78" t="s">
        <v>4547</v>
      </c>
      <c r="D606" s="65" t="s">
        <v>4463</v>
      </c>
      <c r="E606">
        <f ca="1">IFERROR(_xlfn.XLOOKUP($A606,map_headernames!H:H,map_headernames!H:H),0)</f>
        <v>0</v>
      </c>
      <c r="F606">
        <f ca="1">IFERROR(_xlfn.XLOOKUP($A606,map_headernames!I:I,map_headernames!I:I),0)</f>
        <v>0</v>
      </c>
      <c r="G606">
        <f ca="1">IFERROR(_xlfn.XLOOKUP($A606,map_headernames!L:L,map_headernames!L:L),0)</f>
        <v>0</v>
      </c>
      <c r="H606" s="68" t="e">
        <f ca="1">_xlfn.XLOOKUP(A606,map_headernames!L:L,map_headernames!Q:Q)</f>
        <v>#NAME?</v>
      </c>
      <c r="I606">
        <f ca="1">IFERROR(_xlfn.XLOOKUP($A606,map_headernames!O:O,map_headernames!O:O),0)</f>
        <v>0</v>
      </c>
    </row>
    <row r="607" spans="1:14">
      <c r="A607" s="77" t="s">
        <v>4548</v>
      </c>
      <c r="B607" s="91" t="s">
        <v>4549</v>
      </c>
      <c r="C607" s="78" t="s">
        <v>4549</v>
      </c>
      <c r="D607" s="65" t="s">
        <v>4463</v>
      </c>
      <c r="E607">
        <f ca="1">IFERROR(_xlfn.XLOOKUP($A607,map_headernames!H:H,map_headernames!H:H),0)</f>
        <v>0</v>
      </c>
      <c r="F607">
        <f ca="1">IFERROR(_xlfn.XLOOKUP($A607,map_headernames!I:I,map_headernames!I:I),0)</f>
        <v>0</v>
      </c>
      <c r="G607">
        <f ca="1">IFERROR(_xlfn.XLOOKUP($A607,map_headernames!L:L,map_headernames!L:L),0)</f>
        <v>0</v>
      </c>
      <c r="H607" s="68" t="e">
        <f ca="1">_xlfn.XLOOKUP(A607,map_headernames!L:L,map_headernames!Q:Q)</f>
        <v>#NAME?</v>
      </c>
      <c r="I607">
        <f ca="1">IFERROR(_xlfn.XLOOKUP($A607,map_headernames!O:O,map_headernames!O:O),0)</f>
        <v>0</v>
      </c>
      <c r="K607" t="s">
        <v>984</v>
      </c>
      <c r="L607" s="61" t="s">
        <v>983</v>
      </c>
      <c r="M607" s="21">
        <v>0</v>
      </c>
      <c r="N607" s="21">
        <v>0</v>
      </c>
    </row>
    <row r="608" spans="1:14">
      <c r="A608" s="71" t="s">
        <v>4550</v>
      </c>
      <c r="B608" s="71" t="s">
        <v>4551</v>
      </c>
      <c r="C608" s="78" t="s">
        <v>4552</v>
      </c>
      <c r="D608" s="65" t="s">
        <v>4463</v>
      </c>
      <c r="E608">
        <f ca="1">IFERROR(_xlfn.XLOOKUP($A608,map_headernames!H:H,map_headernames!H:H),0)</f>
        <v>0</v>
      </c>
      <c r="F608">
        <f ca="1">IFERROR(_xlfn.XLOOKUP($A608,map_headernames!I:I,map_headernames!I:I),0)</f>
        <v>0</v>
      </c>
      <c r="G608">
        <f ca="1">IFERROR(_xlfn.XLOOKUP($A608,map_headernames!L:L,map_headernames!L:L),0)</f>
        <v>0</v>
      </c>
      <c r="H608" s="68" t="e">
        <f ca="1">_xlfn.XLOOKUP(A608,map_headernames!L:L,map_headernames!Q:Q)</f>
        <v>#NAME?</v>
      </c>
      <c r="I608">
        <f ca="1">IFERROR(_xlfn.XLOOKUP($A608,map_headernames!O:O,map_headernames!O:O),0)</f>
        <v>0</v>
      </c>
      <c r="M608" s="23"/>
      <c r="N608" s="23"/>
    </row>
    <row r="609" spans="1:14">
      <c r="A609" s="71" t="s">
        <v>4553</v>
      </c>
      <c r="B609" s="71" t="s">
        <v>4554</v>
      </c>
      <c r="C609" s="78" t="s">
        <v>4554</v>
      </c>
      <c r="D609" s="65" t="s">
        <v>4463</v>
      </c>
      <c r="E609">
        <f ca="1">IFERROR(_xlfn.XLOOKUP($A609,map_headernames!H:H,map_headernames!H:H),0)</f>
        <v>0</v>
      </c>
      <c r="F609">
        <f ca="1">IFERROR(_xlfn.XLOOKUP($A609,map_headernames!I:I,map_headernames!I:I),0)</f>
        <v>0</v>
      </c>
      <c r="G609">
        <f ca="1">IFERROR(_xlfn.XLOOKUP($A609,map_headernames!L:L,map_headernames!L:L),0)</f>
        <v>0</v>
      </c>
      <c r="H609" s="68" t="e">
        <f ca="1">_xlfn.XLOOKUP(A609,map_headernames!L:L,map_headernames!Q:Q)</f>
        <v>#NAME?</v>
      </c>
      <c r="I609">
        <f ca="1">IFERROR(_xlfn.XLOOKUP($A609,map_headernames!O:O,map_headernames!O:O),0)</f>
        <v>0</v>
      </c>
      <c r="M609" s="23"/>
      <c r="N609" s="23"/>
    </row>
    <row r="610" spans="1:14">
      <c r="A610" s="71" t="s">
        <v>4555</v>
      </c>
      <c r="B610" s="71" t="s">
        <v>4556</v>
      </c>
      <c r="C610" s="78" t="s">
        <v>4556</v>
      </c>
      <c r="D610" s="65" t="s">
        <v>4463</v>
      </c>
      <c r="E610">
        <f ca="1">IFERROR(_xlfn.XLOOKUP($A610,map_headernames!H:H,map_headernames!H:H),0)</f>
        <v>0</v>
      </c>
      <c r="F610">
        <f ca="1">IFERROR(_xlfn.XLOOKUP($A610,map_headernames!I:I,map_headernames!I:I),0)</f>
        <v>0</v>
      </c>
      <c r="G610">
        <f ca="1">IFERROR(_xlfn.XLOOKUP($A610,map_headernames!L:L,map_headernames!L:L),0)</f>
        <v>0</v>
      </c>
      <c r="H610" s="68" t="e">
        <f ca="1">_xlfn.XLOOKUP(A610,map_headernames!L:L,map_headernames!Q:Q)</f>
        <v>#NAME?</v>
      </c>
      <c r="I610">
        <f ca="1">IFERROR(_xlfn.XLOOKUP($A610,map_headernames!O:O,map_headernames!O:O),0)</f>
        <v>0</v>
      </c>
      <c r="M610" s="23"/>
      <c r="N610" s="23"/>
    </row>
    <row r="611" spans="1:14">
      <c r="A611" s="77" t="s">
        <v>4557</v>
      </c>
      <c r="B611" s="91" t="s">
        <v>4558</v>
      </c>
      <c r="C611" s="78" t="s">
        <v>4558</v>
      </c>
      <c r="D611" s="65" t="s">
        <v>4463</v>
      </c>
      <c r="E611">
        <f ca="1">IFERROR(_xlfn.XLOOKUP($A611,map_headernames!H:H,map_headernames!H:H),0)</f>
        <v>0</v>
      </c>
      <c r="F611">
        <f ca="1">IFERROR(_xlfn.XLOOKUP($A611,map_headernames!I:I,map_headernames!I:I),0)</f>
        <v>0</v>
      </c>
      <c r="G611">
        <f ca="1">IFERROR(_xlfn.XLOOKUP($A611,map_headernames!L:L,map_headernames!L:L),0)</f>
        <v>0</v>
      </c>
      <c r="H611" s="68" t="e">
        <f ca="1">_xlfn.XLOOKUP(A611,map_headernames!L:L,map_headernames!Q:Q)</f>
        <v>#NAME?</v>
      </c>
      <c r="I611">
        <f ca="1">IFERROR(_xlfn.XLOOKUP($A611,map_headernames!O:O,map_headernames!O:O),0)</f>
        <v>0</v>
      </c>
      <c r="K611" t="s">
        <v>978</v>
      </c>
      <c r="L611" s="68" t="s">
        <v>388</v>
      </c>
      <c r="M611" s="21">
        <v>0</v>
      </c>
      <c r="N611" s="21">
        <v>0</v>
      </c>
    </row>
    <row r="612" spans="1:14">
      <c r="A612" s="77" t="s">
        <v>4559</v>
      </c>
      <c r="B612" s="77" t="s">
        <v>4560</v>
      </c>
      <c r="C612" s="78" t="s">
        <v>4560</v>
      </c>
      <c r="D612" s="65" t="s">
        <v>4463</v>
      </c>
      <c r="E612">
        <f ca="1">IFERROR(_xlfn.XLOOKUP($A612,map_headernames!H:H,map_headernames!H:H),0)</f>
        <v>0</v>
      </c>
      <c r="F612">
        <f ca="1">IFERROR(_xlfn.XLOOKUP($A612,map_headernames!I:I,map_headernames!I:I),0)</f>
        <v>0</v>
      </c>
      <c r="G612">
        <f ca="1">IFERROR(_xlfn.XLOOKUP($A612,map_headernames!L:L,map_headernames!L:L),0)</f>
        <v>0</v>
      </c>
      <c r="H612" s="68" t="e">
        <f ca="1">_xlfn.XLOOKUP(A612,map_headernames!L:L,map_headernames!Q:Q)</f>
        <v>#NAME?</v>
      </c>
      <c r="I612">
        <f ca="1">IFERROR(_xlfn.XLOOKUP($A612,map_headernames!O:O,map_headernames!O:O),0)</f>
        <v>0</v>
      </c>
      <c r="K612" t="s">
        <v>1655</v>
      </c>
      <c r="L612" s="68" t="s">
        <v>389</v>
      </c>
      <c r="M612" s="21">
        <v>0</v>
      </c>
      <c r="N612" s="21">
        <v>0</v>
      </c>
    </row>
    <row r="613" spans="1:14">
      <c r="A613" s="71" t="s">
        <v>4561</v>
      </c>
      <c r="B613" s="71" t="s">
        <v>4562</v>
      </c>
      <c r="C613" s="78" t="s">
        <v>4562</v>
      </c>
      <c r="D613" s="65" t="s">
        <v>4463</v>
      </c>
      <c r="E613">
        <f ca="1">IFERROR(_xlfn.XLOOKUP($A613,map_headernames!H:H,map_headernames!H:H),0)</f>
        <v>0</v>
      </c>
      <c r="F613">
        <f ca="1">IFERROR(_xlfn.XLOOKUP($A613,map_headernames!I:I,map_headernames!I:I),0)</f>
        <v>0</v>
      </c>
      <c r="G613">
        <f ca="1">IFERROR(_xlfn.XLOOKUP($A613,map_headernames!L:L,map_headernames!L:L),0)</f>
        <v>0</v>
      </c>
      <c r="H613" s="68" t="e">
        <f ca="1">_xlfn.XLOOKUP(A613,map_headernames!L:L,map_headernames!Q:Q)</f>
        <v>#NAME?</v>
      </c>
      <c r="I613">
        <f ca="1">IFERROR(_xlfn.XLOOKUP($A613,map_headernames!O:O,map_headernames!O:O),0)</f>
        <v>0</v>
      </c>
    </row>
    <row r="614" spans="1:14">
      <c r="A614" s="71" t="s">
        <v>4563</v>
      </c>
      <c r="B614" s="71" t="s">
        <v>4564</v>
      </c>
      <c r="C614" s="78" t="s">
        <v>4564</v>
      </c>
      <c r="D614" s="65" t="s">
        <v>4463</v>
      </c>
      <c r="E614">
        <f ca="1">IFERROR(_xlfn.XLOOKUP($A614,map_headernames!H:H,map_headernames!H:H),0)</f>
        <v>0</v>
      </c>
      <c r="F614">
        <f ca="1">IFERROR(_xlfn.XLOOKUP($A614,map_headernames!I:I,map_headernames!I:I),0)</f>
        <v>0</v>
      </c>
      <c r="G614">
        <f ca="1">IFERROR(_xlfn.XLOOKUP($A614,map_headernames!L:L,map_headernames!L:L),0)</f>
        <v>0</v>
      </c>
      <c r="H614" s="68" t="e">
        <f ca="1">_xlfn.XLOOKUP(A614,map_headernames!L:L,map_headernames!Q:Q)</f>
        <v>#NAME?</v>
      </c>
      <c r="I614">
        <f ca="1">IFERROR(_xlfn.XLOOKUP($A614,map_headernames!O:O,map_headernames!O:O),0)</f>
        <v>0</v>
      </c>
    </row>
    <row r="615" spans="1:14">
      <c r="A615" s="71" t="s">
        <v>4565</v>
      </c>
      <c r="B615" s="72" t="s">
        <v>4566</v>
      </c>
      <c r="C615" s="78" t="s">
        <v>4566</v>
      </c>
      <c r="D615" s="65" t="s">
        <v>4463</v>
      </c>
      <c r="E615">
        <f ca="1">IFERROR(_xlfn.XLOOKUP($A615,map_headernames!H:H,map_headernames!H:H),0)</f>
        <v>0</v>
      </c>
      <c r="F615">
        <f ca="1">IFERROR(_xlfn.XLOOKUP($A615,map_headernames!I:I,map_headernames!I:I),0)</f>
        <v>0</v>
      </c>
      <c r="G615">
        <f ca="1">IFERROR(_xlfn.XLOOKUP($A615,map_headernames!L:L,map_headernames!L:L),0)</f>
        <v>0</v>
      </c>
      <c r="H615" s="68" t="e">
        <f ca="1">_xlfn.XLOOKUP(A615,map_headernames!L:L,map_headernames!Q:Q)</f>
        <v>#NAME?</v>
      </c>
      <c r="I615">
        <f ca="1">IFERROR(_xlfn.XLOOKUP($A615,map_headernames!O:O,map_headernames!O:O),0)</f>
        <v>0</v>
      </c>
    </row>
    <row r="616" spans="1:14">
      <c r="A616" s="71" t="s">
        <v>4567</v>
      </c>
      <c r="B616" s="72" t="s">
        <v>4568</v>
      </c>
      <c r="C616" s="78" t="s">
        <v>4568</v>
      </c>
      <c r="D616" s="65" t="s">
        <v>4463</v>
      </c>
      <c r="E616">
        <f ca="1">IFERROR(_xlfn.XLOOKUP($A616,map_headernames!H:H,map_headernames!H:H),0)</f>
        <v>0</v>
      </c>
      <c r="F616">
        <f ca="1">IFERROR(_xlfn.XLOOKUP($A616,map_headernames!I:I,map_headernames!I:I),0)</f>
        <v>0</v>
      </c>
      <c r="G616">
        <f ca="1">IFERROR(_xlfn.XLOOKUP($A616,map_headernames!L:L,map_headernames!L:L),0)</f>
        <v>0</v>
      </c>
      <c r="H616" s="68" t="e">
        <f ca="1">_xlfn.XLOOKUP(A616,map_headernames!L:L,map_headernames!Q:Q)</f>
        <v>#NAME?</v>
      </c>
      <c r="I616">
        <f ca="1">IFERROR(_xlfn.XLOOKUP($A616,map_headernames!O:O,map_headernames!O:O),0)</f>
        <v>0</v>
      </c>
    </row>
    <row r="617" spans="1:14">
      <c r="A617" s="86" t="s">
        <v>4569</v>
      </c>
      <c r="B617" s="86" t="s">
        <v>4570</v>
      </c>
      <c r="C617" s="72" t="s">
        <v>4570</v>
      </c>
      <c r="D617" s="724" t="s">
        <v>4571</v>
      </c>
      <c r="E617">
        <f ca="1">IFERROR(_xlfn.XLOOKUP($A617,map_headernames!H:H,map_headernames!H:H),0)</f>
        <v>0</v>
      </c>
      <c r="F617">
        <f ca="1">IFERROR(_xlfn.XLOOKUP($A617,map_headernames!I:I,map_headernames!I:I),0)</f>
        <v>0</v>
      </c>
      <c r="G617">
        <f ca="1">IFERROR(_xlfn.XLOOKUP($A617,map_headernames!L:L,map_headernames!L:L),0)</f>
        <v>0</v>
      </c>
      <c r="H617" s="68" t="e">
        <f ca="1">_xlfn.XLOOKUP(A617,map_headernames!L:L,map_headernames!Q:Q)</f>
        <v>#NAME?</v>
      </c>
      <c r="I617">
        <f ca="1">IFERROR(_xlfn.XLOOKUP($A617,map_headernames!O:O,map_headernames!O:O),0)</f>
        <v>0</v>
      </c>
      <c r="M617">
        <v>0</v>
      </c>
    </row>
    <row r="618" spans="1:14">
      <c r="A618" s="86" t="s">
        <v>4572</v>
      </c>
      <c r="B618" s="86" t="s">
        <v>4573</v>
      </c>
      <c r="C618" s="72" t="s">
        <v>4573</v>
      </c>
      <c r="D618" s="724" t="s">
        <v>4571</v>
      </c>
      <c r="E618">
        <f ca="1">IFERROR(_xlfn.XLOOKUP($A618,map_headernames!H:H,map_headernames!H:H),0)</f>
        <v>0</v>
      </c>
      <c r="F618">
        <f ca="1">IFERROR(_xlfn.XLOOKUP($A618,map_headernames!I:I,map_headernames!I:I),0)</f>
        <v>0</v>
      </c>
      <c r="G618">
        <f ca="1">IFERROR(_xlfn.XLOOKUP($A618,map_headernames!L:L,map_headernames!L:L),0)</f>
        <v>0</v>
      </c>
      <c r="H618" s="68" t="e">
        <f ca="1">_xlfn.XLOOKUP(A618,map_headernames!L:L,map_headernames!Q:Q)</f>
        <v>#NAME?</v>
      </c>
      <c r="I618">
        <f ca="1">IFERROR(_xlfn.XLOOKUP($A618,map_headernames!O:O,map_headernames!O:O),0)</f>
        <v>0</v>
      </c>
      <c r="M618">
        <v>0</v>
      </c>
    </row>
    <row r="619" spans="1:14">
      <c r="A619" s="86" t="s">
        <v>4574</v>
      </c>
      <c r="B619" s="86" t="s">
        <v>4575</v>
      </c>
      <c r="C619" s="72" t="s">
        <v>4576</v>
      </c>
      <c r="D619" s="724" t="s">
        <v>4571</v>
      </c>
      <c r="E619">
        <f ca="1">IFERROR(_xlfn.XLOOKUP($A619,map_headernames!H:H,map_headernames!H:H),0)</f>
        <v>0</v>
      </c>
      <c r="F619">
        <f ca="1">IFERROR(_xlfn.XLOOKUP($A619,map_headernames!I:I,map_headernames!I:I),0)</f>
        <v>0</v>
      </c>
      <c r="G619">
        <f ca="1">IFERROR(_xlfn.XLOOKUP($A619,map_headernames!L:L,map_headernames!L:L),0)</f>
        <v>0</v>
      </c>
      <c r="H619" s="68" t="e">
        <f ca="1">_xlfn.XLOOKUP(A619,map_headernames!L:L,map_headernames!Q:Q)</f>
        <v>#NAME?</v>
      </c>
      <c r="I619">
        <f ca="1">IFERROR(_xlfn.XLOOKUP($A619,map_headernames!O:O,map_headernames!O:O),0)</f>
        <v>0</v>
      </c>
      <c r="M619">
        <v>0</v>
      </c>
    </row>
    <row r="620" spans="1:14">
      <c r="A620" s="72" t="s">
        <v>4577</v>
      </c>
      <c r="B620" s="72" t="s">
        <v>4578</v>
      </c>
      <c r="C620" s="72" t="s">
        <v>4578</v>
      </c>
      <c r="D620" s="724" t="s">
        <v>4571</v>
      </c>
      <c r="E620">
        <f ca="1">IFERROR(_xlfn.XLOOKUP($A620,map_headernames!H:H,map_headernames!H:H),0)</f>
        <v>0</v>
      </c>
      <c r="F620">
        <f ca="1">IFERROR(_xlfn.XLOOKUP($A620,map_headernames!I:I,map_headernames!I:I),0)</f>
        <v>0</v>
      </c>
      <c r="G620">
        <f ca="1">IFERROR(_xlfn.XLOOKUP($A620,map_headernames!L:L,map_headernames!L:L),0)</f>
        <v>0</v>
      </c>
      <c r="H620" s="68" t="e">
        <f ca="1">_xlfn.XLOOKUP(A620,map_headernames!L:L,map_headernames!Q:Q)</f>
        <v>#NAME?</v>
      </c>
      <c r="I620">
        <f ca="1">IFERROR(_xlfn.XLOOKUP($A620,map_headernames!O:O,map_headernames!O:O),0)</f>
        <v>0</v>
      </c>
    </row>
    <row r="621" spans="1:14">
      <c r="A621" s="72" t="s">
        <v>4579</v>
      </c>
      <c r="B621" s="72" t="s">
        <v>4580</v>
      </c>
      <c r="C621" s="72" t="s">
        <v>4581</v>
      </c>
      <c r="D621" s="724" t="s">
        <v>4571</v>
      </c>
      <c r="E621">
        <f ca="1">IFERROR(_xlfn.XLOOKUP($A621,map_headernames!H:H,map_headernames!H:H),0)</f>
        <v>0</v>
      </c>
      <c r="F621">
        <f ca="1">IFERROR(_xlfn.XLOOKUP($A621,map_headernames!I:I,map_headernames!I:I),0)</f>
        <v>0</v>
      </c>
      <c r="G621">
        <f ca="1">IFERROR(_xlfn.XLOOKUP($A621,map_headernames!L:L,map_headernames!L:L),0)</f>
        <v>0</v>
      </c>
      <c r="H621" s="68" t="e">
        <f ca="1">_xlfn.XLOOKUP(A621,map_headernames!L:L,map_headernames!Q:Q)</f>
        <v>#NAME?</v>
      </c>
      <c r="I621">
        <f ca="1">IFERROR(_xlfn.XLOOKUP($A621,map_headernames!O:O,map_headernames!O:O),0)</f>
        <v>0</v>
      </c>
    </row>
    <row r="622" spans="1:14">
      <c r="A622" s="72" t="s">
        <v>4582</v>
      </c>
      <c r="B622" s="72" t="s">
        <v>4583</v>
      </c>
      <c r="C622" s="72" t="s">
        <v>4583</v>
      </c>
      <c r="D622" s="724" t="s">
        <v>4571</v>
      </c>
      <c r="E622">
        <f ca="1">IFERROR(_xlfn.XLOOKUP($A622,map_headernames!H:H,map_headernames!H:H),0)</f>
        <v>0</v>
      </c>
      <c r="F622">
        <f ca="1">IFERROR(_xlfn.XLOOKUP($A622,map_headernames!I:I,map_headernames!I:I),0)</f>
        <v>0</v>
      </c>
      <c r="G622">
        <f ca="1">IFERROR(_xlfn.XLOOKUP($A622,map_headernames!L:L,map_headernames!L:L),0)</f>
        <v>0</v>
      </c>
      <c r="H622" s="68" t="e">
        <f ca="1">_xlfn.XLOOKUP(A622,map_headernames!L:L,map_headernames!Q:Q)</f>
        <v>#NAME?</v>
      </c>
      <c r="I622">
        <f ca="1">IFERROR(_xlfn.XLOOKUP($A622,map_headernames!O:O,map_headernames!O:O),0)</f>
        <v>0</v>
      </c>
    </row>
    <row r="623" spans="1:14">
      <c r="A623" s="72" t="s">
        <v>4584</v>
      </c>
      <c r="B623" s="72" t="s">
        <v>4585</v>
      </c>
      <c r="C623" s="72" t="s">
        <v>4586</v>
      </c>
      <c r="D623" s="724" t="s">
        <v>4571</v>
      </c>
      <c r="E623">
        <f ca="1">IFERROR(_xlfn.XLOOKUP($A623,map_headernames!H:H,map_headernames!H:H),0)</f>
        <v>0</v>
      </c>
      <c r="F623">
        <f ca="1">IFERROR(_xlfn.XLOOKUP($A623,map_headernames!I:I,map_headernames!I:I),0)</f>
        <v>0</v>
      </c>
      <c r="G623">
        <f ca="1">IFERROR(_xlfn.XLOOKUP($A623,map_headernames!L:L,map_headernames!L:L),0)</f>
        <v>0</v>
      </c>
      <c r="H623" s="68" t="e">
        <f ca="1">_xlfn.XLOOKUP(A623,map_headernames!L:L,map_headernames!Q:Q)</f>
        <v>#NAME?</v>
      </c>
      <c r="I623">
        <f ca="1">IFERROR(_xlfn.XLOOKUP($A623,map_headernames!O:O,map_headernames!O:O),0)</f>
        <v>0</v>
      </c>
    </row>
    <row r="624" spans="1:14">
      <c r="A624" s="72" t="s">
        <v>4587</v>
      </c>
      <c r="B624" s="72" t="s">
        <v>4588</v>
      </c>
      <c r="C624" s="72" t="s">
        <v>4588</v>
      </c>
      <c r="D624" s="724" t="s">
        <v>4571</v>
      </c>
      <c r="E624">
        <f ca="1">IFERROR(_xlfn.XLOOKUP($A624,map_headernames!H:H,map_headernames!H:H),0)</f>
        <v>0</v>
      </c>
      <c r="F624">
        <f ca="1">IFERROR(_xlfn.XLOOKUP($A624,map_headernames!I:I,map_headernames!I:I),0)</f>
        <v>0</v>
      </c>
      <c r="G624">
        <f ca="1">IFERROR(_xlfn.XLOOKUP($A624,map_headernames!L:L,map_headernames!L:L),0)</f>
        <v>0</v>
      </c>
      <c r="H624" s="68" t="e">
        <f ca="1">_xlfn.XLOOKUP(A624,map_headernames!L:L,map_headernames!Q:Q)</f>
        <v>#NAME?</v>
      </c>
      <c r="I624">
        <f ca="1">IFERROR(_xlfn.XLOOKUP($A624,map_headernames!O:O,map_headernames!O:O),0)</f>
        <v>0</v>
      </c>
    </row>
    <row r="625" spans="1:13">
      <c r="A625" s="72" t="s">
        <v>4589</v>
      </c>
      <c r="B625" s="72" t="s">
        <v>4590</v>
      </c>
      <c r="C625" s="72" t="s">
        <v>4591</v>
      </c>
      <c r="D625" s="724" t="s">
        <v>4571</v>
      </c>
      <c r="E625">
        <f ca="1">IFERROR(_xlfn.XLOOKUP($A625,map_headernames!H:H,map_headernames!H:H),0)</f>
        <v>0</v>
      </c>
      <c r="F625">
        <f ca="1">IFERROR(_xlfn.XLOOKUP($A625,map_headernames!I:I,map_headernames!I:I),0)</f>
        <v>0</v>
      </c>
      <c r="G625">
        <f ca="1">IFERROR(_xlfn.XLOOKUP($A625,map_headernames!L:L,map_headernames!L:L),0)</f>
        <v>0</v>
      </c>
      <c r="H625" s="68" t="e">
        <f ca="1">_xlfn.XLOOKUP(A625,map_headernames!L:L,map_headernames!Q:Q)</f>
        <v>#NAME?</v>
      </c>
      <c r="I625">
        <f ca="1">IFERROR(_xlfn.XLOOKUP($A625,map_headernames!O:O,map_headernames!O:O),0)</f>
        <v>0</v>
      </c>
    </row>
    <row r="626" spans="1:13">
      <c r="A626" s="72" t="s">
        <v>4592</v>
      </c>
      <c r="B626" s="72" t="s">
        <v>4593</v>
      </c>
      <c r="C626" s="72" t="s">
        <v>4593</v>
      </c>
      <c r="D626" s="724" t="s">
        <v>4571</v>
      </c>
      <c r="E626">
        <f ca="1">IFERROR(_xlfn.XLOOKUP($A626,map_headernames!H:H,map_headernames!H:H),0)</f>
        <v>0</v>
      </c>
      <c r="F626">
        <f ca="1">IFERROR(_xlfn.XLOOKUP($A626,map_headernames!I:I,map_headernames!I:I),0)</f>
        <v>0</v>
      </c>
      <c r="G626">
        <f ca="1">IFERROR(_xlfn.XLOOKUP($A626,map_headernames!L:L,map_headernames!L:L),0)</f>
        <v>0</v>
      </c>
      <c r="H626" s="68" t="e">
        <f ca="1">_xlfn.XLOOKUP(A626,map_headernames!L:L,map_headernames!Q:Q)</f>
        <v>#NAME?</v>
      </c>
      <c r="I626">
        <f ca="1">IFERROR(_xlfn.XLOOKUP($A626,map_headernames!O:O,map_headernames!O:O),0)</f>
        <v>0</v>
      </c>
    </row>
    <row r="627" spans="1:13">
      <c r="A627" s="72" t="s">
        <v>4594</v>
      </c>
      <c r="B627" s="72" t="s">
        <v>4595</v>
      </c>
      <c r="C627" s="72" t="s">
        <v>4596</v>
      </c>
      <c r="D627" s="724" t="s">
        <v>4571</v>
      </c>
      <c r="E627">
        <f ca="1">IFERROR(_xlfn.XLOOKUP($A627,map_headernames!H:H,map_headernames!H:H),0)</f>
        <v>0</v>
      </c>
      <c r="F627">
        <f ca="1">IFERROR(_xlfn.XLOOKUP($A627,map_headernames!I:I,map_headernames!I:I),0)</f>
        <v>0</v>
      </c>
      <c r="G627">
        <f ca="1">IFERROR(_xlfn.XLOOKUP($A627,map_headernames!L:L,map_headernames!L:L),0)</f>
        <v>0</v>
      </c>
      <c r="H627" s="68" t="e">
        <f ca="1">_xlfn.XLOOKUP(A627,map_headernames!L:L,map_headernames!Q:Q)</f>
        <v>#NAME?</v>
      </c>
      <c r="I627">
        <f ca="1">IFERROR(_xlfn.XLOOKUP($A627,map_headernames!O:O,map_headernames!O:O),0)</f>
        <v>0</v>
      </c>
    </row>
    <row r="628" spans="1:13">
      <c r="A628" s="72" t="s">
        <v>4597</v>
      </c>
      <c r="B628" s="72" t="s">
        <v>4598</v>
      </c>
      <c r="C628" s="72" t="s">
        <v>4598</v>
      </c>
      <c r="D628" s="724" t="s">
        <v>4571</v>
      </c>
      <c r="E628">
        <f ca="1">IFERROR(_xlfn.XLOOKUP($A628,map_headernames!H:H,map_headernames!H:H),0)</f>
        <v>0</v>
      </c>
      <c r="F628">
        <f ca="1">IFERROR(_xlfn.XLOOKUP($A628,map_headernames!I:I,map_headernames!I:I),0)</f>
        <v>0</v>
      </c>
      <c r="G628">
        <f ca="1">IFERROR(_xlfn.XLOOKUP($A628,map_headernames!L:L,map_headernames!L:L),0)</f>
        <v>0</v>
      </c>
      <c r="H628" s="68" t="e">
        <f ca="1">_xlfn.XLOOKUP(A628,map_headernames!L:L,map_headernames!Q:Q)</f>
        <v>#NAME?</v>
      </c>
      <c r="I628">
        <f ca="1">IFERROR(_xlfn.XLOOKUP($A628,map_headernames!O:O,map_headernames!O:O),0)</f>
        <v>0</v>
      </c>
    </row>
    <row r="629" spans="1:13">
      <c r="A629" s="72" t="s">
        <v>4599</v>
      </c>
      <c r="B629" s="72" t="s">
        <v>4600</v>
      </c>
      <c r="C629" s="72" t="s">
        <v>4601</v>
      </c>
      <c r="D629" s="724" t="s">
        <v>4571</v>
      </c>
      <c r="E629">
        <f ca="1">IFERROR(_xlfn.XLOOKUP($A629,map_headernames!H:H,map_headernames!H:H),0)</f>
        <v>0</v>
      </c>
      <c r="F629">
        <f ca="1">IFERROR(_xlfn.XLOOKUP($A629,map_headernames!I:I,map_headernames!I:I),0)</f>
        <v>0</v>
      </c>
      <c r="G629">
        <f ca="1">IFERROR(_xlfn.XLOOKUP($A629,map_headernames!L:L,map_headernames!L:L),0)</f>
        <v>0</v>
      </c>
      <c r="H629" s="68" t="e">
        <f ca="1">_xlfn.XLOOKUP(A629,map_headernames!L:L,map_headernames!Q:Q)</f>
        <v>#NAME?</v>
      </c>
      <c r="I629">
        <f ca="1">IFERROR(_xlfn.XLOOKUP($A629,map_headernames!O:O,map_headernames!O:O),0)</f>
        <v>0</v>
      </c>
    </row>
    <row r="630" spans="1:13">
      <c r="A630" s="72" t="s">
        <v>4602</v>
      </c>
      <c r="B630" s="72" t="s">
        <v>4603</v>
      </c>
      <c r="C630" s="72" t="s">
        <v>4603</v>
      </c>
      <c r="D630" s="724" t="s">
        <v>4571</v>
      </c>
      <c r="E630">
        <f ca="1">IFERROR(_xlfn.XLOOKUP($A630,map_headernames!H:H,map_headernames!H:H),0)</f>
        <v>0</v>
      </c>
      <c r="F630">
        <f ca="1">IFERROR(_xlfn.XLOOKUP($A630,map_headernames!I:I,map_headernames!I:I),0)</f>
        <v>0</v>
      </c>
      <c r="G630">
        <f ca="1">IFERROR(_xlfn.XLOOKUP($A630,map_headernames!L:L,map_headernames!L:L),0)</f>
        <v>0</v>
      </c>
      <c r="H630" s="68" t="e">
        <f ca="1">_xlfn.XLOOKUP(A630,map_headernames!L:L,map_headernames!Q:Q)</f>
        <v>#NAME?</v>
      </c>
      <c r="I630">
        <f ca="1">IFERROR(_xlfn.XLOOKUP($A630,map_headernames!O:O,map_headernames!O:O),0)</f>
        <v>0</v>
      </c>
    </row>
    <row r="631" spans="1:13">
      <c r="A631" s="72" t="s">
        <v>4604</v>
      </c>
      <c r="B631" s="72" t="s">
        <v>4605</v>
      </c>
      <c r="C631" s="72" t="s">
        <v>4606</v>
      </c>
      <c r="D631" s="724" t="s">
        <v>4571</v>
      </c>
      <c r="E631">
        <f ca="1">IFERROR(_xlfn.XLOOKUP($A631,map_headernames!H:H,map_headernames!H:H),0)</f>
        <v>0</v>
      </c>
      <c r="F631">
        <f ca="1">IFERROR(_xlfn.XLOOKUP($A631,map_headernames!I:I,map_headernames!I:I),0)</f>
        <v>0</v>
      </c>
      <c r="G631">
        <f ca="1">IFERROR(_xlfn.XLOOKUP($A631,map_headernames!L:L,map_headernames!L:L),0)</f>
        <v>0</v>
      </c>
      <c r="H631" s="68" t="e">
        <f ca="1">_xlfn.XLOOKUP(A631,map_headernames!L:L,map_headernames!Q:Q)</f>
        <v>#NAME?</v>
      </c>
      <c r="I631">
        <f ca="1">IFERROR(_xlfn.XLOOKUP($A631,map_headernames!O:O,map_headernames!O:O),0)</f>
        <v>0</v>
      </c>
    </row>
    <row r="632" spans="1:13">
      <c r="A632" s="72" t="s">
        <v>4607</v>
      </c>
      <c r="B632" s="72" t="s">
        <v>4608</v>
      </c>
      <c r="C632" s="72" t="s">
        <v>4608</v>
      </c>
      <c r="D632" s="724" t="s">
        <v>4571</v>
      </c>
      <c r="E632">
        <f ca="1">IFERROR(_xlfn.XLOOKUP($A632,map_headernames!H:H,map_headernames!H:H),0)</f>
        <v>0</v>
      </c>
      <c r="F632">
        <f ca="1">IFERROR(_xlfn.XLOOKUP($A632,map_headernames!I:I,map_headernames!I:I),0)</f>
        <v>0</v>
      </c>
      <c r="G632">
        <f ca="1">IFERROR(_xlfn.XLOOKUP($A632,map_headernames!L:L,map_headernames!L:L),0)</f>
        <v>0</v>
      </c>
      <c r="H632" s="68" t="e">
        <f ca="1">_xlfn.XLOOKUP(A632,map_headernames!L:L,map_headernames!Q:Q)</f>
        <v>#NAME?</v>
      </c>
      <c r="I632">
        <f ca="1">IFERROR(_xlfn.XLOOKUP($A632,map_headernames!O:O,map_headernames!O:O),0)</f>
        <v>0</v>
      </c>
    </row>
    <row r="633" spans="1:13">
      <c r="A633" s="72" t="s">
        <v>4609</v>
      </c>
      <c r="B633" s="72" t="s">
        <v>4610</v>
      </c>
      <c r="C633" s="72" t="s">
        <v>4611</v>
      </c>
      <c r="D633" s="724" t="s">
        <v>4571</v>
      </c>
      <c r="E633">
        <f ca="1">IFERROR(_xlfn.XLOOKUP($A633,map_headernames!H:H,map_headernames!H:H),0)</f>
        <v>0</v>
      </c>
      <c r="F633">
        <f ca="1">IFERROR(_xlfn.XLOOKUP($A633,map_headernames!I:I,map_headernames!I:I),0)</f>
        <v>0</v>
      </c>
      <c r="G633">
        <f ca="1">IFERROR(_xlfn.XLOOKUP($A633,map_headernames!L:L,map_headernames!L:L),0)</f>
        <v>0</v>
      </c>
      <c r="H633" s="68" t="e">
        <f ca="1">_xlfn.XLOOKUP(A633,map_headernames!L:L,map_headernames!Q:Q)</f>
        <v>#NAME?</v>
      </c>
      <c r="I633">
        <f ca="1">IFERROR(_xlfn.XLOOKUP($A633,map_headernames!O:O,map_headernames!O:O),0)</f>
        <v>0</v>
      </c>
    </row>
    <row r="634" spans="1:13">
      <c r="A634" s="72" t="s">
        <v>4612</v>
      </c>
      <c r="B634" s="72" t="s">
        <v>4613</v>
      </c>
      <c r="C634" s="72" t="s">
        <v>4613</v>
      </c>
      <c r="D634" s="724" t="s">
        <v>4571</v>
      </c>
      <c r="E634">
        <f ca="1">IFERROR(_xlfn.XLOOKUP($A634,map_headernames!H:H,map_headernames!H:H),0)</f>
        <v>0</v>
      </c>
      <c r="F634">
        <f ca="1">IFERROR(_xlfn.XLOOKUP($A634,map_headernames!I:I,map_headernames!I:I),0)</f>
        <v>0</v>
      </c>
      <c r="G634">
        <f ca="1">IFERROR(_xlfn.XLOOKUP($A634,map_headernames!L:L,map_headernames!L:L),0)</f>
        <v>0</v>
      </c>
      <c r="H634" s="68" t="e">
        <f ca="1">_xlfn.XLOOKUP(A634,map_headernames!L:L,map_headernames!Q:Q)</f>
        <v>#NAME?</v>
      </c>
      <c r="I634">
        <f ca="1">IFERROR(_xlfn.XLOOKUP($A634,map_headernames!O:O,map_headernames!O:O),0)</f>
        <v>0</v>
      </c>
    </row>
    <row r="635" spans="1:13">
      <c r="A635" s="72" t="s">
        <v>4614</v>
      </c>
      <c r="B635" s="72" t="s">
        <v>4615</v>
      </c>
      <c r="C635" s="72" t="s">
        <v>4616</v>
      </c>
      <c r="D635" s="724" t="s">
        <v>4571</v>
      </c>
      <c r="E635">
        <f ca="1">IFERROR(_xlfn.XLOOKUP($A635,map_headernames!H:H,map_headernames!H:H),0)</f>
        <v>0</v>
      </c>
      <c r="F635">
        <f ca="1">IFERROR(_xlfn.XLOOKUP($A635,map_headernames!I:I,map_headernames!I:I),0)</f>
        <v>0</v>
      </c>
      <c r="G635">
        <f ca="1">IFERROR(_xlfn.XLOOKUP($A635,map_headernames!L:L,map_headernames!L:L),0)</f>
        <v>0</v>
      </c>
      <c r="H635" s="68" t="e">
        <f ca="1">_xlfn.XLOOKUP(A635,map_headernames!L:L,map_headernames!Q:Q)</f>
        <v>#NAME?</v>
      </c>
      <c r="I635">
        <f ca="1">IFERROR(_xlfn.XLOOKUP($A635,map_headernames!O:O,map_headernames!O:O),0)</f>
        <v>0</v>
      </c>
    </row>
    <row r="636" spans="1:13">
      <c r="A636" s="86" t="s">
        <v>4617</v>
      </c>
      <c r="B636" s="86" t="s">
        <v>4618</v>
      </c>
      <c r="C636" s="72" t="s">
        <v>4618</v>
      </c>
      <c r="D636" s="724" t="s">
        <v>4571</v>
      </c>
      <c r="E636">
        <f ca="1">IFERROR(_xlfn.XLOOKUP($A636,map_headernames!H:H,map_headernames!H:H),0)</f>
        <v>0</v>
      </c>
      <c r="F636">
        <f ca="1">IFERROR(_xlfn.XLOOKUP($A636,map_headernames!I:I,map_headernames!I:I),0)</f>
        <v>0</v>
      </c>
      <c r="G636">
        <f ca="1">IFERROR(_xlfn.XLOOKUP($A636,map_headernames!L:L,map_headernames!L:L),0)</f>
        <v>0</v>
      </c>
      <c r="H636" s="68" t="e">
        <f ca="1">_xlfn.XLOOKUP(A636,map_headernames!L:L,map_headernames!Q:Q)</f>
        <v>#NAME?</v>
      </c>
      <c r="I636">
        <f ca="1">IFERROR(_xlfn.XLOOKUP($A636,map_headernames!O:O,map_headernames!O:O),0)</f>
        <v>0</v>
      </c>
      <c r="M636">
        <v>0</v>
      </c>
    </row>
    <row r="637" spans="1:13">
      <c r="A637" s="86" t="s">
        <v>4619</v>
      </c>
      <c r="B637" s="86" t="s">
        <v>4620</v>
      </c>
      <c r="C637" s="72" t="s">
        <v>4620</v>
      </c>
      <c r="D637" s="724" t="s">
        <v>4571</v>
      </c>
      <c r="E637">
        <f ca="1">IFERROR(_xlfn.XLOOKUP($A637,map_headernames!H:H,map_headernames!H:H),0)</f>
        <v>0</v>
      </c>
      <c r="F637">
        <f ca="1">IFERROR(_xlfn.XLOOKUP($A637,map_headernames!I:I,map_headernames!I:I),0)</f>
        <v>0</v>
      </c>
      <c r="G637">
        <f ca="1">IFERROR(_xlfn.XLOOKUP($A637,map_headernames!L:L,map_headernames!L:L),0)</f>
        <v>0</v>
      </c>
      <c r="H637" s="68" t="e">
        <f ca="1">_xlfn.XLOOKUP(A637,map_headernames!L:L,map_headernames!Q:Q)</f>
        <v>#NAME?</v>
      </c>
      <c r="I637">
        <f ca="1">IFERROR(_xlfn.XLOOKUP($A637,map_headernames!O:O,map_headernames!O:O),0)</f>
        <v>0</v>
      </c>
      <c r="M637">
        <v>0</v>
      </c>
    </row>
    <row r="638" spans="1:13">
      <c r="A638" s="86" t="s">
        <v>4621</v>
      </c>
      <c r="B638" s="86" t="s">
        <v>4622</v>
      </c>
      <c r="C638" s="72" t="s">
        <v>4623</v>
      </c>
      <c r="D638" s="724" t="s">
        <v>4571</v>
      </c>
      <c r="E638">
        <f ca="1">IFERROR(_xlfn.XLOOKUP($A638,map_headernames!H:H,map_headernames!H:H),0)</f>
        <v>0</v>
      </c>
      <c r="F638">
        <f ca="1">IFERROR(_xlfn.XLOOKUP($A638,map_headernames!I:I,map_headernames!I:I),0)</f>
        <v>0</v>
      </c>
      <c r="G638">
        <f ca="1">IFERROR(_xlfn.XLOOKUP($A638,map_headernames!L:L,map_headernames!L:L),0)</f>
        <v>0</v>
      </c>
      <c r="H638" s="68" t="e">
        <f ca="1">_xlfn.XLOOKUP(A638,map_headernames!L:L,map_headernames!Q:Q)</f>
        <v>#NAME?</v>
      </c>
      <c r="I638">
        <f ca="1">IFERROR(_xlfn.XLOOKUP($A638,map_headernames!O:O,map_headernames!O:O),0)</f>
        <v>0</v>
      </c>
      <c r="M638">
        <v>0</v>
      </c>
    </row>
    <row r="639" spans="1:13">
      <c r="A639" s="72" t="s">
        <v>4624</v>
      </c>
      <c r="B639" s="72" t="s">
        <v>4625</v>
      </c>
      <c r="C639" s="72" t="s">
        <v>4625</v>
      </c>
      <c r="D639" s="724" t="s">
        <v>4571</v>
      </c>
      <c r="E639">
        <f ca="1">IFERROR(_xlfn.XLOOKUP($A639,map_headernames!H:H,map_headernames!H:H),0)</f>
        <v>0</v>
      </c>
      <c r="F639">
        <f ca="1">IFERROR(_xlfn.XLOOKUP($A639,map_headernames!I:I,map_headernames!I:I),0)</f>
        <v>0</v>
      </c>
      <c r="G639">
        <f ca="1">IFERROR(_xlfn.XLOOKUP($A639,map_headernames!L:L,map_headernames!L:L),0)</f>
        <v>0</v>
      </c>
      <c r="H639" s="68" t="e">
        <f ca="1">_xlfn.XLOOKUP(A639,map_headernames!L:L,map_headernames!Q:Q)</f>
        <v>#NAME?</v>
      </c>
      <c r="I639">
        <f ca="1">IFERROR(_xlfn.XLOOKUP($A639,map_headernames!O:O,map_headernames!O:O),0)</f>
        <v>0</v>
      </c>
    </row>
    <row r="640" spans="1:13">
      <c r="A640" s="72" t="s">
        <v>4626</v>
      </c>
      <c r="B640" s="72" t="s">
        <v>4627</v>
      </c>
      <c r="C640" s="72" t="s">
        <v>4627</v>
      </c>
      <c r="D640" s="724" t="s">
        <v>4571</v>
      </c>
      <c r="E640">
        <f ca="1">IFERROR(_xlfn.XLOOKUP($A640,map_headernames!H:H,map_headernames!H:H),0)</f>
        <v>0</v>
      </c>
      <c r="F640">
        <f ca="1">IFERROR(_xlfn.XLOOKUP($A640,map_headernames!I:I,map_headernames!I:I),0)</f>
        <v>0</v>
      </c>
      <c r="G640">
        <f ca="1">IFERROR(_xlfn.XLOOKUP($A640,map_headernames!L:L,map_headernames!L:L),0)</f>
        <v>0</v>
      </c>
      <c r="H640" s="68" t="e">
        <f ca="1">_xlfn.XLOOKUP(A640,map_headernames!L:L,map_headernames!Q:Q)</f>
        <v>#NAME?</v>
      </c>
      <c r="I640">
        <f ca="1">IFERROR(_xlfn.XLOOKUP($A640,map_headernames!O:O,map_headernames!O:O),0)</f>
        <v>0</v>
      </c>
    </row>
    <row r="641" spans="1:13">
      <c r="A641" s="72" t="s">
        <v>4628</v>
      </c>
      <c r="B641" s="72" t="s">
        <v>4629</v>
      </c>
      <c r="C641" s="72" t="s">
        <v>4629</v>
      </c>
      <c r="D641" s="724" t="s">
        <v>4571</v>
      </c>
      <c r="E641">
        <f ca="1">IFERROR(_xlfn.XLOOKUP($A641,map_headernames!H:H,map_headernames!H:H),0)</f>
        <v>0</v>
      </c>
      <c r="F641">
        <f ca="1">IFERROR(_xlfn.XLOOKUP($A641,map_headernames!I:I,map_headernames!I:I),0)</f>
        <v>0</v>
      </c>
      <c r="G641">
        <f ca="1">IFERROR(_xlfn.XLOOKUP($A641,map_headernames!L:L,map_headernames!L:L),0)</f>
        <v>0</v>
      </c>
      <c r="H641" s="68" t="e">
        <f ca="1">_xlfn.XLOOKUP(A641,map_headernames!L:L,map_headernames!Q:Q)</f>
        <v>#NAME?</v>
      </c>
      <c r="I641">
        <f ca="1">IFERROR(_xlfn.XLOOKUP($A641,map_headernames!O:O,map_headernames!O:O),0)</f>
        <v>0</v>
      </c>
    </row>
    <row r="642" spans="1:13">
      <c r="A642" s="72" t="s">
        <v>4630</v>
      </c>
      <c r="B642" s="72" t="s">
        <v>4631</v>
      </c>
      <c r="C642" s="72" t="s">
        <v>4632</v>
      </c>
      <c r="D642" s="724" t="s">
        <v>4571</v>
      </c>
      <c r="E642">
        <f ca="1">IFERROR(_xlfn.XLOOKUP($A642,map_headernames!H:H,map_headernames!H:H),0)</f>
        <v>0</v>
      </c>
      <c r="F642">
        <f ca="1">IFERROR(_xlfn.XLOOKUP($A642,map_headernames!I:I,map_headernames!I:I),0)</f>
        <v>0</v>
      </c>
      <c r="G642">
        <f ca="1">IFERROR(_xlfn.XLOOKUP($A642,map_headernames!L:L,map_headernames!L:L),0)</f>
        <v>0</v>
      </c>
      <c r="H642" s="68" t="e">
        <f ca="1">_xlfn.XLOOKUP(A642,map_headernames!L:L,map_headernames!Q:Q)</f>
        <v>#NAME?</v>
      </c>
      <c r="I642">
        <f ca="1">IFERROR(_xlfn.XLOOKUP($A642,map_headernames!O:O,map_headernames!O:O),0)</f>
        <v>0</v>
      </c>
    </row>
    <row r="643" spans="1:13">
      <c r="A643" s="86" t="s">
        <v>4633</v>
      </c>
      <c r="B643" s="86" t="s">
        <v>4634</v>
      </c>
      <c r="C643" s="72" t="s">
        <v>4635</v>
      </c>
      <c r="D643" s="724" t="s">
        <v>4571</v>
      </c>
      <c r="E643">
        <f ca="1">IFERROR(_xlfn.XLOOKUP($A643,map_headernames!H:H,map_headernames!H:H),0)</f>
        <v>0</v>
      </c>
      <c r="F643">
        <f ca="1">IFERROR(_xlfn.XLOOKUP($A643,map_headernames!I:I,map_headernames!I:I),0)</f>
        <v>0</v>
      </c>
      <c r="G643">
        <f ca="1">IFERROR(_xlfn.XLOOKUP($A643,map_headernames!L:L,map_headernames!L:L),0)</f>
        <v>0</v>
      </c>
      <c r="H643" s="68" t="e">
        <f ca="1">_xlfn.XLOOKUP(A643,map_headernames!L:L,map_headernames!Q:Q)</f>
        <v>#NAME?</v>
      </c>
      <c r="I643">
        <f ca="1">IFERROR(_xlfn.XLOOKUP($A643,map_headernames!O:O,map_headernames!O:O),0)</f>
        <v>0</v>
      </c>
      <c r="M643">
        <v>0</v>
      </c>
    </row>
    <row r="644" spans="1:13">
      <c r="A644" s="86" t="s">
        <v>4636</v>
      </c>
      <c r="B644" s="86" t="s">
        <v>4637</v>
      </c>
      <c r="C644" s="72" t="s">
        <v>4638</v>
      </c>
      <c r="D644" s="724" t="s">
        <v>4571</v>
      </c>
      <c r="E644">
        <f ca="1">IFERROR(_xlfn.XLOOKUP($A644,map_headernames!H:H,map_headernames!H:H),0)</f>
        <v>0</v>
      </c>
      <c r="F644">
        <f ca="1">IFERROR(_xlfn.XLOOKUP($A644,map_headernames!I:I,map_headernames!I:I),0)</f>
        <v>0</v>
      </c>
      <c r="G644">
        <f ca="1">IFERROR(_xlfn.XLOOKUP($A644,map_headernames!L:L,map_headernames!L:L),0)</f>
        <v>0</v>
      </c>
      <c r="H644" s="68" t="e">
        <f ca="1">_xlfn.XLOOKUP(A644,map_headernames!L:L,map_headernames!Q:Q)</f>
        <v>#NAME?</v>
      </c>
      <c r="I644">
        <f ca="1">IFERROR(_xlfn.XLOOKUP($A644,map_headernames!O:O,map_headernames!O:O),0)</f>
        <v>0</v>
      </c>
      <c r="M644">
        <v>0</v>
      </c>
    </row>
    <row r="645" spans="1:13">
      <c r="A645" s="72" t="s">
        <v>4639</v>
      </c>
      <c r="B645" s="72" t="s">
        <v>4640</v>
      </c>
      <c r="C645" s="72" t="s">
        <v>4640</v>
      </c>
      <c r="D645" s="724" t="s">
        <v>4571</v>
      </c>
      <c r="E645">
        <f ca="1">IFERROR(_xlfn.XLOOKUP($A645,map_headernames!H:H,map_headernames!H:H),0)</f>
        <v>0</v>
      </c>
      <c r="F645">
        <f ca="1">IFERROR(_xlfn.XLOOKUP($A645,map_headernames!I:I,map_headernames!I:I),0)</f>
        <v>0</v>
      </c>
      <c r="G645">
        <f ca="1">IFERROR(_xlfn.XLOOKUP($A645,map_headernames!L:L,map_headernames!L:L),0)</f>
        <v>0</v>
      </c>
      <c r="H645" s="68" t="e">
        <f ca="1">_xlfn.XLOOKUP(A645,map_headernames!L:L,map_headernames!Q:Q)</f>
        <v>#NAME?</v>
      </c>
      <c r="I645">
        <f ca="1">IFERROR(_xlfn.XLOOKUP($A645,map_headernames!O:O,map_headernames!O:O),0)</f>
        <v>0</v>
      </c>
    </row>
    <row r="646" spans="1:13">
      <c r="A646" s="72" t="s">
        <v>4641</v>
      </c>
      <c r="B646" s="72" t="s">
        <v>4642</v>
      </c>
      <c r="C646" s="72" t="s">
        <v>4643</v>
      </c>
      <c r="D646" s="724" t="s">
        <v>4571</v>
      </c>
      <c r="E646">
        <f ca="1">IFERROR(_xlfn.XLOOKUP($A646,map_headernames!H:H,map_headernames!H:H),0)</f>
        <v>0</v>
      </c>
      <c r="F646">
        <f ca="1">IFERROR(_xlfn.XLOOKUP($A646,map_headernames!I:I,map_headernames!I:I),0)</f>
        <v>0</v>
      </c>
      <c r="G646">
        <f ca="1">IFERROR(_xlfn.XLOOKUP($A646,map_headernames!L:L,map_headernames!L:L),0)</f>
        <v>0</v>
      </c>
      <c r="H646" s="68" t="e">
        <f ca="1">_xlfn.XLOOKUP(A646,map_headernames!L:L,map_headernames!Q:Q)</f>
        <v>#NAME?</v>
      </c>
      <c r="I646">
        <f ca="1">IFERROR(_xlfn.XLOOKUP($A646,map_headernames!O:O,map_headernames!O:O),0)</f>
        <v>0</v>
      </c>
    </row>
    <row r="647" spans="1:13">
      <c r="A647" s="72" t="s">
        <v>4644</v>
      </c>
      <c r="B647" s="72" t="s">
        <v>4645</v>
      </c>
      <c r="C647" s="72" t="s">
        <v>4645</v>
      </c>
      <c r="D647" s="724" t="s">
        <v>4571</v>
      </c>
      <c r="E647">
        <f ca="1">IFERROR(_xlfn.XLOOKUP($A647,map_headernames!H:H,map_headernames!H:H),0)</f>
        <v>0</v>
      </c>
      <c r="F647">
        <f ca="1">IFERROR(_xlfn.XLOOKUP($A647,map_headernames!I:I,map_headernames!I:I),0)</f>
        <v>0</v>
      </c>
      <c r="G647">
        <f ca="1">IFERROR(_xlfn.XLOOKUP($A647,map_headernames!L:L,map_headernames!L:L),0)</f>
        <v>0</v>
      </c>
      <c r="H647" s="68" t="e">
        <f ca="1">_xlfn.XLOOKUP(A647,map_headernames!L:L,map_headernames!Q:Q)</f>
        <v>#NAME?</v>
      </c>
      <c r="I647">
        <f ca="1">IFERROR(_xlfn.XLOOKUP($A647,map_headernames!O:O,map_headernames!O:O),0)</f>
        <v>0</v>
      </c>
    </row>
    <row r="648" spans="1:13">
      <c r="A648" s="72" t="s">
        <v>4646</v>
      </c>
      <c r="B648" s="72" t="s">
        <v>4647</v>
      </c>
      <c r="C648" s="72" t="s">
        <v>4648</v>
      </c>
      <c r="D648" s="724" t="s">
        <v>4571</v>
      </c>
      <c r="E648">
        <f ca="1">IFERROR(_xlfn.XLOOKUP($A648,map_headernames!H:H,map_headernames!H:H),0)</f>
        <v>0</v>
      </c>
      <c r="F648">
        <f ca="1">IFERROR(_xlfn.XLOOKUP($A648,map_headernames!I:I,map_headernames!I:I),0)</f>
        <v>0</v>
      </c>
      <c r="G648">
        <f ca="1">IFERROR(_xlfn.XLOOKUP($A648,map_headernames!L:L,map_headernames!L:L),0)</f>
        <v>0</v>
      </c>
      <c r="H648" s="68" t="e">
        <f ca="1">_xlfn.XLOOKUP(A648,map_headernames!L:L,map_headernames!Q:Q)</f>
        <v>#NAME?</v>
      </c>
      <c r="I648">
        <f ca="1">IFERROR(_xlfn.XLOOKUP($A648,map_headernames!O:O,map_headernames!O:O),0)</f>
        <v>0</v>
      </c>
    </row>
    <row r="649" spans="1:13">
      <c r="A649" s="72" t="s">
        <v>4649</v>
      </c>
      <c r="B649" s="72" t="s">
        <v>4650</v>
      </c>
      <c r="C649" s="72" t="s">
        <v>4650</v>
      </c>
      <c r="D649" s="724" t="s">
        <v>4571</v>
      </c>
      <c r="E649">
        <f ca="1">IFERROR(_xlfn.XLOOKUP($A649,map_headernames!H:H,map_headernames!H:H),0)</f>
        <v>0</v>
      </c>
      <c r="F649">
        <f ca="1">IFERROR(_xlfn.XLOOKUP($A649,map_headernames!I:I,map_headernames!I:I),0)</f>
        <v>0</v>
      </c>
      <c r="G649">
        <f ca="1">IFERROR(_xlfn.XLOOKUP($A649,map_headernames!L:L,map_headernames!L:L),0)</f>
        <v>0</v>
      </c>
      <c r="H649" s="68" t="e">
        <f ca="1">_xlfn.XLOOKUP(A649,map_headernames!L:L,map_headernames!Q:Q)</f>
        <v>#NAME?</v>
      </c>
      <c r="I649">
        <f ca="1">IFERROR(_xlfn.XLOOKUP($A649,map_headernames!O:O,map_headernames!O:O),0)</f>
        <v>0</v>
      </c>
    </row>
    <row r="650" spans="1:13">
      <c r="A650" s="72" t="s">
        <v>4651</v>
      </c>
      <c r="B650" s="72" t="s">
        <v>4652</v>
      </c>
      <c r="C650" s="72" t="s">
        <v>4653</v>
      </c>
      <c r="D650" s="724" t="s">
        <v>4571</v>
      </c>
      <c r="E650">
        <f ca="1">IFERROR(_xlfn.XLOOKUP($A650,map_headernames!H:H,map_headernames!H:H),0)</f>
        <v>0</v>
      </c>
      <c r="F650">
        <f ca="1">IFERROR(_xlfn.XLOOKUP($A650,map_headernames!I:I,map_headernames!I:I),0)</f>
        <v>0</v>
      </c>
      <c r="G650">
        <f ca="1">IFERROR(_xlfn.XLOOKUP($A650,map_headernames!L:L,map_headernames!L:L),0)</f>
        <v>0</v>
      </c>
      <c r="H650" s="68" t="e">
        <f ca="1">_xlfn.XLOOKUP(A650,map_headernames!L:L,map_headernames!Q:Q)</f>
        <v>#NAME?</v>
      </c>
      <c r="I650">
        <f ca="1">IFERROR(_xlfn.XLOOKUP($A650,map_headernames!O:O,map_headernames!O:O),0)</f>
        <v>0</v>
      </c>
    </row>
    <row r="651" spans="1:13">
      <c r="A651" s="72" t="s">
        <v>4654</v>
      </c>
      <c r="B651" s="72" t="s">
        <v>4655</v>
      </c>
      <c r="C651" s="72" t="s">
        <v>4655</v>
      </c>
      <c r="D651" s="724" t="s">
        <v>4571</v>
      </c>
      <c r="E651">
        <f ca="1">IFERROR(_xlfn.XLOOKUP($A651,map_headernames!H:H,map_headernames!H:H),0)</f>
        <v>0</v>
      </c>
      <c r="F651">
        <f ca="1">IFERROR(_xlfn.XLOOKUP($A651,map_headernames!I:I,map_headernames!I:I),0)</f>
        <v>0</v>
      </c>
      <c r="G651">
        <f ca="1">IFERROR(_xlfn.XLOOKUP($A651,map_headernames!L:L,map_headernames!L:L),0)</f>
        <v>0</v>
      </c>
      <c r="H651" s="68" t="e">
        <f ca="1">_xlfn.XLOOKUP(A651,map_headernames!L:L,map_headernames!Q:Q)</f>
        <v>#NAME?</v>
      </c>
      <c r="I651">
        <f ca="1">IFERROR(_xlfn.XLOOKUP($A651,map_headernames!O:O,map_headernames!O:O),0)</f>
        <v>0</v>
      </c>
    </row>
    <row r="652" spans="1:13">
      <c r="A652" s="72" t="s">
        <v>4656</v>
      </c>
      <c r="B652" s="72" t="s">
        <v>4657</v>
      </c>
      <c r="C652" s="72" t="s">
        <v>4658</v>
      </c>
      <c r="D652" s="724" t="s">
        <v>4571</v>
      </c>
      <c r="E652">
        <f ca="1">IFERROR(_xlfn.XLOOKUP($A652,map_headernames!H:H,map_headernames!H:H),0)</f>
        <v>0</v>
      </c>
      <c r="F652">
        <f ca="1">IFERROR(_xlfn.XLOOKUP($A652,map_headernames!I:I,map_headernames!I:I),0)</f>
        <v>0</v>
      </c>
      <c r="G652">
        <f ca="1">IFERROR(_xlfn.XLOOKUP($A652,map_headernames!L:L,map_headernames!L:L),0)</f>
        <v>0</v>
      </c>
      <c r="H652" s="68" t="e">
        <f ca="1">_xlfn.XLOOKUP(A652,map_headernames!L:L,map_headernames!Q:Q)</f>
        <v>#NAME?</v>
      </c>
      <c r="I652">
        <f ca="1">IFERROR(_xlfn.XLOOKUP($A652,map_headernames!O:O,map_headernames!O:O),0)</f>
        <v>0</v>
      </c>
    </row>
    <row r="653" spans="1:13">
      <c r="A653" s="72" t="s">
        <v>4659</v>
      </c>
      <c r="B653" s="72" t="s">
        <v>4660</v>
      </c>
      <c r="C653" s="72" t="s">
        <v>4660</v>
      </c>
      <c r="D653" s="724" t="s">
        <v>4571</v>
      </c>
      <c r="E653">
        <f ca="1">IFERROR(_xlfn.XLOOKUP($A653,map_headernames!H:H,map_headernames!H:H),0)</f>
        <v>0</v>
      </c>
      <c r="F653">
        <f ca="1">IFERROR(_xlfn.XLOOKUP($A653,map_headernames!I:I,map_headernames!I:I),0)</f>
        <v>0</v>
      </c>
      <c r="G653">
        <f ca="1">IFERROR(_xlfn.XLOOKUP($A653,map_headernames!L:L,map_headernames!L:L),0)</f>
        <v>0</v>
      </c>
      <c r="H653" s="68" t="e">
        <f ca="1">_xlfn.XLOOKUP(A653,map_headernames!L:L,map_headernames!Q:Q)</f>
        <v>#NAME?</v>
      </c>
      <c r="I653">
        <f ca="1">IFERROR(_xlfn.XLOOKUP($A653,map_headernames!O:O,map_headernames!O:O),0)</f>
        <v>0</v>
      </c>
    </row>
    <row r="654" spans="1:13">
      <c r="A654" s="72" t="s">
        <v>4661</v>
      </c>
      <c r="B654" s="72" t="s">
        <v>4662</v>
      </c>
      <c r="C654" s="72" t="s">
        <v>4663</v>
      </c>
      <c r="D654" s="724" t="s">
        <v>4571</v>
      </c>
      <c r="E654">
        <f ca="1">IFERROR(_xlfn.XLOOKUP($A654,map_headernames!H:H,map_headernames!H:H),0)</f>
        <v>0</v>
      </c>
      <c r="F654">
        <f ca="1">IFERROR(_xlfn.XLOOKUP($A654,map_headernames!I:I,map_headernames!I:I),0)</f>
        <v>0</v>
      </c>
      <c r="G654">
        <f ca="1">IFERROR(_xlfn.XLOOKUP($A654,map_headernames!L:L,map_headernames!L:L),0)</f>
        <v>0</v>
      </c>
      <c r="H654" s="68" t="e">
        <f ca="1">_xlfn.XLOOKUP(A654,map_headernames!L:L,map_headernames!Q:Q)</f>
        <v>#NAME?</v>
      </c>
      <c r="I654">
        <f ca="1">IFERROR(_xlfn.XLOOKUP($A654,map_headernames!O:O,map_headernames!O:O),0)</f>
        <v>0</v>
      </c>
    </row>
    <row r="655" spans="1:13">
      <c r="A655" s="72" t="s">
        <v>4664</v>
      </c>
      <c r="B655" s="72" t="s">
        <v>4665</v>
      </c>
      <c r="C655" s="72" t="s">
        <v>4665</v>
      </c>
      <c r="D655" s="724" t="s">
        <v>4571</v>
      </c>
      <c r="E655">
        <f ca="1">IFERROR(_xlfn.XLOOKUP($A655,map_headernames!H:H,map_headernames!H:H),0)</f>
        <v>0</v>
      </c>
      <c r="F655">
        <f ca="1">IFERROR(_xlfn.XLOOKUP($A655,map_headernames!I:I,map_headernames!I:I),0)</f>
        <v>0</v>
      </c>
      <c r="G655">
        <f ca="1">IFERROR(_xlfn.XLOOKUP($A655,map_headernames!L:L,map_headernames!L:L),0)</f>
        <v>0</v>
      </c>
      <c r="H655" s="68" t="e">
        <f ca="1">_xlfn.XLOOKUP(A655,map_headernames!L:L,map_headernames!Q:Q)</f>
        <v>#NAME?</v>
      </c>
      <c r="I655">
        <f ca="1">IFERROR(_xlfn.XLOOKUP($A655,map_headernames!O:O,map_headernames!O:O),0)</f>
        <v>0</v>
      </c>
    </row>
    <row r="656" spans="1:13">
      <c r="A656" s="72" t="s">
        <v>4666</v>
      </c>
      <c r="B656" s="72" t="s">
        <v>4667</v>
      </c>
      <c r="C656" s="72" t="s">
        <v>4668</v>
      </c>
      <c r="D656" s="724" t="s">
        <v>4571</v>
      </c>
      <c r="E656">
        <f ca="1">IFERROR(_xlfn.XLOOKUP($A656,map_headernames!H:H,map_headernames!H:H),0)</f>
        <v>0</v>
      </c>
      <c r="F656">
        <f ca="1">IFERROR(_xlfn.XLOOKUP($A656,map_headernames!I:I,map_headernames!I:I),0)</f>
        <v>0</v>
      </c>
      <c r="G656">
        <f ca="1">IFERROR(_xlfn.XLOOKUP($A656,map_headernames!L:L,map_headernames!L:L),0)</f>
        <v>0</v>
      </c>
      <c r="H656" s="68" t="e">
        <f ca="1">_xlfn.XLOOKUP(A656,map_headernames!L:L,map_headernames!Q:Q)</f>
        <v>#NAME?</v>
      </c>
      <c r="I656">
        <f ca="1">IFERROR(_xlfn.XLOOKUP($A656,map_headernames!O:O,map_headernames!O:O),0)</f>
        <v>0</v>
      </c>
    </row>
    <row r="657" spans="1:14">
      <c r="A657" s="72" t="s">
        <v>4669</v>
      </c>
      <c r="B657" s="72" t="s">
        <v>4670</v>
      </c>
      <c r="C657" s="72" t="s">
        <v>4670</v>
      </c>
      <c r="D657" s="724" t="s">
        <v>4571</v>
      </c>
      <c r="E657">
        <f ca="1">IFERROR(_xlfn.XLOOKUP($A657,map_headernames!H:H,map_headernames!H:H),0)</f>
        <v>0</v>
      </c>
      <c r="F657">
        <f ca="1">IFERROR(_xlfn.XLOOKUP($A657,map_headernames!I:I,map_headernames!I:I),0)</f>
        <v>0</v>
      </c>
      <c r="G657">
        <f ca="1">IFERROR(_xlfn.XLOOKUP($A657,map_headernames!L:L,map_headernames!L:L),0)</f>
        <v>0</v>
      </c>
      <c r="H657" s="68" t="e">
        <f ca="1">_xlfn.XLOOKUP(A657,map_headernames!L:L,map_headernames!Q:Q)</f>
        <v>#NAME?</v>
      </c>
      <c r="I657">
        <f ca="1">IFERROR(_xlfn.XLOOKUP($A657,map_headernames!O:O,map_headernames!O:O),0)</f>
        <v>0</v>
      </c>
    </row>
    <row r="658" spans="1:14">
      <c r="A658" s="72" t="s">
        <v>4671</v>
      </c>
      <c r="B658" s="72" t="s">
        <v>4672</v>
      </c>
      <c r="C658" s="72" t="s">
        <v>4673</v>
      </c>
      <c r="D658" s="724" t="s">
        <v>4571</v>
      </c>
      <c r="E658">
        <f ca="1">IFERROR(_xlfn.XLOOKUP($A658,map_headernames!H:H,map_headernames!H:H),0)</f>
        <v>0</v>
      </c>
      <c r="F658">
        <f ca="1">IFERROR(_xlfn.XLOOKUP($A658,map_headernames!I:I,map_headernames!I:I),0)</f>
        <v>0</v>
      </c>
      <c r="G658">
        <f ca="1">IFERROR(_xlfn.XLOOKUP($A658,map_headernames!L:L,map_headernames!L:L),0)</f>
        <v>0</v>
      </c>
      <c r="H658" s="68" t="e">
        <f ca="1">_xlfn.XLOOKUP(A658,map_headernames!L:L,map_headernames!Q:Q)</f>
        <v>#NAME?</v>
      </c>
      <c r="I658">
        <f ca="1">IFERROR(_xlfn.XLOOKUP($A658,map_headernames!O:O,map_headernames!O:O),0)</f>
        <v>0</v>
      </c>
    </row>
    <row r="659" spans="1:14">
      <c r="A659" s="86" t="s">
        <v>4674</v>
      </c>
      <c r="B659" s="86" t="s">
        <v>4675</v>
      </c>
      <c r="C659" s="72" t="s">
        <v>4675</v>
      </c>
      <c r="D659" s="724" t="s">
        <v>4463</v>
      </c>
      <c r="E659">
        <f ca="1">IFERROR(_xlfn.XLOOKUP($A659,map_headernames!H:H,map_headernames!H:H),0)</f>
        <v>0</v>
      </c>
      <c r="F659">
        <f ca="1">IFERROR(_xlfn.XLOOKUP($A659,map_headernames!I:I,map_headernames!I:I),0)</f>
        <v>0</v>
      </c>
      <c r="G659">
        <f ca="1">IFERROR(_xlfn.XLOOKUP($A659,map_headernames!L:L,map_headernames!L:L),0)</f>
        <v>0</v>
      </c>
      <c r="H659" s="68" t="e">
        <f ca="1">_xlfn.XLOOKUP(A659,map_headernames!L:L,map_headernames!Q:Q)</f>
        <v>#NAME?</v>
      </c>
      <c r="I659">
        <f ca="1">IFERROR(_xlfn.XLOOKUP($A659,map_headernames!O:O,map_headernames!O:O),0)</f>
        <v>0</v>
      </c>
      <c r="M659">
        <v>0</v>
      </c>
    </row>
    <row r="660" spans="1:14">
      <c r="A660" s="86" t="s">
        <v>4676</v>
      </c>
      <c r="B660" s="86" t="s">
        <v>4677</v>
      </c>
      <c r="C660" s="72" t="s">
        <v>4677</v>
      </c>
      <c r="D660" s="724" t="s">
        <v>4463</v>
      </c>
      <c r="E660">
        <f ca="1">IFERROR(_xlfn.XLOOKUP($A660,map_headernames!H:H,map_headernames!H:H),0)</f>
        <v>0</v>
      </c>
      <c r="F660">
        <f ca="1">IFERROR(_xlfn.XLOOKUP($A660,map_headernames!I:I,map_headernames!I:I),0)</f>
        <v>0</v>
      </c>
      <c r="G660">
        <f ca="1">IFERROR(_xlfn.XLOOKUP($A660,map_headernames!L:L,map_headernames!L:L),0)</f>
        <v>0</v>
      </c>
      <c r="H660" s="68" t="e">
        <f ca="1">_xlfn.XLOOKUP(A660,map_headernames!L:L,map_headernames!Q:Q)</f>
        <v>#NAME?</v>
      </c>
      <c r="I660">
        <f ca="1">IFERROR(_xlfn.XLOOKUP($A660,map_headernames!O:O,map_headernames!O:O),0)</f>
        <v>0</v>
      </c>
      <c r="M660">
        <v>0</v>
      </c>
    </row>
    <row r="661" spans="1:14">
      <c r="A661" s="86" t="s">
        <v>4678</v>
      </c>
      <c r="B661" s="86" t="s">
        <v>4679</v>
      </c>
      <c r="C661" s="72" t="s">
        <v>4680</v>
      </c>
      <c r="D661" s="724" t="s">
        <v>4463</v>
      </c>
      <c r="E661">
        <f ca="1">IFERROR(_xlfn.XLOOKUP($A661,map_headernames!H:H,map_headernames!H:H),0)</f>
        <v>0</v>
      </c>
      <c r="F661">
        <f ca="1">IFERROR(_xlfn.XLOOKUP($A661,map_headernames!I:I,map_headernames!I:I),0)</f>
        <v>0</v>
      </c>
      <c r="G661">
        <f ca="1">IFERROR(_xlfn.XLOOKUP($A661,map_headernames!L:L,map_headernames!L:L),0)</f>
        <v>0</v>
      </c>
      <c r="H661" s="68" t="e">
        <f ca="1">_xlfn.XLOOKUP(A661,map_headernames!L:L,map_headernames!Q:Q)</f>
        <v>#NAME?</v>
      </c>
      <c r="I661">
        <f ca="1">IFERROR(_xlfn.XLOOKUP($A661,map_headernames!O:O,map_headernames!O:O),0)</f>
        <v>0</v>
      </c>
      <c r="M661">
        <v>0</v>
      </c>
    </row>
    <row r="662" spans="1:14">
      <c r="A662" s="72" t="s">
        <v>4681</v>
      </c>
      <c r="B662" s="72" t="s">
        <v>4682</v>
      </c>
      <c r="C662" s="72" t="s">
        <v>4682</v>
      </c>
      <c r="D662" s="724" t="s">
        <v>4463</v>
      </c>
      <c r="E662">
        <f ca="1">IFERROR(_xlfn.XLOOKUP($A662,map_headernames!H:H,map_headernames!H:H),0)</f>
        <v>0</v>
      </c>
      <c r="F662">
        <f ca="1">IFERROR(_xlfn.XLOOKUP($A662,map_headernames!I:I,map_headernames!I:I),0)</f>
        <v>0</v>
      </c>
      <c r="G662">
        <f ca="1">IFERROR(_xlfn.XLOOKUP($A662,map_headernames!L:L,map_headernames!L:L),0)</f>
        <v>0</v>
      </c>
      <c r="H662" s="68" t="e">
        <f ca="1">_xlfn.XLOOKUP(A662,map_headernames!L:L,map_headernames!Q:Q)</f>
        <v>#NAME?</v>
      </c>
      <c r="I662">
        <f ca="1">IFERROR(_xlfn.XLOOKUP($A662,map_headernames!O:O,map_headernames!O:O),0)</f>
        <v>0</v>
      </c>
    </row>
    <row r="663" spans="1:14">
      <c r="A663" s="72" t="s">
        <v>4683</v>
      </c>
      <c r="B663" s="72" t="s">
        <v>4684</v>
      </c>
      <c r="C663" s="72" t="s">
        <v>4685</v>
      </c>
      <c r="D663" s="724" t="s">
        <v>4463</v>
      </c>
      <c r="E663">
        <f ca="1">IFERROR(_xlfn.XLOOKUP($A663,map_headernames!H:H,map_headernames!H:H),0)</f>
        <v>0</v>
      </c>
      <c r="F663">
        <f ca="1">IFERROR(_xlfn.XLOOKUP($A663,map_headernames!I:I,map_headernames!I:I),0)</f>
        <v>0</v>
      </c>
      <c r="G663">
        <f ca="1">IFERROR(_xlfn.XLOOKUP($A663,map_headernames!L:L,map_headernames!L:L),0)</f>
        <v>0</v>
      </c>
      <c r="H663" s="68" t="e">
        <f ca="1">_xlfn.XLOOKUP(A663,map_headernames!L:L,map_headernames!Q:Q)</f>
        <v>#NAME?</v>
      </c>
      <c r="I663">
        <f ca="1">IFERROR(_xlfn.XLOOKUP($A663,map_headernames!O:O,map_headernames!O:O),0)</f>
        <v>0</v>
      </c>
    </row>
    <row r="664" spans="1:14">
      <c r="A664" s="72" t="s">
        <v>4686</v>
      </c>
      <c r="B664" s="70" t="s">
        <v>4687</v>
      </c>
      <c r="C664" s="72" t="s">
        <v>4688</v>
      </c>
      <c r="D664" s="724" t="s">
        <v>4689</v>
      </c>
      <c r="E664">
        <f ca="1">IFERROR(_xlfn.XLOOKUP($A664,map_headernames!H:H,map_headernames!H:H),0)</f>
        <v>0</v>
      </c>
      <c r="F664">
        <f ca="1">IFERROR(_xlfn.XLOOKUP($A664,map_headernames!I:I,map_headernames!I:I),0)</f>
        <v>0</v>
      </c>
      <c r="G664">
        <f ca="1">IFERROR(_xlfn.XLOOKUP($A664,map_headernames!L:L,map_headernames!L:L),0)</f>
        <v>0</v>
      </c>
      <c r="H664" s="68" t="e">
        <f ca="1">_xlfn.XLOOKUP(A664,map_headernames!L:L,map_headernames!Q:Q)</f>
        <v>#NAME?</v>
      </c>
      <c r="I664">
        <f ca="1">IFERROR(_xlfn.XLOOKUP($A664,map_headernames!O:O,map_headernames!O:O),0)</f>
        <v>0</v>
      </c>
      <c r="K664" t="s">
        <v>1618</v>
      </c>
      <c r="L664" s="23" t="s">
        <v>1144</v>
      </c>
      <c r="M664">
        <v>0</v>
      </c>
      <c r="N664">
        <v>0</v>
      </c>
    </row>
    <row r="665" spans="1:14">
      <c r="A665" s="72" t="s">
        <v>2463</v>
      </c>
      <c r="B665" s="70" t="s">
        <v>4690</v>
      </c>
      <c r="C665" s="72" t="s">
        <v>4690</v>
      </c>
      <c r="D665" s="724" t="s">
        <v>4689</v>
      </c>
      <c r="E665" s="8">
        <f ca="1">IFERROR(_xlfn.XLOOKUP($A665,map_headernames!H:H,map_headernames!H:H),0)</f>
        <v>0</v>
      </c>
      <c r="F665" s="8">
        <f ca="1">IFERROR(_xlfn.XLOOKUP($A665,map_headernames!I:I,map_headernames!I:I),0)</f>
        <v>0</v>
      </c>
      <c r="G665">
        <f ca="1">IFERROR(_xlfn.XLOOKUP($A665,map_headernames!L:L,map_headernames!L:L),0)</f>
        <v>0</v>
      </c>
      <c r="H665" s="68" t="e">
        <f ca="1">_xlfn.XLOOKUP(A665,map_headernames!L:L,map_headernames!Q:Q)</f>
        <v>#NAME?</v>
      </c>
      <c r="I665">
        <f ca="1">IFERROR(_xlfn.XLOOKUP($A665,map_headernames!O:O,map_headernames!O:O),0)</f>
        <v>0</v>
      </c>
      <c r="J665"/>
      <c r="K665" s="1"/>
      <c r="L665" s="8" t="s">
        <v>3006</v>
      </c>
      <c r="M665" s="1">
        <v>1</v>
      </c>
      <c r="N665" s="21">
        <v>0</v>
      </c>
    </row>
    <row r="666" spans="1:14">
      <c r="A666" s="72" t="s">
        <v>4691</v>
      </c>
      <c r="B666" s="70" t="s">
        <v>4692</v>
      </c>
      <c r="C666" s="72" t="s">
        <v>4692</v>
      </c>
      <c r="D666" s="724" t="s">
        <v>4689</v>
      </c>
      <c r="E666">
        <f ca="1">IFERROR(_xlfn.XLOOKUP($A666,map_headernames!H:H,map_headernames!H:H),0)</f>
        <v>0</v>
      </c>
      <c r="F666">
        <f ca="1">IFERROR(_xlfn.XLOOKUP($A666,map_headernames!I:I,map_headernames!I:I),0)</f>
        <v>0</v>
      </c>
      <c r="G666">
        <f ca="1">IFERROR(_xlfn.XLOOKUP($A666,map_headernames!L:L,map_headernames!L:L),0)</f>
        <v>0</v>
      </c>
      <c r="H666" s="68" t="e">
        <f ca="1">_xlfn.XLOOKUP(A666,map_headernames!L:L,map_headernames!Q:Q)</f>
        <v>#NAME?</v>
      </c>
      <c r="I666">
        <f ca="1">IFERROR(_xlfn.XLOOKUP($A666,map_headernames!O:O,map_headernames!O:O),0)</f>
        <v>0</v>
      </c>
      <c r="K666" s="1"/>
      <c r="M666" s="1">
        <v>1</v>
      </c>
      <c r="N666" s="1">
        <v>1</v>
      </c>
    </row>
    <row r="667" spans="1:14">
      <c r="A667" s="72" t="s">
        <v>4693</v>
      </c>
      <c r="B667" s="70" t="s">
        <v>4694</v>
      </c>
      <c r="C667" s="72" t="s">
        <v>4694</v>
      </c>
      <c r="D667" s="724" t="s">
        <v>4689</v>
      </c>
      <c r="E667">
        <f ca="1">IFERROR(_xlfn.XLOOKUP($A667,map_headernames!H:H,map_headernames!H:H),0)</f>
        <v>0</v>
      </c>
      <c r="F667">
        <f ca="1">IFERROR(_xlfn.XLOOKUP($A667,map_headernames!I:I,map_headernames!I:I),0)</f>
        <v>0</v>
      </c>
      <c r="G667">
        <f ca="1">IFERROR(_xlfn.XLOOKUP($A667,map_headernames!L:L,map_headernames!L:L),0)</f>
        <v>0</v>
      </c>
      <c r="H667" s="68" t="e">
        <f ca="1">_xlfn.XLOOKUP(A667,map_headernames!L:L,map_headernames!Q:Q)</f>
        <v>#NAME?</v>
      </c>
      <c r="I667">
        <f ca="1">IFERROR(_xlfn.XLOOKUP($A667,map_headernames!O:O,map_headernames!O:O),0)</f>
        <v>0</v>
      </c>
      <c r="K667" s="1"/>
      <c r="M667" s="1">
        <v>2</v>
      </c>
      <c r="N667" s="1">
        <v>1</v>
      </c>
    </row>
    <row r="668" spans="1:14">
      <c r="A668" s="100" t="s">
        <v>4695</v>
      </c>
      <c r="B668" s="70" t="s">
        <v>4696</v>
      </c>
      <c r="C668" s="72" t="s">
        <v>4697</v>
      </c>
      <c r="D668" s="724" t="s">
        <v>4689</v>
      </c>
      <c r="E668">
        <f ca="1">IFERROR(_xlfn.XLOOKUP($A668,map_headernames!H:H,map_headernames!H:H),0)</f>
        <v>0</v>
      </c>
      <c r="F668">
        <f ca="1">IFERROR(_xlfn.XLOOKUP($A668,map_headernames!I:I,map_headernames!I:I),0)</f>
        <v>0</v>
      </c>
      <c r="G668">
        <f ca="1">IFERROR(_xlfn.XLOOKUP($A668,map_headernames!L:L,map_headernames!L:L),0)</f>
        <v>0</v>
      </c>
      <c r="H668" s="68" t="e">
        <f ca="1">_xlfn.XLOOKUP(A668,map_headernames!L:L,map_headernames!Q:Q)</f>
        <v>#NAME?</v>
      </c>
      <c r="I668">
        <f ca="1">IFERROR(_xlfn.XLOOKUP($A668,map_headernames!O:O,map_headernames!O:O),0)</f>
        <v>0</v>
      </c>
      <c r="J668" s="23"/>
      <c r="K668" s="23"/>
      <c r="L668" s="23"/>
      <c r="M668">
        <v>2</v>
      </c>
    </row>
    <row r="669" spans="1:14">
      <c r="A669" s="72" t="s">
        <v>4698</v>
      </c>
      <c r="B669" s="72" t="s">
        <v>4699</v>
      </c>
      <c r="C669" s="72" t="s">
        <v>4699</v>
      </c>
      <c r="D669" s="724" t="s">
        <v>4689</v>
      </c>
      <c r="E669">
        <f ca="1">IFERROR(_xlfn.XLOOKUP($A669,map_headernames!H:H,map_headernames!H:H),0)</f>
        <v>0</v>
      </c>
      <c r="F669">
        <f ca="1">IFERROR(_xlfn.XLOOKUP($A669,map_headernames!I:I,map_headernames!I:I),0)</f>
        <v>0</v>
      </c>
      <c r="G669">
        <f ca="1">IFERROR(_xlfn.XLOOKUP($A669,map_headernames!L:L,map_headernames!L:L),0)</f>
        <v>0</v>
      </c>
      <c r="H669" s="68" t="e">
        <f ca="1">_xlfn.XLOOKUP(A669,map_headernames!L:L,map_headernames!Q:Q)</f>
        <v>#NAME?</v>
      </c>
      <c r="I669">
        <f ca="1">IFERROR(_xlfn.XLOOKUP($A669,map_headernames!O:O,map_headernames!O:O),0)</f>
        <v>0</v>
      </c>
      <c r="M669">
        <v>0</v>
      </c>
    </row>
    <row r="670" spans="1:14">
      <c r="A670" s="72" t="s">
        <v>4700</v>
      </c>
      <c r="B670" s="72" t="s">
        <v>4701</v>
      </c>
      <c r="C670" s="72" t="s">
        <v>4701</v>
      </c>
      <c r="D670" s="724" t="s">
        <v>4689</v>
      </c>
      <c r="E670">
        <f ca="1">IFERROR(_xlfn.XLOOKUP($A670,map_headernames!H:H,map_headernames!H:H),0)</f>
        <v>0</v>
      </c>
      <c r="F670">
        <f ca="1">IFERROR(_xlfn.XLOOKUP($A670,map_headernames!I:I,map_headernames!I:I),0)</f>
        <v>0</v>
      </c>
      <c r="G670">
        <f ca="1">IFERROR(_xlfn.XLOOKUP($A670,map_headernames!L:L,map_headernames!L:L),0)</f>
        <v>0</v>
      </c>
      <c r="H670" s="68" t="e">
        <f ca="1">_xlfn.XLOOKUP(A670,map_headernames!L:L,map_headernames!Q:Q)</f>
        <v>#NAME?</v>
      </c>
      <c r="I670">
        <f ca="1">IFERROR(_xlfn.XLOOKUP($A670,map_headernames!O:O,map_headernames!O:O),0)</f>
        <v>0</v>
      </c>
    </row>
    <row r="671" spans="1:14">
      <c r="A671" s="72" t="s">
        <v>4702</v>
      </c>
      <c r="B671" s="72" t="s">
        <v>4703</v>
      </c>
      <c r="C671" s="72" t="s">
        <v>4704</v>
      </c>
      <c r="D671" s="724" t="s">
        <v>4689</v>
      </c>
      <c r="E671">
        <f ca="1">IFERROR(_xlfn.XLOOKUP($A671,map_headernames!H:H,map_headernames!H:H),0)</f>
        <v>0</v>
      </c>
      <c r="F671">
        <f ca="1">IFERROR(_xlfn.XLOOKUP($A671,map_headernames!I:I,map_headernames!I:I),0)</f>
        <v>0</v>
      </c>
      <c r="G671">
        <f ca="1">IFERROR(_xlfn.XLOOKUP($A671,map_headernames!L:L,map_headernames!L:L),0)</f>
        <v>0</v>
      </c>
      <c r="H671" s="68" t="e">
        <f ca="1">_xlfn.XLOOKUP(A671,map_headernames!L:L,map_headernames!Q:Q)</f>
        <v>#NAME?</v>
      </c>
      <c r="I671">
        <f ca="1">IFERROR(_xlfn.XLOOKUP($A671,map_headernames!O:O,map_headernames!O:O),0)</f>
        <v>0</v>
      </c>
    </row>
    <row r="672" spans="1:14">
      <c r="A672" s="72" t="s">
        <v>4705</v>
      </c>
      <c r="B672" s="72" t="s">
        <v>4706</v>
      </c>
      <c r="C672" s="72" t="s">
        <v>4706</v>
      </c>
      <c r="D672" s="724" t="s">
        <v>4689</v>
      </c>
      <c r="E672">
        <f ca="1">IFERROR(_xlfn.XLOOKUP($A672,map_headernames!H:H,map_headernames!H:H),0)</f>
        <v>0</v>
      </c>
      <c r="F672">
        <f ca="1">IFERROR(_xlfn.XLOOKUP($A672,map_headernames!I:I,map_headernames!I:I),0)</f>
        <v>0</v>
      </c>
      <c r="G672">
        <f ca="1">IFERROR(_xlfn.XLOOKUP($A672,map_headernames!L:L,map_headernames!L:L),0)</f>
        <v>0</v>
      </c>
      <c r="H672" s="68" t="e">
        <f ca="1">_xlfn.XLOOKUP(A672,map_headernames!L:L,map_headernames!Q:Q)</f>
        <v>#NAME?</v>
      </c>
      <c r="I672">
        <f ca="1">IFERROR(_xlfn.XLOOKUP($A672,map_headernames!O:O,map_headernames!O:O),0)</f>
        <v>0</v>
      </c>
      <c r="M672">
        <v>0</v>
      </c>
    </row>
    <row r="673" spans="1:13">
      <c r="A673" s="72" t="s">
        <v>4707</v>
      </c>
      <c r="B673" s="72" t="s">
        <v>4708</v>
      </c>
      <c r="C673" s="72" t="s">
        <v>4709</v>
      </c>
      <c r="D673" s="724" t="s">
        <v>4689</v>
      </c>
      <c r="E673">
        <f ca="1">IFERROR(_xlfn.XLOOKUP($A673,map_headernames!H:H,map_headernames!H:H),0)</f>
        <v>0</v>
      </c>
      <c r="F673">
        <f ca="1">IFERROR(_xlfn.XLOOKUP($A673,map_headernames!I:I,map_headernames!I:I),0)</f>
        <v>0</v>
      </c>
      <c r="G673">
        <f ca="1">IFERROR(_xlfn.XLOOKUP($A673,map_headernames!L:L,map_headernames!L:L),0)</f>
        <v>0</v>
      </c>
      <c r="H673" s="68" t="e">
        <f ca="1">_xlfn.XLOOKUP(A673,map_headernames!L:L,map_headernames!Q:Q)</f>
        <v>#NAME?</v>
      </c>
      <c r="I673">
        <f ca="1">IFERROR(_xlfn.XLOOKUP($A673,map_headernames!O:O,map_headernames!O:O),0)</f>
        <v>0</v>
      </c>
      <c r="M673">
        <v>0</v>
      </c>
    </row>
  </sheetData>
  <autoFilter ref="A1:O673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A3" sqref="A3"/>
    </sheetView>
  </sheetViews>
  <sheetFormatPr defaultRowHeight="15"/>
  <cols>
    <col min="1" max="1" width="105.140625" customWidth="1"/>
    <col min="2" max="2" width="33.42578125" customWidth="1"/>
    <col min="3" max="3" width="70.5703125" customWidth="1"/>
    <col min="4" max="4" width="38.42578125" customWidth="1"/>
  </cols>
  <sheetData>
    <row r="2" spans="1:3">
      <c r="A2" t="s">
        <v>5319</v>
      </c>
      <c r="B2" t="s">
        <v>5332</v>
      </c>
    </row>
    <row r="3" spans="1:3">
      <c r="A3" s="393" t="s">
        <v>5316</v>
      </c>
      <c r="B3" s="39" t="s">
        <v>5333</v>
      </c>
    </row>
    <row r="4" spans="1:3">
      <c r="A4" t="s">
        <v>5317</v>
      </c>
      <c r="B4" t="s">
        <v>5334</v>
      </c>
    </row>
    <row r="5" spans="1:3">
      <c r="A5" t="s">
        <v>5318</v>
      </c>
      <c r="B5" s="39" t="s">
        <v>5335</v>
      </c>
    </row>
    <row r="6" spans="1:3">
      <c r="A6" t="s">
        <v>5320</v>
      </c>
      <c r="B6" t="s">
        <v>5336</v>
      </c>
    </row>
    <row r="7" spans="1:3">
      <c r="A7" t="s">
        <v>5321</v>
      </c>
      <c r="B7" t="s">
        <v>5324</v>
      </c>
      <c r="C7" t="s">
        <v>5337</v>
      </c>
    </row>
    <row r="8" spans="1:3">
      <c r="A8" t="s">
        <v>5322</v>
      </c>
      <c r="B8" s="39" t="s">
        <v>5325</v>
      </c>
    </row>
    <row r="9" spans="1:3">
      <c r="A9" t="s">
        <v>5323</v>
      </c>
      <c r="B9" t="s">
        <v>5326</v>
      </c>
    </row>
    <row r="10" spans="1:3">
      <c r="A10" s="23" t="s">
        <v>5329</v>
      </c>
      <c r="B10" s="39" t="s">
        <v>5327</v>
      </c>
    </row>
    <row r="11" spans="1:3">
      <c r="A11" t="s">
        <v>5329</v>
      </c>
      <c r="B11" t="s">
        <v>5328</v>
      </c>
    </row>
    <row r="12" spans="1:3">
      <c r="A12" t="s">
        <v>5331</v>
      </c>
      <c r="B12" t="s">
        <v>5330</v>
      </c>
    </row>
    <row r="14" spans="1:3">
      <c r="A14" s="39" t="s">
        <v>5333</v>
      </c>
    </row>
    <row r="17" spans="1:4">
      <c r="B17" s="121" t="s">
        <v>5338</v>
      </c>
      <c r="C17" s="121" t="s">
        <v>5339</v>
      </c>
      <c r="D17" s="121" t="s">
        <v>5340</v>
      </c>
    </row>
    <row r="18" spans="1:4">
      <c r="A18" s="116"/>
      <c r="B18" s="125" t="s">
        <v>2480</v>
      </c>
      <c r="C18" s="125" t="s">
        <v>2482</v>
      </c>
      <c r="D18" s="125" t="s">
        <v>2481</v>
      </c>
    </row>
    <row r="19" spans="1:4">
      <c r="B19" s="125" t="s">
        <v>2483</v>
      </c>
      <c r="C19" s="125" t="s">
        <v>2484</v>
      </c>
      <c r="D19" s="125" t="s">
        <v>2481</v>
      </c>
    </row>
    <row r="20" spans="1:4">
      <c r="B20" s="125" t="s">
        <v>2485</v>
      </c>
      <c r="C20" s="125" t="s">
        <v>2486</v>
      </c>
      <c r="D20" s="125" t="s">
        <v>2481</v>
      </c>
    </row>
    <row r="21" spans="1:4">
      <c r="B21" s="125" t="s">
        <v>2487</v>
      </c>
      <c r="C21" s="125" t="s">
        <v>2488</v>
      </c>
      <c r="D21" s="125" t="s">
        <v>2481</v>
      </c>
    </row>
    <row r="22" spans="1:4">
      <c r="B22" s="122" t="s">
        <v>2489</v>
      </c>
      <c r="C22" s="122" t="s">
        <v>2491</v>
      </c>
      <c r="D22" s="122" t="s">
        <v>2490</v>
      </c>
    </row>
    <row r="23" spans="1:4">
      <c r="B23" s="122" t="s">
        <v>2494</v>
      </c>
      <c r="C23" s="122" t="s">
        <v>2495</v>
      </c>
      <c r="D23" s="122" t="s">
        <v>2490</v>
      </c>
    </row>
    <row r="24" spans="1:4">
      <c r="B24" s="122" t="s">
        <v>2497</v>
      </c>
      <c r="C24" s="122" t="s">
        <v>5303</v>
      </c>
      <c r="D24" s="122" t="s">
        <v>2490</v>
      </c>
    </row>
    <row r="25" spans="1:4">
      <c r="B25" s="122" t="s">
        <v>2498</v>
      </c>
      <c r="C25" s="122" t="s">
        <v>2499</v>
      </c>
      <c r="D25" s="122" t="s">
        <v>2490</v>
      </c>
    </row>
    <row r="26" spans="1:4">
      <c r="B26" s="122" t="s">
        <v>2500</v>
      </c>
      <c r="C26" s="122" t="s">
        <v>2501</v>
      </c>
      <c r="D26" s="122" t="s">
        <v>2490</v>
      </c>
    </row>
    <row r="27" spans="1:4">
      <c r="B27" s="122" t="s">
        <v>2502</v>
      </c>
      <c r="C27" s="122" t="s">
        <v>2503</v>
      </c>
      <c r="D27" s="122" t="s">
        <v>2490</v>
      </c>
    </row>
    <row r="28" spans="1:4">
      <c r="B28" s="122" t="s">
        <v>2505</v>
      </c>
      <c r="C28" s="122" t="s">
        <v>2506</v>
      </c>
      <c r="D28" s="122" t="s">
        <v>2490</v>
      </c>
    </row>
    <row r="29" spans="1:4">
      <c r="B29" s="122" t="s">
        <v>2507</v>
      </c>
      <c r="C29" s="122" t="s">
        <v>2508</v>
      </c>
      <c r="D29" s="122" t="s">
        <v>2490</v>
      </c>
    </row>
    <row r="30" spans="1:4">
      <c r="B30" s="122" t="s">
        <v>2509</v>
      </c>
      <c r="C30" s="122" t="s">
        <v>2510</v>
      </c>
      <c r="D30" s="122" t="s">
        <v>2490</v>
      </c>
    </row>
    <row r="31" spans="1:4">
      <c r="B31" s="122" t="s">
        <v>2511</v>
      </c>
      <c r="C31" s="122" t="s">
        <v>2512</v>
      </c>
      <c r="D31" s="122" t="s">
        <v>2490</v>
      </c>
    </row>
  </sheetData>
  <hyperlinks>
    <hyperlink ref="A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map_headernames</vt:lpstr>
      <vt:lpstr>Process Notes</vt:lpstr>
      <vt:lpstr>named_strings</vt:lpstr>
      <vt:lpstr>sortorder</vt:lpstr>
      <vt:lpstr>fixing demogindexstate</vt:lpstr>
      <vt:lpstr>template_add</vt:lpstr>
      <vt:lpstr>shortlabelling</vt:lpstr>
      <vt:lpstr>BGsACS</vt:lpstr>
      <vt:lpstr>ejscreen api</vt:lpstr>
      <vt:lpstr>api2.3</vt:lpstr>
      <vt:lpstr>acs22_v2.3</vt:lpstr>
      <vt:lpstr>language</vt:lpstr>
      <vt:lpstr>obsolete</vt:lpstr>
      <vt:lpstr>acsejscreenformulas</vt:lpstr>
      <vt:lpstr>csv ftp US Percentiles Dataset</vt:lpstr>
      <vt:lpstr>csv ftp US Lookup Table</vt:lpstr>
      <vt:lpstr>EJ</vt:lpstr>
      <vt:lpstr>EJ_Supp</vt:lpstr>
      <vt:lpstr>State_ile</vt:lpstr>
      <vt:lpstr>US_ile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 Sokolinski</cp:lastModifiedBy>
  <dcterms:created xsi:type="dcterms:W3CDTF">2023-08-09T05:30:53Z</dcterms:created>
  <dcterms:modified xsi:type="dcterms:W3CDTF">2024-08-26T21:43:58Z</dcterms:modified>
</cp:coreProperties>
</file>