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gas_lab/inputData/"/>
    </mc:Choice>
  </mc:AlternateContent>
  <xr:revisionPtr revIDLastSave="1" documentId="8_{BD138D50-D4E4-44D7-8772-3FA014AA42A2}" xr6:coauthVersionLast="47" xr6:coauthVersionMax="47" xr10:uidLastSave="{8AC369E5-C81F-4EDF-8D31-2A4F536BC1E3}"/>
  <bookViews>
    <workbookView xWindow="22944" yWindow="0" windowWidth="23232" windowHeight="18576" xr2:uid="{00000000-000D-0000-FFFF-FFFF00000000}"/>
  </bookViews>
  <sheets>
    <sheet name="Sheet1" sheetId="1" r:id="rId1"/>
    <sheet name="Sheet2" sheetId="2" r:id="rId2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9" i="1" l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Q90" i="1" s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68" i="1"/>
  <c r="R90" i="1"/>
  <c r="J90" i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5" i="1"/>
  <c r="C115" i="1" s="1"/>
  <c r="B116" i="1"/>
  <c r="C116" i="1" s="1"/>
  <c r="C68" i="1"/>
  <c r="B68" i="1"/>
  <c r="U118" i="1"/>
  <c r="T118" i="1"/>
  <c r="S118" i="1"/>
  <c r="U114" i="1"/>
  <c r="T114" i="1"/>
  <c r="S114" i="1"/>
  <c r="Q33" i="1"/>
  <c r="S33" i="1"/>
  <c r="K26" i="1"/>
  <c r="G26" i="1"/>
  <c r="E26" i="1"/>
  <c r="C26" i="1"/>
  <c r="U103" i="1"/>
  <c r="T103" i="1"/>
  <c r="S103" i="1"/>
  <c r="U91" i="1"/>
  <c r="T91" i="1"/>
  <c r="S91" i="1"/>
  <c r="C30" i="1"/>
  <c r="C28" i="1"/>
  <c r="U79" i="1"/>
  <c r="T79" i="1"/>
  <c r="S79" i="1"/>
  <c r="S32" i="1"/>
  <c r="Q32" i="1"/>
  <c r="O33" i="1"/>
  <c r="O32" i="1"/>
  <c r="O28" i="1"/>
  <c r="Q28" i="1"/>
  <c r="S28" i="1"/>
  <c r="O30" i="1"/>
  <c r="M26" i="1"/>
  <c r="S30" i="1"/>
  <c r="Q30" i="1"/>
  <c r="M30" i="1"/>
  <c r="M28" i="1"/>
  <c r="K30" i="1"/>
  <c r="K28" i="1"/>
  <c r="I30" i="1"/>
  <c r="I28" i="1"/>
  <c r="I26" i="1"/>
  <c r="G30" i="1"/>
  <c r="G28" i="1"/>
  <c r="E30" i="1"/>
  <c r="E28" i="1"/>
  <c r="J94" i="1" s="1"/>
  <c r="J79" i="1"/>
  <c r="J103" i="1"/>
  <c r="J68" i="1"/>
  <c r="J91" i="1"/>
  <c r="J98" i="1"/>
  <c r="J110" i="1"/>
  <c r="J114" i="1"/>
  <c r="J111" i="1" l="1"/>
  <c r="M72" i="1"/>
  <c r="J92" i="1"/>
  <c r="O72" i="1"/>
  <c r="Q78" i="1"/>
  <c r="J83" i="1"/>
  <c r="J107" i="1"/>
  <c r="J80" i="1"/>
  <c r="J75" i="1"/>
  <c r="J70" i="1"/>
  <c r="J95" i="1"/>
  <c r="J74" i="1"/>
  <c r="J73" i="1"/>
  <c r="M73" i="1"/>
  <c r="M75" i="1"/>
  <c r="M117" i="1"/>
  <c r="M93" i="1"/>
  <c r="M98" i="1"/>
  <c r="M113" i="1"/>
  <c r="M112" i="1"/>
  <c r="M88" i="1"/>
  <c r="M79" i="1"/>
  <c r="J112" i="1"/>
  <c r="J71" i="1"/>
  <c r="J102" i="1"/>
  <c r="P102" i="1" s="1"/>
  <c r="J106" i="1"/>
  <c r="J69" i="1"/>
  <c r="J85" i="1"/>
  <c r="J78" i="1"/>
  <c r="P78" i="1" s="1"/>
  <c r="J86" i="1"/>
  <c r="J93" i="1"/>
  <c r="E61" i="1"/>
  <c r="H61" i="1" s="1"/>
  <c r="J108" i="1"/>
  <c r="J115" i="1"/>
  <c r="J77" i="1"/>
  <c r="J117" i="1"/>
  <c r="P117" i="1" s="1"/>
  <c r="J88" i="1"/>
  <c r="E62" i="1"/>
  <c r="H62" i="1" s="1"/>
  <c r="J97" i="1"/>
  <c r="E60" i="1"/>
  <c r="H60" i="1" s="1"/>
  <c r="J84" i="1"/>
  <c r="J82" i="1"/>
  <c r="R78" i="1"/>
  <c r="R113" i="1"/>
  <c r="O93" i="1"/>
  <c r="M90" i="1"/>
  <c r="M105" i="1"/>
  <c r="M71" i="1"/>
  <c r="N88" i="1"/>
  <c r="N113" i="1"/>
  <c r="N100" i="1"/>
  <c r="O85" i="1"/>
  <c r="O92" i="1"/>
  <c r="O73" i="1"/>
  <c r="O74" i="1"/>
  <c r="O110" i="1"/>
  <c r="O91" i="1"/>
  <c r="O104" i="1"/>
  <c r="O71" i="1"/>
  <c r="M84" i="1"/>
  <c r="M78" i="1"/>
  <c r="M103" i="1"/>
  <c r="M80" i="1"/>
  <c r="M69" i="1"/>
  <c r="M94" i="1"/>
  <c r="M99" i="1"/>
  <c r="M70" i="1"/>
  <c r="M86" i="1"/>
  <c r="N70" i="1"/>
  <c r="N89" i="1"/>
  <c r="N104" i="1"/>
  <c r="N85" i="1"/>
  <c r="N91" i="1"/>
  <c r="N108" i="1"/>
  <c r="N68" i="1"/>
  <c r="N71" i="1"/>
  <c r="J87" i="1"/>
  <c r="J76" i="1"/>
  <c r="J101" i="1"/>
  <c r="J81" i="1"/>
  <c r="J96" i="1"/>
  <c r="J104" i="1"/>
  <c r="J113" i="1"/>
  <c r="P113" i="1" s="1"/>
  <c r="J99" i="1"/>
  <c r="J72" i="1"/>
  <c r="G60" i="1"/>
  <c r="J60" i="1" s="1"/>
  <c r="G61" i="1"/>
  <c r="J61" i="1" s="1"/>
  <c r="F60" i="1"/>
  <c r="I60" i="1" s="1"/>
  <c r="F61" i="1"/>
  <c r="I61" i="1" s="1"/>
  <c r="F62" i="1"/>
  <c r="I62" i="1" s="1"/>
  <c r="Q113" i="1"/>
  <c r="J89" i="1"/>
  <c r="J118" i="1"/>
  <c r="J109" i="1"/>
  <c r="J116" i="1"/>
  <c r="J105" i="1"/>
  <c r="J100" i="1"/>
  <c r="O102" i="1"/>
  <c r="O88" i="1"/>
  <c r="O103" i="1"/>
  <c r="O84" i="1"/>
  <c r="O99" i="1"/>
  <c r="O114" i="1"/>
  <c r="O81" i="1"/>
  <c r="O86" i="1"/>
  <c r="O87" i="1"/>
  <c r="O116" i="1"/>
  <c r="O101" i="1"/>
  <c r="O77" i="1"/>
  <c r="O97" i="1"/>
  <c r="O107" i="1"/>
  <c r="O117" i="1"/>
  <c r="O98" i="1"/>
  <c r="O108" i="1"/>
  <c r="O118" i="1"/>
  <c r="O94" i="1"/>
  <c r="O70" i="1"/>
  <c r="O109" i="1"/>
  <c r="O80" i="1"/>
  <c r="O95" i="1"/>
  <c r="O76" i="1"/>
  <c r="O105" i="1"/>
  <c r="O82" i="1"/>
  <c r="O78" i="1"/>
  <c r="O112" i="1"/>
  <c r="O83" i="1"/>
  <c r="O69" i="1"/>
  <c r="O79" i="1"/>
  <c r="O113" i="1"/>
  <c r="O89" i="1"/>
  <c r="O68" i="1"/>
  <c r="O75" i="1"/>
  <c r="O90" i="1"/>
  <c r="O115" i="1"/>
  <c r="O106" i="1"/>
  <c r="O96" i="1"/>
  <c r="O111" i="1"/>
  <c r="O100" i="1"/>
  <c r="M118" i="1"/>
  <c r="M104" i="1"/>
  <c r="M109" i="1"/>
  <c r="M110" i="1"/>
  <c r="M91" i="1"/>
  <c r="M101" i="1"/>
  <c r="M111" i="1"/>
  <c r="M92" i="1"/>
  <c r="M81" i="1"/>
  <c r="M102" i="1"/>
  <c r="M82" i="1"/>
  <c r="M76" i="1"/>
  <c r="M107" i="1"/>
  <c r="M116" i="1"/>
  <c r="M97" i="1"/>
  <c r="M77" i="1"/>
  <c r="M108" i="1"/>
  <c r="M74" i="1"/>
  <c r="M89" i="1"/>
  <c r="M114" i="1"/>
  <c r="M85" i="1"/>
  <c r="M95" i="1"/>
  <c r="M100" i="1"/>
  <c r="M115" i="1"/>
  <c r="M96" i="1"/>
  <c r="M106" i="1"/>
  <c r="M68" i="1"/>
  <c r="M83" i="1"/>
  <c r="M87" i="1"/>
  <c r="N115" i="1"/>
  <c r="N110" i="1"/>
  <c r="N87" i="1"/>
  <c r="N72" i="1"/>
  <c r="N117" i="1"/>
  <c r="N99" i="1"/>
  <c r="N86" i="1"/>
  <c r="N73" i="1"/>
  <c r="N82" i="1"/>
  <c r="N78" i="1"/>
  <c r="N112" i="1"/>
  <c r="N103" i="1"/>
  <c r="N69" i="1"/>
  <c r="N79" i="1"/>
  <c r="N109" i="1"/>
  <c r="N75" i="1"/>
  <c r="N81" i="1"/>
  <c r="N96" i="1"/>
  <c r="N116" i="1"/>
  <c r="N111" i="1"/>
  <c r="N106" i="1"/>
  <c r="N101" i="1"/>
  <c r="N92" i="1"/>
  <c r="N84" i="1"/>
  <c r="N114" i="1"/>
  <c r="N80" i="1"/>
  <c r="N97" i="1"/>
  <c r="N77" i="1"/>
  <c r="N102" i="1"/>
  <c r="N107" i="1"/>
  <c r="N83" i="1"/>
  <c r="N93" i="1"/>
  <c r="N98" i="1"/>
  <c r="N74" i="1"/>
  <c r="N118" i="1"/>
  <c r="N94" i="1"/>
  <c r="N90" i="1"/>
  <c r="N95" i="1"/>
  <c r="N105" i="1"/>
  <c r="N76" i="1"/>
  <c r="R117" i="1"/>
  <c r="G62" i="1"/>
  <c r="J62" i="1" s="1"/>
  <c r="R102" i="1"/>
  <c r="P90" i="1"/>
  <c r="Q102" i="1"/>
  <c r="Q117" i="1"/>
</calcChain>
</file>

<file path=xl/sharedStrings.xml><?xml version="1.0" encoding="utf-8"?>
<sst xmlns="http://schemas.openxmlformats.org/spreadsheetml/2006/main" count="275" uniqueCount="156">
  <si>
    <t>Area/CO2</t>
  </si>
  <si>
    <t>Area/Methane</t>
  </si>
  <si>
    <t>CO2</t>
  </si>
  <si>
    <t>Area/N2O</t>
  </si>
  <si>
    <t>CH4</t>
  </si>
  <si>
    <t>r2</t>
  </si>
  <si>
    <t>slope</t>
  </si>
  <si>
    <t>intercept</t>
  </si>
  <si>
    <t>Sample.abb</t>
  </si>
  <si>
    <t>Sample</t>
  </si>
  <si>
    <t>N2O (ppm)</t>
  </si>
  <si>
    <t>CO2 (ppm)</t>
  </si>
  <si>
    <t>CH4 (ppm)</t>
  </si>
  <si>
    <t>N2O.chk</t>
  </si>
  <si>
    <t>CO2.chk</t>
  </si>
  <si>
    <t>CH4.chk</t>
  </si>
  <si>
    <t>Sample.code</t>
  </si>
  <si>
    <t>3rd party std</t>
  </si>
  <si>
    <t>Source</t>
  </si>
  <si>
    <t>air 1</t>
  </si>
  <si>
    <t>air 2</t>
  </si>
  <si>
    <t>air 3</t>
  </si>
  <si>
    <t>He 1</t>
  </si>
  <si>
    <t>He 2</t>
  </si>
  <si>
    <t>He 3</t>
  </si>
  <si>
    <t>TCD</t>
  </si>
  <si>
    <t>ECD</t>
  </si>
  <si>
    <t>FID</t>
  </si>
  <si>
    <t>N2.chk</t>
  </si>
  <si>
    <t>std conc.</t>
  </si>
  <si>
    <t>N2</t>
  </si>
  <si>
    <t>high.trap.1</t>
  </si>
  <si>
    <t>high.trap.2</t>
  </si>
  <si>
    <t>high.trap.3</t>
  </si>
  <si>
    <t>high.trap.4</t>
  </si>
  <si>
    <t>high.trap.5</t>
  </si>
  <si>
    <t>high.trap.6</t>
  </si>
  <si>
    <t>low.trap.1</t>
  </si>
  <si>
    <t>low.trap.2</t>
  </si>
  <si>
    <t>low.trap.3</t>
  </si>
  <si>
    <t>low.trap.4</t>
  </si>
  <si>
    <t>low.trap.5</t>
  </si>
  <si>
    <t>low.trap.6</t>
  </si>
  <si>
    <t>low.trap.7</t>
  </si>
  <si>
    <t>low.trap</t>
  </si>
  <si>
    <t>high.trap</t>
  </si>
  <si>
    <t>N2O.low</t>
  </si>
  <si>
    <t>N2O.high</t>
  </si>
  <si>
    <t>Area CH4</t>
  </si>
  <si>
    <t>Area CO2</t>
  </si>
  <si>
    <t>Area N2O</t>
  </si>
  <si>
    <t>Area O2</t>
  </si>
  <si>
    <t>Area Ar</t>
  </si>
  <si>
    <t>Area N2</t>
  </si>
  <si>
    <t>O2 (%)</t>
  </si>
  <si>
    <t>Ar (%)</t>
  </si>
  <si>
    <t>N2 (%)</t>
  </si>
  <si>
    <t>O2</t>
  </si>
  <si>
    <t>Ar</t>
  </si>
  <si>
    <t>O2.chk</t>
  </si>
  <si>
    <t>Ar.chk</t>
  </si>
  <si>
    <t>High dissolved gas</t>
  </si>
  <si>
    <t>CH4.flag</t>
  </si>
  <si>
    <t>CO2.flag</t>
  </si>
  <si>
    <t>N2O.flag</t>
  </si>
  <si>
    <t>O2.flag</t>
  </si>
  <si>
    <t>Ar.flag</t>
  </si>
  <si>
    <t>N2.flag</t>
  </si>
  <si>
    <t>Run Date(s):</t>
  </si>
  <si>
    <t>Analyst:</t>
  </si>
  <si>
    <t>%RSD air</t>
  </si>
  <si>
    <t>%RSD He</t>
  </si>
  <si>
    <t>KD</t>
  </si>
  <si>
    <t>Area/Argon</t>
  </si>
  <si>
    <t>Area/Oxygen</t>
  </si>
  <si>
    <t>Area/Nitrogen</t>
  </si>
  <si>
    <t>24\11\LOW TRAP1.DATA</t>
  </si>
  <si>
    <t>24\11\LOW TRAP2.DATA</t>
  </si>
  <si>
    <t>24\11\LOW TRAP3.DATA</t>
  </si>
  <si>
    <t>24\11\LOW TRAP4.DATA</t>
  </si>
  <si>
    <t>24\11\LOW TRAP5.DATA</t>
  </si>
  <si>
    <t>24\11\LOW TRAP6.DATA</t>
  </si>
  <si>
    <t>24\11\LOW TRAP7.DATA</t>
  </si>
  <si>
    <t>24\11\HIGH TRAP1.DATA</t>
  </si>
  <si>
    <t>24\11\HIGH TRAP2.DATA</t>
  </si>
  <si>
    <t>24\11\HIGH TRAP3.DATA</t>
  </si>
  <si>
    <t>24\11\HIGH TRAP4.DATA</t>
  </si>
  <si>
    <t>24\11\HIGH TRAP5.DATA</t>
  </si>
  <si>
    <t>24\11\HIGH TRAP6.DATA</t>
  </si>
  <si>
    <t>24\11\AIR1.DATA</t>
  </si>
  <si>
    <t>24\11\AIR2.DATA</t>
  </si>
  <si>
    <t>24\11\AIR3.DATA</t>
  </si>
  <si>
    <t>24\11\HELIUM1.DATA</t>
  </si>
  <si>
    <t>24\11\HELIUM2.DATA</t>
  </si>
  <si>
    <t>24\11\HELIUM3.DATA</t>
  </si>
  <si>
    <t>24\11\HIGH DISSOLVED GAS1.DATA</t>
  </si>
  <si>
    <t>24\11\HIGH DISSOLVED GAS2.DATA</t>
  </si>
  <si>
    <t>24\11\HIGH DISSOLVED GAS3.DATA</t>
  </si>
  <si>
    <t>24\11\STOP1.DATA</t>
  </si>
  <si>
    <t>24\11\HIGH DISSOLVED GAS4.DATA</t>
  </si>
  <si>
    <t>24\11\HIGH DISSOLVED GAS5.DATA</t>
  </si>
  <si>
    <t>24\11\HIGH DISSOLVED GAS6.DATA</t>
  </si>
  <si>
    <t>24\11\STOP1_11_13_2024 11_22_35 AM.DATA</t>
  </si>
  <si>
    <t>24\11\PS24.01075.DATA</t>
  </si>
  <si>
    <t>24\11\PS24.01006.DATA</t>
  </si>
  <si>
    <t>24\11\PS24.01068.DATA</t>
  </si>
  <si>
    <t>24\11\PS24.01040.DATA</t>
  </si>
  <si>
    <t>24\11\PS24.01077.DATA</t>
  </si>
  <si>
    <t>24\11\PS24.01076.DATA</t>
  </si>
  <si>
    <t>24\11\PS24.01052.DATA</t>
  </si>
  <si>
    <t>24\11\SG23.0226.DATA</t>
  </si>
  <si>
    <t>24\11\PS24.01023.DATA</t>
  </si>
  <si>
    <t>24\11\PS24.01072.DATA</t>
  </si>
  <si>
    <t>24\11\LOW TRAP (1)1.DATA</t>
  </si>
  <si>
    <t>24\11\AIR1_11_13_2024 3_36_13 PM.DATA</t>
  </si>
  <si>
    <t>24\11\PS24.01034.DATA</t>
  </si>
  <si>
    <t>24\11\PS24.01029.DATA</t>
  </si>
  <si>
    <t>24\11\PS24.01084.DATA</t>
  </si>
  <si>
    <t>24\11\PS24.01059.DATA</t>
  </si>
  <si>
    <t>24\11\PS24.01015.DATA</t>
  </si>
  <si>
    <t>24\11\PS24.01081.DATA</t>
  </si>
  <si>
    <t>24\11\SG23.0221.DATA</t>
  </si>
  <si>
    <t>24\11\PS24.01004.DATA</t>
  </si>
  <si>
    <t>24\11\PS24.01053.DATA</t>
  </si>
  <si>
    <t>24\11\PS24.01035.DATA</t>
  </si>
  <si>
    <t>24\11\LOW TRAP (1)2.DATA</t>
  </si>
  <si>
    <t>24\11\AIR2_11_13_2024 8_08_47 PM.DATA</t>
  </si>
  <si>
    <t>24\11\PS24.01014.DATA</t>
  </si>
  <si>
    <t>24\11\PS24.01079.DATA</t>
  </si>
  <si>
    <t>24\11\PS24.01064.DATA</t>
  </si>
  <si>
    <t>24\11\PS24.01041.DATA</t>
  </si>
  <si>
    <t>24\11\PS24.01024.DATA</t>
  </si>
  <si>
    <t>24\11\PS24.01043.DATA</t>
  </si>
  <si>
    <t>24\11\SG23.0225.DATA</t>
  </si>
  <si>
    <t>24\11\PS24.01012.DATA</t>
  </si>
  <si>
    <t>24\11\PS24.01031.DATA</t>
  </si>
  <si>
    <t>24\11\PS24.01019.DATA</t>
  </si>
  <si>
    <t>24\11\LOW TRAP (1)3.DATA</t>
  </si>
  <si>
    <t>24\11\AIR3_11_14_2024 12_47_09 AM.DATA</t>
  </si>
  <si>
    <t>24\11\PS24.01080.DATA</t>
  </si>
  <si>
    <t>24\11\PS24.01021.DATA</t>
  </si>
  <si>
    <t>24\11\PS24.01005.DATA</t>
  </si>
  <si>
    <t>24\11\PS24.01028.DATA</t>
  </si>
  <si>
    <t>24\11\PS24.01000.DATA</t>
  </si>
  <si>
    <t>24\11\PS24.01071.DATA</t>
  </si>
  <si>
    <t>24\11\SG23.0254.DATA</t>
  </si>
  <si>
    <t>24\11\PS24.01045.DATA</t>
  </si>
  <si>
    <t>24\11\PS24.01017.DATA</t>
  </si>
  <si>
    <t>24\11\LOW TRAP (1)1072.DATA</t>
  </si>
  <si>
    <t>24\11\AIR1073.DATA</t>
  </si>
  <si>
    <t>24\11\PS24.01046.DATA</t>
  </si>
  <si>
    <t>24\11\SG23.0816.DATA</t>
  </si>
  <si>
    <t>24\11\LOW TRAP (1)5.DATA</t>
  </si>
  <si>
    <t>24\11\AIR5.DATA</t>
  </si>
  <si>
    <t>11/12/2024,11/13/2024,11/14/2024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</si>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</sst>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"/>
    <numFmt numFmtId="167" formatCode="#,##0.0"/>
  </numFmts>
  <fonts count="10" x14ac:knownFonts="1"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u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rgb="FF00B050"/>
      <name val="Arial"/>
      <family val="2"/>
    </font>
    <font>
      <b/>
      <sz val="10"/>
      <color theme="6" tint="-0.249977111117893"/>
      <name val="Arial"/>
      <family val="2"/>
    </font>
    <font>
      <sz val="10"/>
      <color rgb="FFFF0000"/>
      <name val="Arial"/>
      <family val="2"/>
    </font>
    <font>
      <b/>
      <sz val="10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</cellStyleXfs>
  <cellXfs count="111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1" fillId="0" borderId="2" xfId="0" applyFont="1" applyBorder="1"/>
    <xf numFmtId="0" fontId="1" fillId="0" borderId="1" xfId="0" applyFont="1" applyBorder="1"/>
    <xf numFmtId="164" fontId="0" fillId="0" borderId="0" xfId="0" applyNumberFormat="1" applyBorder="1"/>
    <xf numFmtId="165" fontId="0" fillId="0" borderId="0" xfId="0" applyNumberFormat="1" applyBorder="1"/>
    <xf numFmtId="165" fontId="0" fillId="0" borderId="2" xfId="0" applyNumberFormat="1" applyBorder="1"/>
    <xf numFmtId="0" fontId="0" fillId="0" borderId="3" xfId="0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4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1" fillId="0" borderId="6" xfId="0" applyFont="1" applyBorder="1" applyAlignment="1"/>
    <xf numFmtId="0" fontId="1" fillId="0" borderId="7" xfId="0" applyFont="1" applyBorder="1" applyAlignment="1"/>
    <xf numFmtId="2" fontId="0" fillId="0" borderId="0" xfId="0" applyNumberFormat="1" applyBorder="1"/>
    <xf numFmtId="0" fontId="0" fillId="0" borderId="6" xfId="0" applyBorder="1" applyAlignment="1"/>
    <xf numFmtId="0" fontId="0" fillId="0" borderId="3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3" fontId="0" fillId="0" borderId="0" xfId="0" applyNumberForma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4" xfId="0" applyFont="1" applyBorder="1" applyAlignment="1">
      <alignment horizontal="left"/>
    </xf>
    <xf numFmtId="3" fontId="0" fillId="0" borderId="0" xfId="0" applyNumberFormat="1" applyBorder="1"/>
    <xf numFmtId="3" fontId="0" fillId="0" borderId="4" xfId="0" applyNumberFormat="1" applyBorder="1"/>
    <xf numFmtId="0" fontId="0" fillId="0" borderId="7" xfId="0" applyBorder="1" applyAlignment="1"/>
    <xf numFmtId="165" fontId="0" fillId="0" borderId="0" xfId="0" applyNumberFormat="1" applyFill="1" applyBorder="1"/>
    <xf numFmtId="3" fontId="1" fillId="0" borderId="0" xfId="0" applyNumberFormat="1" applyFont="1" applyBorder="1"/>
    <xf numFmtId="3" fontId="0" fillId="0" borderId="1" xfId="0" applyNumberFormat="1" applyBorder="1"/>
    <xf numFmtId="3" fontId="0" fillId="2" borderId="0" xfId="0" applyNumberFormat="1" applyFill="1"/>
    <xf numFmtId="166" fontId="0" fillId="0" borderId="0" xfId="0" applyNumberFormat="1" applyBorder="1"/>
    <xf numFmtId="166" fontId="0" fillId="0" borderId="4" xfId="0" applyNumberFormat="1" applyBorder="1"/>
    <xf numFmtId="2" fontId="0" fillId="0" borderId="2" xfId="0" applyNumberFormat="1" applyBorder="1"/>
    <xf numFmtId="0" fontId="0" fillId="0" borderId="9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3" fontId="0" fillId="0" borderId="2" xfId="0" applyNumberFormat="1" applyBorder="1"/>
    <xf numFmtId="0" fontId="0" fillId="0" borderId="10" xfId="0" applyFont="1" applyBorder="1" applyAlignment="1">
      <alignment horizontal="left"/>
    </xf>
    <xf numFmtId="0" fontId="1" fillId="0" borderId="6" xfId="0" applyFont="1" applyBorder="1"/>
    <xf numFmtId="0" fontId="0" fillId="0" borderId="8" xfId="0" applyBorder="1"/>
    <xf numFmtId="0" fontId="0" fillId="0" borderId="2" xfId="0" applyBorder="1"/>
    <xf numFmtId="166" fontId="1" fillId="0" borderId="0" xfId="14" applyNumberFormat="1"/>
    <xf numFmtId="0" fontId="2" fillId="0" borderId="4" xfId="0" applyFont="1" applyBorder="1" applyAlignment="1">
      <alignment horizontal="center"/>
    </xf>
    <xf numFmtId="166" fontId="1" fillId="0" borderId="0" xfId="0" applyNumberFormat="1" applyFont="1" applyBorder="1"/>
    <xf numFmtId="2" fontId="0" fillId="0" borderId="0" xfId="0" applyNumberFormat="1" applyFill="1" applyBorder="1"/>
    <xf numFmtId="0" fontId="0" fillId="0" borderId="8" xfId="0" applyFont="1" applyBorder="1" applyAlignment="1">
      <alignment horizontal="left"/>
    </xf>
    <xf numFmtId="164" fontId="0" fillId="0" borderId="1" xfId="0" applyNumberFormat="1" applyBorder="1"/>
    <xf numFmtId="164" fontId="0" fillId="0" borderId="4" xfId="0" applyNumberForma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left"/>
    </xf>
    <xf numFmtId="3" fontId="0" fillId="0" borderId="0" xfId="0" applyNumberFormat="1" applyFont="1" applyBorder="1" applyAlignment="1"/>
    <xf numFmtId="164" fontId="6" fillId="0" borderId="0" xfId="0" applyNumberFormat="1" applyFont="1" applyBorder="1"/>
    <xf numFmtId="164" fontId="6" fillId="0" borderId="0" xfId="0" applyNumberFormat="1" applyFont="1" applyFill="1" applyBorder="1"/>
    <xf numFmtId="164" fontId="6" fillId="0" borderId="2" xfId="0" applyNumberFormat="1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7" fillId="0" borderId="0" xfId="0" applyFont="1"/>
    <xf numFmtId="14" fontId="7" fillId="0" borderId="0" xfId="0" applyNumberFormat="1" applyFont="1"/>
    <xf numFmtId="0" fontId="1" fillId="0" borderId="0" xfId="0" applyFont="1" applyAlignment="1">
      <alignment horizontal="center"/>
    </xf>
    <xf numFmtId="3" fontId="0" fillId="0" borderId="0" xfId="0" applyNumberFormat="1" applyFill="1" applyBorder="1"/>
    <xf numFmtId="0" fontId="1" fillId="0" borderId="6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3" fontId="0" fillId="0" borderId="4" xfId="0" applyNumberFormat="1" applyFont="1" applyBorder="1" applyAlignment="1"/>
    <xf numFmtId="0" fontId="2" fillId="0" borderId="0" xfId="0" applyFont="1" applyAlignment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left"/>
    </xf>
    <xf numFmtId="3" fontId="1" fillId="0" borderId="4" xfId="0" applyNumberFormat="1" applyFont="1" applyBorder="1"/>
    <xf numFmtId="3" fontId="0" fillId="0" borderId="3" xfId="0" applyNumberFormat="1" applyBorder="1"/>
    <xf numFmtId="3" fontId="1" fillId="0" borderId="3" xfId="0" applyNumberFormat="1" applyFont="1" applyBorder="1"/>
    <xf numFmtId="0" fontId="8" fillId="0" borderId="0" xfId="0" applyFont="1" applyAlignment="1">
      <alignment horizontal="left"/>
    </xf>
    <xf numFmtId="3" fontId="0" fillId="2" borderId="0" xfId="0" applyNumberFormat="1" applyFont="1" applyFill="1" applyAlignment="1">
      <alignment horizontal="right"/>
    </xf>
    <xf numFmtId="0" fontId="8" fillId="0" borderId="0" xfId="0" applyFont="1" applyAlignment="1">
      <alignment horizontal="right"/>
    </xf>
    <xf numFmtId="167" fontId="6" fillId="0" borderId="7" xfId="0" applyNumberFormat="1" applyFont="1" applyFill="1" applyBorder="1" applyAlignment="1"/>
    <xf numFmtId="167" fontId="6" fillId="0" borderId="8" xfId="0" applyNumberFormat="1" applyFont="1" applyFill="1" applyBorder="1" applyAlignment="1"/>
    <xf numFmtId="167" fontId="6" fillId="0" borderId="0" xfId="0" applyNumberFormat="1" applyFont="1" applyFill="1" applyBorder="1" applyAlignment="1"/>
    <xf numFmtId="167" fontId="6" fillId="0" borderId="2" xfId="0" applyNumberFormat="1" applyFont="1" applyFill="1" applyBorder="1" applyAlignment="1"/>
    <xf numFmtId="167" fontId="6" fillId="0" borderId="4" xfId="0" applyNumberFormat="1" applyFont="1" applyFill="1" applyBorder="1" applyAlignment="1"/>
    <xf numFmtId="167" fontId="6" fillId="0" borderId="5" xfId="0" applyNumberFormat="1" applyFont="1" applyFill="1" applyBorder="1" applyAlignment="1"/>
    <xf numFmtId="2" fontId="6" fillId="0" borderId="2" xfId="0" applyNumberFormat="1" applyFont="1" applyFill="1" applyBorder="1"/>
    <xf numFmtId="2" fontId="6" fillId="0" borderId="5" xfId="0" applyNumberFormat="1" applyFont="1" applyFill="1" applyBorder="1"/>
    <xf numFmtId="166" fontId="9" fillId="0" borderId="0" xfId="0" applyNumberFormat="1" applyFont="1" applyFill="1"/>
    <xf numFmtId="166" fontId="9" fillId="0" borderId="0" xfId="0" applyNumberFormat="1" applyFont="1"/>
    <xf numFmtId="0" fontId="9" fillId="0" borderId="0" xfId="0" applyFont="1" applyFill="1"/>
    <xf numFmtId="0" fontId="9" fillId="0" borderId="0" xfId="0" applyFont="1"/>
    <xf numFmtId="0" fontId="4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wrapText="1"/>
    </xf>
    <xf numFmtId="3" fontId="2" fillId="0" borderId="7" xfId="0" applyNumberFormat="1" applyFont="1" applyBorder="1" applyAlignment="1"/>
    <xf numFmtId="3" fontId="0" fillId="0" borderId="4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right"/>
    </xf>
    <xf numFmtId="3" fontId="0" fillId="0" borderId="7" xfId="0" applyNumberFormat="1" applyFont="1" applyBorder="1" applyAlignment="1">
      <alignment horizontal="right"/>
    </xf>
    <xf numFmtId="3" fontId="0" fillId="0" borderId="0" xfId="0" applyNumberFormat="1" applyFont="1" applyBorder="1" applyAlignment="1">
      <alignment horizontal="right"/>
    </xf>
    <xf numFmtId="3" fontId="0" fillId="0" borderId="4" xfId="0" applyNumberFormat="1" applyFont="1" applyBorder="1" applyAlignment="1">
      <alignment horizontal="right"/>
    </xf>
    <xf numFmtId="14" fontId="1" fillId="3" borderId="0" xfId="0" applyNumberFormat="1" applyFont="1" applyFill="1" applyAlignment="1"/>
    <xf numFmtId="0" fontId="2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3" borderId="0" xfId="0" applyFont="1" applyFill="1" applyAlignment="1">
      <alignment horizontal="left"/>
    </xf>
  </cellXfs>
  <cellStyles count="18">
    <cellStyle name="Normal" xfId="0" builtinId="0"/>
    <cellStyle name="Normal 10" xfId="1" xr:uid="{00000000-0005-0000-0000-000001000000}"/>
    <cellStyle name="Normal 11" xfId="2" xr:uid="{00000000-0005-0000-0000-000002000000}"/>
    <cellStyle name="Normal 12" xfId="3" xr:uid="{00000000-0005-0000-0000-000003000000}"/>
    <cellStyle name="Normal 2" xfId="4" xr:uid="{00000000-0005-0000-0000-000004000000}"/>
    <cellStyle name="Normal 2 2" xfId="5" xr:uid="{00000000-0005-0000-0000-000005000000}"/>
    <cellStyle name="Normal 2 3" xfId="6" xr:uid="{00000000-0005-0000-0000-000006000000}"/>
    <cellStyle name="Normal 3" xfId="7" xr:uid="{00000000-0005-0000-0000-000007000000}"/>
    <cellStyle name="Normal 3 2" xfId="8" xr:uid="{00000000-0005-0000-0000-000008000000}"/>
    <cellStyle name="Normal 3 3" xfId="9" xr:uid="{00000000-0005-0000-0000-000009000000}"/>
    <cellStyle name="Normal 4" xfId="10" xr:uid="{00000000-0005-0000-0000-00000A000000}"/>
    <cellStyle name="Normal 4 2" xfId="11" xr:uid="{00000000-0005-0000-0000-00000B000000}"/>
    <cellStyle name="Normal 4 3" xfId="12" xr:uid="{00000000-0005-0000-0000-00000C000000}"/>
    <cellStyle name="Normal 5" xfId="13" xr:uid="{00000000-0005-0000-0000-00000D000000}"/>
    <cellStyle name="Normal 6" xfId="14" xr:uid="{00000000-0005-0000-0000-00000E000000}"/>
    <cellStyle name="Normal 7" xfId="15" xr:uid="{00000000-0005-0000-0000-00000F000000}"/>
    <cellStyle name="Normal 8" xfId="16" xr:uid="{00000000-0005-0000-0000-000010000000}"/>
    <cellStyle name="Normal 9" xfId="17" xr:uid="{00000000-0005-0000-0000-00001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N2O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5223880597014924"/>
          <c:y val="0.22388059701492538"/>
          <c:w val="0.7701492537313438"/>
          <c:h val="0.61194029850746312"/>
        </c:manualLayout>
      </c:layout>
      <c:scatterChart>
        <c:scatterStyle val="lineMarker"/>
        <c:varyColors val="0"/>
        <c:ser>
          <c:idx val="0"/>
          <c:order val="0"/>
          <c:tx>
            <c:v>low.trap</c:v>
          </c:tx>
          <c:spPr>
            <a:ln w="28575">
              <a:noFill/>
            </a:ln>
          </c:spPr>
          <c:xVal>
            <c:numRef>
              <c:f>Sheet1!$D$37:$D$43</c:f>
              <c:numCache>
                <c:formatCode>#,##0</c:formatCode>
                <c:ptCount val="7"/>
                <c:pt idx="0">
                  <c:v>6776.1</c:v>
                </c:pt>
                <c:pt idx="1">
                  <c:v>4976.3999999999996</c:v>
                </c:pt>
                <c:pt idx="2">
                  <c:v>3393.4</c:v>
                </c:pt>
                <c:pt idx="3">
                  <c:v>1855.9</c:v>
                </c:pt>
                <c:pt idx="4">
                  <c:v>464</c:v>
                </c:pt>
                <c:pt idx="5">
                  <c:v>293</c:v>
                </c:pt>
                <c:pt idx="6">
                  <c:v>238</c:v>
                </c:pt>
              </c:numCache>
            </c:numRef>
          </c:xVal>
          <c:yVal>
            <c:numRef>
              <c:f>Sheet1!$J$26:$J$32</c:f>
              <c:numCache>
                <c:formatCode>0.000</c:formatCode>
                <c:ptCount val="7"/>
                <c:pt idx="0">
                  <c:v>0.997</c:v>
                </c:pt>
                <c:pt idx="1">
                  <c:v>0.74775000000000003</c:v>
                </c:pt>
                <c:pt idx="2">
                  <c:v>0.4985</c:v>
                </c:pt>
                <c:pt idx="3">
                  <c:v>0.24925</c:v>
                </c:pt>
                <c:pt idx="4">
                  <c:v>4.9850000000000005E-2</c:v>
                </c:pt>
                <c:pt idx="5">
                  <c:v>2.4925000000000003E-2</c:v>
                </c:pt>
                <c:pt idx="6">
                  <c:v>4.9849999999999998E-3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02-4B13-95EA-58F8FABB8B9B}"/>
            </c:ext>
          </c:extLst>
        </c:ser>
        <c:ser>
          <c:idx val="1"/>
          <c:order val="1"/>
          <c:tx>
            <c:v>high.trap</c:v>
          </c:tx>
          <c:spPr>
            <a:ln w="28575">
              <a:noFill/>
            </a:ln>
          </c:spPr>
          <c:xVal>
            <c:numRef>
              <c:f>Sheet1!$D$44:$D$49</c:f>
              <c:numCache>
                <c:formatCode>#,##0</c:formatCode>
                <c:ptCount val="6"/>
                <c:pt idx="0">
                  <c:v>154886</c:v>
                </c:pt>
                <c:pt idx="1">
                  <c:v>115225.5</c:v>
                </c:pt>
                <c:pt idx="2">
                  <c:v>82355.199999999997</c:v>
                </c:pt>
                <c:pt idx="3">
                  <c:v>48068.7</c:v>
                </c:pt>
                <c:pt idx="4">
                  <c:v>11517.3</c:v>
                </c:pt>
                <c:pt idx="5">
                  <c:v>5952.1</c:v>
                </c:pt>
              </c:numCache>
            </c:numRef>
          </c:xVal>
          <c:yVal>
            <c:numRef>
              <c:f>Sheet1!$L$26:$L$31</c:f>
              <c:numCache>
                <c:formatCode>0.0</c:formatCode>
                <c:ptCount val="6"/>
                <c:pt idx="0">
                  <c:v>28</c:v>
                </c:pt>
                <c:pt idx="1">
                  <c:v>21</c:v>
                </c:pt>
                <c:pt idx="2">
                  <c:v>14</c:v>
                </c:pt>
                <c:pt idx="3">
                  <c:v>7</c:v>
                </c:pt>
                <c:pt idx="4" formatCode="0.00">
                  <c:v>1.4000000000000001</c:v>
                </c:pt>
                <c:pt idx="5" formatCode="0.00">
                  <c:v>0.70000000000000007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02-4B13-95EA-58F8FABB8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474368"/>
        <c:axId val="88610688"/>
      </c:scatterChart>
      <c:valAx>
        <c:axId val="50474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AREA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88610688"/>
        <c:crosses val="autoZero"/>
        <c:crossBetween val="midCat"/>
      </c:valAx>
      <c:valAx>
        <c:axId val="8861068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PPM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0474368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23959070787793332"/>
          <c:y val="0.12508794609629031"/>
          <c:w val="0.46414478787166558"/>
          <c:h val="8.6191091785168664E-2"/>
        </c:manualLayout>
      </c:layout>
      <c:overlay val="1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" l="0.70000000000000062" r="0.70000000000000062" t="0.75000000000000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CH4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high.trap</c:v>
          </c:tx>
          <c:spPr>
            <a:ln w="28575">
              <a:noFill/>
            </a:ln>
          </c:spPr>
          <c:xVal>
            <c:numRef>
              <c:f>Sheet1!$B$44:$B$49</c:f>
              <c:numCache>
                <c:formatCode>#,##0</c:formatCode>
                <c:ptCount val="6"/>
                <c:pt idx="0">
                  <c:v>9515758.5</c:v>
                </c:pt>
                <c:pt idx="1">
                  <c:v>6860614.4000000004</c:v>
                </c:pt>
                <c:pt idx="2">
                  <c:v>4934554.3</c:v>
                </c:pt>
                <c:pt idx="3">
                  <c:v>2932213.7</c:v>
                </c:pt>
                <c:pt idx="4">
                  <c:v>630286.4</c:v>
                </c:pt>
                <c:pt idx="5">
                  <c:v>314148</c:v>
                </c:pt>
              </c:numCache>
            </c:numRef>
          </c:xVal>
          <c:yVal>
            <c:numRef>
              <c:f>Sheet1!$D$26:$D$31</c:f>
              <c:numCache>
                <c:formatCode>#,##0</c:formatCode>
                <c:ptCount val="6"/>
                <c:pt idx="0">
                  <c:v>900000</c:v>
                </c:pt>
                <c:pt idx="1">
                  <c:v>675000</c:v>
                </c:pt>
                <c:pt idx="2">
                  <c:v>450000</c:v>
                </c:pt>
                <c:pt idx="3">
                  <c:v>225000</c:v>
                </c:pt>
                <c:pt idx="4">
                  <c:v>45000</c:v>
                </c:pt>
                <c:pt idx="5">
                  <c:v>22500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BD-4748-87D6-D04A69ACB29F}"/>
            </c:ext>
          </c:extLst>
        </c:ser>
        <c:ser>
          <c:idx val="0"/>
          <c:order val="1"/>
          <c:tx>
            <c:v>low.trap</c:v>
          </c:tx>
          <c:spPr>
            <a:ln w="28575">
              <a:noFill/>
            </a:ln>
          </c:spPr>
          <c:xVal>
            <c:numRef>
              <c:f>Sheet1!$B$37:$B$43</c:f>
              <c:numCache>
                <c:formatCode>#,##0</c:formatCode>
                <c:ptCount val="7"/>
                <c:pt idx="0">
                  <c:v>282070.2</c:v>
                </c:pt>
                <c:pt idx="1">
                  <c:v>209501</c:v>
                </c:pt>
                <c:pt idx="2">
                  <c:v>136854.20000000001</c:v>
                </c:pt>
                <c:pt idx="3">
                  <c:v>71072</c:v>
                </c:pt>
                <c:pt idx="4">
                  <c:v>13944.4</c:v>
                </c:pt>
                <c:pt idx="5">
                  <c:v>7180</c:v>
                </c:pt>
                <c:pt idx="6">
                  <c:v>2416.6999999999998</c:v>
                </c:pt>
              </c:numCache>
            </c:numRef>
          </c:xVal>
          <c:yVal>
            <c:numRef>
              <c:f>Sheet1!$B$26:$B$32</c:f>
              <c:numCache>
                <c:formatCode>General</c:formatCode>
                <c:ptCount val="7"/>
                <c:pt idx="0">
                  <c:v>22500</c:v>
                </c:pt>
                <c:pt idx="1">
                  <c:v>16875</c:v>
                </c:pt>
                <c:pt idx="2">
                  <c:v>11250</c:v>
                </c:pt>
                <c:pt idx="3">
                  <c:v>5625</c:v>
                </c:pt>
                <c:pt idx="4">
                  <c:v>1125</c:v>
                </c:pt>
                <c:pt idx="5">
                  <c:v>562.5</c:v>
                </c:pt>
                <c:pt idx="6">
                  <c:v>112.5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BD-4748-87D6-D04A69ACB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413888"/>
        <c:axId val="93200384"/>
      </c:scatterChart>
      <c:valAx>
        <c:axId val="149413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AREA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3200384"/>
        <c:crosses val="autoZero"/>
        <c:crossBetween val="midCat"/>
      </c:valAx>
      <c:valAx>
        <c:axId val="932003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PPM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49413888"/>
        <c:crosses val="autoZero"/>
        <c:crossBetween val="midCat"/>
      </c:valAx>
    </c:plotArea>
    <c:legend>
      <c:legendPos val="t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44" l="0.70000000000000062" r="0.70000000000000062" t="0.75000000000000644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CO2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low.trap</c:v>
          </c:tx>
          <c:spPr>
            <a:ln w="28575">
              <a:noFill/>
            </a:ln>
          </c:spPr>
          <c:xVal>
            <c:numRef>
              <c:f>Sheet1!$C$37:$C$43</c:f>
              <c:numCache>
                <c:formatCode>#,##0</c:formatCode>
                <c:ptCount val="7"/>
                <c:pt idx="0">
                  <c:v>2727.4</c:v>
                </c:pt>
                <c:pt idx="1">
                  <c:v>2099.6999999999998</c:v>
                </c:pt>
                <c:pt idx="2">
                  <c:v>1437.4</c:v>
                </c:pt>
                <c:pt idx="3">
                  <c:v>716.1</c:v>
                </c:pt>
                <c:pt idx="4">
                  <c:v>208.8</c:v>
                </c:pt>
                <c:pt idx="5">
                  <c:v>120.8</c:v>
                </c:pt>
                <c:pt idx="6">
                  <c:v>88.5</c:v>
                </c:pt>
              </c:numCache>
            </c:numRef>
          </c:xVal>
          <c:yVal>
            <c:numRef>
              <c:f>Sheet1!$F$26:$F$32</c:f>
              <c:numCache>
                <c:formatCode>#,##0</c:formatCode>
                <c:ptCount val="7"/>
                <c:pt idx="0">
                  <c:v>2500</c:v>
                </c:pt>
                <c:pt idx="1">
                  <c:v>1875</c:v>
                </c:pt>
                <c:pt idx="2">
                  <c:v>1250</c:v>
                </c:pt>
                <c:pt idx="3">
                  <c:v>625</c:v>
                </c:pt>
                <c:pt idx="4">
                  <c:v>125</c:v>
                </c:pt>
                <c:pt idx="5">
                  <c:v>62.5</c:v>
                </c:pt>
                <c:pt idx="6">
                  <c:v>12.5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FB-45DF-9DD3-A2906E3CC89B}"/>
            </c:ext>
          </c:extLst>
        </c:ser>
        <c:ser>
          <c:idx val="0"/>
          <c:order val="1"/>
          <c:tx>
            <c:v>high.trap</c:v>
          </c:tx>
          <c:spPr>
            <a:ln w="28575">
              <a:noFill/>
            </a:ln>
          </c:spPr>
          <c:xVal>
            <c:numRef>
              <c:f>Sheet1!$C$44:$C$49</c:f>
              <c:numCache>
                <c:formatCode>#,##0</c:formatCode>
                <c:ptCount val="6"/>
                <c:pt idx="0">
                  <c:v>121683.3</c:v>
                </c:pt>
                <c:pt idx="1">
                  <c:v>87761.1</c:v>
                </c:pt>
                <c:pt idx="2">
                  <c:v>60660.3</c:v>
                </c:pt>
                <c:pt idx="3">
                  <c:v>33262.400000000001</c:v>
                </c:pt>
                <c:pt idx="4">
                  <c:v>6949.9</c:v>
                </c:pt>
                <c:pt idx="5">
                  <c:v>3445.4</c:v>
                </c:pt>
              </c:numCache>
            </c:numRef>
          </c:xVal>
          <c:yVal>
            <c:numRef>
              <c:f>Sheet1!$H$26:$H$31</c:f>
              <c:numCache>
                <c:formatCode>#,##0</c:formatCode>
                <c:ptCount val="6"/>
                <c:pt idx="0">
                  <c:v>100000</c:v>
                </c:pt>
                <c:pt idx="1">
                  <c:v>75000</c:v>
                </c:pt>
                <c:pt idx="2">
                  <c:v>50000</c:v>
                </c:pt>
                <c:pt idx="3">
                  <c:v>25000</c:v>
                </c:pt>
                <c:pt idx="4">
                  <c:v>5000</c:v>
                </c:pt>
                <c:pt idx="5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FB-45DF-9DD3-A2906E3CC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225728"/>
        <c:axId val="93227648"/>
      </c:scatterChart>
      <c:valAx>
        <c:axId val="93225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AREA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3227648"/>
        <c:crosses val="autoZero"/>
        <c:crossBetween val="midCat"/>
      </c:valAx>
      <c:valAx>
        <c:axId val="932276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PPM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3225728"/>
        <c:crosses val="autoZero"/>
        <c:crossBetween val="midCat"/>
      </c:valAx>
    </c:plotArea>
    <c:legend>
      <c:legendPos val="t"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666" l="0.70000000000000062" r="0.70000000000000062" t="0.7500000000000066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240504</xdr:colOff>
      <xdr:row>2</xdr:row>
      <xdr:rowOff>128587</xdr:rowOff>
    </xdr:from>
    <xdr:to>
      <xdr:col>14</xdr:col>
      <xdr:colOff>340517</xdr:colOff>
      <xdr:row>21</xdr:row>
      <xdr:rowOff>161924</xdr:rowOff>
    </xdr:to>
    <xdr:graphicFrame macro="">
      <xdr:nvGraphicFramePr>
        <xdr:cNvPr id="1729" name="Chart 1">
          <a:extLst>
            <a:ext uri="{FF2B5EF4-FFF2-40B4-BE49-F238E27FC236}">
              <a16:creationId xmlns:a16="http://schemas.microsoft.com/office/drawing/2014/main" id="{00000000-0008-0000-0000-0000C106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2581275</xdr:colOff>
      <xdr:row>2</xdr:row>
      <xdr:rowOff>116681</xdr:rowOff>
    </xdr:from>
    <xdr:to>
      <xdr:col>3</xdr:col>
      <xdr:colOff>371475</xdr:colOff>
      <xdr:row>21</xdr:row>
      <xdr:rowOff>150018</xdr:rowOff>
    </xdr:to>
    <xdr:graphicFrame macro="">
      <xdr:nvGraphicFramePr>
        <xdr:cNvPr id="1731" name="Chart 3">
          <a:extLst>
            <a:ext uri="{FF2B5EF4-FFF2-40B4-BE49-F238E27FC236}">
              <a16:creationId xmlns:a16="http://schemas.microsoft.com/office/drawing/2014/main" id="{00000000-0008-0000-0000-0000C306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488155</xdr:colOff>
      <xdr:row>2</xdr:row>
      <xdr:rowOff>116681</xdr:rowOff>
    </xdr:from>
    <xdr:to>
      <xdr:col>9</xdr:col>
      <xdr:colOff>159542</xdr:colOff>
      <xdr:row>21</xdr:row>
      <xdr:rowOff>150018</xdr:rowOff>
    </xdr:to>
    <xdr:graphicFrame macro="">
      <xdr:nvGraphicFramePr>
        <xdr:cNvPr id="1733" name="Chart 3">
          <a:extLst>
            <a:ext uri="{FF2B5EF4-FFF2-40B4-BE49-F238E27FC236}">
              <a16:creationId xmlns:a16="http://schemas.microsoft.com/office/drawing/2014/main" id="{00000000-0008-0000-0000-0000C506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0"/>
  <sheetViews>
    <sheetView tabSelected="1" topLeftCell="A76" zoomScale="110" zoomScaleNormal="110" workbookViewId="0">
      <selection activeCell="A115" sqref="A115"/>
    </sheetView>
  </sheetViews>
  <sheetFormatPr defaultRowHeight="13.2" x14ac:dyDescent="0.25"/>
  <cols>
    <col min="1" max="1" width="50.44140625" customWidth="1"/>
    <col min="2" max="2" width="20.44140625" customWidth="1"/>
    <col min="3" max="3" width="37.88671875" customWidth="1"/>
    <col min="4" max="4" width="16.6640625" customWidth="1"/>
    <col min="5" max="5" width="13" customWidth="1"/>
    <col min="6" max="6" width="13.5546875" customWidth="1"/>
    <col min="7" max="7" width="13.6640625" customWidth="1"/>
    <col min="8" max="8" width="11.44140625" customWidth="1"/>
    <col min="9" max="9" width="11.6640625" customWidth="1"/>
    <col min="10" max="10" width="11.6640625" bestFit="1" customWidth="1"/>
    <col min="11" max="11" width="27.5546875" customWidth="1"/>
    <col min="12" max="12" width="11.5546875" customWidth="1"/>
    <col min="13" max="13" width="12.109375" customWidth="1"/>
    <col min="14" max="14" width="10.88671875" customWidth="1"/>
    <col min="15" max="15" width="10.5546875" customWidth="1"/>
    <col min="16" max="17" width="9.109375" customWidth="1"/>
    <col min="18" max="18" width="11.5546875" customWidth="1"/>
    <col min="19" max="19" width="11.88671875" customWidth="1"/>
    <col min="20" max="26" width="9.109375" customWidth="1"/>
  </cols>
  <sheetData>
    <row r="1" spans="1:23" x14ac:dyDescent="0.25">
      <c r="A1" s="74" t="s">
        <v>68</v>
      </c>
      <c r="B1" s="104" t="s">
        <v>154</v>
      </c>
      <c r="C1" s="73"/>
      <c r="D1" s="73"/>
      <c r="E1" s="73"/>
      <c r="F1" s="73"/>
      <c r="G1" s="73"/>
      <c r="H1" s="65"/>
      <c r="I1" s="66"/>
      <c r="J1" s="63"/>
      <c r="W1" s="64"/>
    </row>
    <row r="2" spans="1:23" x14ac:dyDescent="0.25">
      <c r="A2" s="74" t="s">
        <v>69</v>
      </c>
      <c r="B2" s="75" t="s">
        <v>72</v>
      </c>
      <c r="C2" s="1"/>
      <c r="F2" s="2"/>
      <c r="G2" s="2"/>
      <c r="W2" s="64"/>
    </row>
    <row r="3" spans="1:23" x14ac:dyDescent="0.25">
      <c r="F3" s="2"/>
      <c r="G3" s="2"/>
      <c r="W3" s="64"/>
    </row>
    <row r="4" spans="1:23" x14ac:dyDescent="0.25">
      <c r="F4" s="2"/>
      <c r="G4" s="2"/>
      <c r="W4" s="64"/>
    </row>
    <row r="5" spans="1:23" x14ac:dyDescent="0.25">
      <c r="F5" s="2"/>
      <c r="W5" s="64"/>
    </row>
    <row r="6" spans="1:23" x14ac:dyDescent="0.25">
      <c r="I6" s="2"/>
      <c r="W6" s="64"/>
    </row>
    <row r="7" spans="1:23" x14ac:dyDescent="0.25">
      <c r="H7" s="2"/>
      <c r="I7" s="2"/>
      <c r="W7" s="64"/>
    </row>
    <row r="8" spans="1:23" x14ac:dyDescent="0.25">
      <c r="H8" s="2"/>
      <c r="W8" s="64"/>
    </row>
    <row r="9" spans="1:23" x14ac:dyDescent="0.25">
      <c r="H9" s="2"/>
      <c r="W9" s="64"/>
    </row>
    <row r="10" spans="1:23" x14ac:dyDescent="0.25">
      <c r="H10" s="2"/>
      <c r="W10" s="64"/>
    </row>
    <row r="11" spans="1:23" x14ac:dyDescent="0.25">
      <c r="H11" s="2"/>
      <c r="W11" s="64"/>
    </row>
    <row r="12" spans="1:23" x14ac:dyDescent="0.25">
      <c r="H12" s="2"/>
      <c r="W12" s="64"/>
    </row>
    <row r="13" spans="1:23" x14ac:dyDescent="0.25">
      <c r="H13" s="2"/>
      <c r="W13" s="64"/>
    </row>
    <row r="14" spans="1:23" x14ac:dyDescent="0.25">
      <c r="H14" s="2"/>
      <c r="W14" s="64"/>
    </row>
    <row r="15" spans="1:23" x14ac:dyDescent="0.25">
      <c r="H15" s="2"/>
      <c r="W15" s="64"/>
    </row>
    <row r="16" spans="1:23" x14ac:dyDescent="0.25">
      <c r="H16" s="2"/>
      <c r="W16" s="64"/>
    </row>
    <row r="17" spans="1:23" x14ac:dyDescent="0.25">
      <c r="H17" s="2"/>
      <c r="W17" s="64"/>
    </row>
    <row r="18" spans="1:23" x14ac:dyDescent="0.25">
      <c r="H18" s="2"/>
      <c r="W18" s="64"/>
    </row>
    <row r="19" spans="1:23" x14ac:dyDescent="0.25">
      <c r="H19" s="2"/>
      <c r="W19" s="64"/>
    </row>
    <row r="20" spans="1:23" x14ac:dyDescent="0.25">
      <c r="H20" s="2"/>
      <c r="W20" s="64"/>
    </row>
    <row r="21" spans="1:23" x14ac:dyDescent="0.25">
      <c r="H21" s="2"/>
      <c r="W21" s="64"/>
    </row>
    <row r="22" spans="1:23" x14ac:dyDescent="0.25">
      <c r="H22" s="2"/>
      <c r="U22" s="5"/>
      <c r="V22" s="5"/>
      <c r="W22" s="64"/>
    </row>
    <row r="23" spans="1:23" x14ac:dyDescent="0.25">
      <c r="B23" s="1"/>
      <c r="C23" s="1"/>
      <c r="F23" s="2"/>
      <c r="G23" s="2"/>
      <c r="R23" s="14"/>
      <c r="S23" s="5"/>
      <c r="T23" s="22"/>
      <c r="W23" s="64"/>
    </row>
    <row r="24" spans="1:23" x14ac:dyDescent="0.25">
      <c r="B24" s="23" t="s">
        <v>4</v>
      </c>
      <c r="C24" s="34"/>
      <c r="D24" s="34"/>
      <c r="E24" s="34"/>
      <c r="F24" s="20" t="s">
        <v>2</v>
      </c>
      <c r="G24" s="21"/>
      <c r="H24" s="21"/>
      <c r="I24" s="21"/>
      <c r="J24" s="23" t="s">
        <v>46</v>
      </c>
      <c r="K24" s="34"/>
      <c r="L24" s="34" t="s">
        <v>47</v>
      </c>
      <c r="M24" s="34"/>
      <c r="N24" s="20" t="s">
        <v>57</v>
      </c>
      <c r="O24" s="21"/>
      <c r="P24" s="34" t="s">
        <v>58</v>
      </c>
      <c r="Q24" s="34"/>
      <c r="R24" s="47" t="s">
        <v>30</v>
      </c>
      <c r="S24" s="48"/>
      <c r="W24" s="64"/>
    </row>
    <row r="25" spans="1:23" x14ac:dyDescent="0.25">
      <c r="B25" s="7" t="s">
        <v>44</v>
      </c>
      <c r="C25" s="4" t="s">
        <v>5</v>
      </c>
      <c r="D25" s="4" t="s">
        <v>45</v>
      </c>
      <c r="E25" s="18" t="s">
        <v>5</v>
      </c>
      <c r="F25" s="7" t="s">
        <v>44</v>
      </c>
      <c r="G25" s="4" t="s">
        <v>5</v>
      </c>
      <c r="H25" s="4" t="s">
        <v>45</v>
      </c>
      <c r="I25" s="18" t="s">
        <v>5</v>
      </c>
      <c r="J25" s="7"/>
      <c r="K25" s="4" t="s">
        <v>5</v>
      </c>
      <c r="L25" s="4"/>
      <c r="M25" s="6" t="s">
        <v>5</v>
      </c>
      <c r="N25" s="7" t="s">
        <v>29</v>
      </c>
      <c r="O25" s="5"/>
      <c r="P25" s="7" t="s">
        <v>29</v>
      </c>
      <c r="Q25" s="4"/>
      <c r="R25" s="7" t="s">
        <v>29</v>
      </c>
      <c r="S25" s="49"/>
      <c r="W25" s="64"/>
    </row>
    <row r="26" spans="1:23" x14ac:dyDescent="0.25">
      <c r="B26" s="3">
        <v>22500</v>
      </c>
      <c r="C26" s="60">
        <f>RSQ(B37:B43,B26:B32)</f>
        <v>0.99977250330827927</v>
      </c>
      <c r="D26" s="32">
        <v>900000</v>
      </c>
      <c r="E26" s="61">
        <f>RSQ(B44:B49,D26:D31)</f>
        <v>0.9957961518044175</v>
      </c>
      <c r="F26" s="37">
        <v>2500</v>
      </c>
      <c r="G26" s="60">
        <f>RSQ(C37:C43,F26:F32)</f>
        <v>0.99962172883174749</v>
      </c>
      <c r="H26" s="32">
        <v>100000</v>
      </c>
      <c r="I26" s="60">
        <f>RSQ(C44:C49,H26:H31)</f>
        <v>0.99859843334106013</v>
      </c>
      <c r="J26" s="55">
        <v>0.997</v>
      </c>
      <c r="K26" s="60">
        <f>RSQ(J26:J32,D37:D43)</f>
        <v>0.9994415711360688</v>
      </c>
      <c r="L26" s="39">
        <v>28</v>
      </c>
      <c r="M26" s="62">
        <f>RSQ(L26:L31,D44:D49)</f>
        <v>0.99712718445710891</v>
      </c>
      <c r="N26" s="3">
        <v>20.95</v>
      </c>
      <c r="O26" s="5"/>
      <c r="P26" s="3">
        <v>0.93</v>
      </c>
      <c r="Q26" s="5"/>
      <c r="R26" s="3">
        <v>78.084000000000003</v>
      </c>
      <c r="S26" s="49"/>
      <c r="W26" s="64"/>
    </row>
    <row r="27" spans="1:23" x14ac:dyDescent="0.25">
      <c r="B27" s="3">
        <v>16875</v>
      </c>
      <c r="C27" s="4" t="s">
        <v>6</v>
      </c>
      <c r="D27" s="32">
        <v>675000</v>
      </c>
      <c r="E27" s="18" t="s">
        <v>6</v>
      </c>
      <c r="F27" s="37">
        <v>1875</v>
      </c>
      <c r="G27" s="4" t="s">
        <v>6</v>
      </c>
      <c r="H27" s="36">
        <v>75000</v>
      </c>
      <c r="I27" s="4" t="s">
        <v>6</v>
      </c>
      <c r="J27" s="55">
        <v>0.74775000000000003</v>
      </c>
      <c r="K27" s="4" t="s">
        <v>6</v>
      </c>
      <c r="L27" s="52">
        <v>21</v>
      </c>
      <c r="M27" s="6" t="s">
        <v>6</v>
      </c>
      <c r="N27" s="3">
        <v>20.95</v>
      </c>
      <c r="O27" s="6" t="s">
        <v>6</v>
      </c>
      <c r="P27" s="3">
        <v>0.93</v>
      </c>
      <c r="Q27" s="6" t="s">
        <v>6</v>
      </c>
      <c r="R27" s="3">
        <v>78.084000000000003</v>
      </c>
      <c r="S27" s="6" t="s">
        <v>6</v>
      </c>
      <c r="W27" s="64"/>
    </row>
    <row r="28" spans="1:23" x14ac:dyDescent="0.25">
      <c r="B28" s="3">
        <v>11250</v>
      </c>
      <c r="C28" s="9">
        <f>SLOPE(B26:B32,B37:B43)</f>
        <v>8.0288602825952224E-2</v>
      </c>
      <c r="D28" s="32">
        <v>450000</v>
      </c>
      <c r="E28" s="35">
        <f>SLOPE(D26:D31,B44:B49)</f>
        <v>9.7697026356865099E-2</v>
      </c>
      <c r="F28" s="37">
        <v>1250</v>
      </c>
      <c r="G28" s="9">
        <f>SLOPE(F26:F32,C37:C43)</f>
        <v>0.93178501214828247</v>
      </c>
      <c r="H28" s="32">
        <v>50000</v>
      </c>
      <c r="I28" s="9">
        <f>SLOPE(H26:H31,C44:C49)</f>
        <v>0.83972739618703562</v>
      </c>
      <c r="J28" s="55">
        <v>0.4985</v>
      </c>
      <c r="K28" s="9">
        <f>SLOPE(J26:J32,D37:D43)</f>
        <v>1.5227190619157988E-4</v>
      </c>
      <c r="L28" s="39">
        <v>14</v>
      </c>
      <c r="M28" s="10">
        <f>SLOPE(L26:L31,D44:D49)</f>
        <v>1.8632690812430877E-4</v>
      </c>
      <c r="N28" s="3">
        <v>20.95</v>
      </c>
      <c r="O28" s="10">
        <f>SLOPE(N26:N31,E50:E55)</f>
        <v>1.2841665597287011E-4</v>
      </c>
      <c r="P28" s="3">
        <v>0.93</v>
      </c>
      <c r="Q28" s="10">
        <f>SLOPE(P26:P31,F50:F55)</f>
        <v>1.5188973646620627E-4</v>
      </c>
      <c r="R28" s="3">
        <v>78.084000000000003</v>
      </c>
      <c r="S28" s="10">
        <f>SLOPE(R26:R31,G50:G55)</f>
        <v>8.0885262923361396E-5</v>
      </c>
      <c r="W28" s="64"/>
    </row>
    <row r="29" spans="1:23" x14ac:dyDescent="0.25">
      <c r="A29" s="1"/>
      <c r="B29" s="3">
        <v>5625</v>
      </c>
      <c r="C29" s="4" t="s">
        <v>7</v>
      </c>
      <c r="D29" s="32">
        <v>225000</v>
      </c>
      <c r="E29" s="18" t="s">
        <v>7</v>
      </c>
      <c r="F29" s="37">
        <v>625</v>
      </c>
      <c r="G29" s="4" t="s">
        <v>7</v>
      </c>
      <c r="H29" s="36">
        <v>25000</v>
      </c>
      <c r="I29" s="4" t="s">
        <v>7</v>
      </c>
      <c r="J29" s="55">
        <v>0.24925</v>
      </c>
      <c r="K29" s="4" t="s">
        <v>7</v>
      </c>
      <c r="L29" s="52">
        <v>7</v>
      </c>
      <c r="M29" s="6" t="s">
        <v>7</v>
      </c>
      <c r="N29" s="3">
        <v>0</v>
      </c>
      <c r="O29" s="6" t="s">
        <v>7</v>
      </c>
      <c r="P29" s="3">
        <v>0</v>
      </c>
      <c r="Q29" s="6" t="s">
        <v>7</v>
      </c>
      <c r="R29" s="3">
        <v>0</v>
      </c>
      <c r="S29" s="6" t="s">
        <v>7</v>
      </c>
      <c r="W29" s="64"/>
    </row>
    <row r="30" spans="1:23" x14ac:dyDescent="0.25">
      <c r="A30" s="1"/>
      <c r="B30" s="3">
        <v>1125</v>
      </c>
      <c r="C30" s="22">
        <f>INTERCEPT(B26:B32,B37:B43)</f>
        <v>-0.25013633889466291</v>
      </c>
      <c r="D30" s="32">
        <v>45000</v>
      </c>
      <c r="E30" s="41">
        <f>INTERCEPT(D26:D31,B44:B49)</f>
        <v>-23875.201324937341</v>
      </c>
      <c r="F30" s="37">
        <v>125</v>
      </c>
      <c r="G30" s="22">
        <f>INTERCEPT(F26:F32,C37:C43)</f>
        <v>-63.428252768785455</v>
      </c>
      <c r="H30" s="32">
        <v>5000</v>
      </c>
      <c r="I30" s="41">
        <f>INTERCEPT(H26:H31,C44:C49)</f>
        <v>-995.81386223253503</v>
      </c>
      <c r="J30" s="55">
        <v>4.9850000000000005E-2</v>
      </c>
      <c r="K30" s="22">
        <f>INTERCEPT(J26:J32,D37:D43)</f>
        <v>-2.4021005906946336E-2</v>
      </c>
      <c r="L30" s="22">
        <v>1.4000000000000001</v>
      </c>
      <c r="M30" s="41">
        <f>INTERCEPT(L26:L31,D44:D49)</f>
        <v>-0.96425699418667499</v>
      </c>
      <c r="N30" s="3">
        <v>0</v>
      </c>
      <c r="O30" s="41">
        <f>INTERCEPT(N26:N31,E50:E55)</f>
        <v>-0.77595563808547396</v>
      </c>
      <c r="P30" s="3">
        <v>0</v>
      </c>
      <c r="Q30" s="41">
        <f>INTERCEPT(P26:P31,F50:F55)</f>
        <v>-0.30460504270940497</v>
      </c>
      <c r="R30" s="3">
        <v>0</v>
      </c>
      <c r="S30" s="41">
        <f>INTERCEPT(R26:R31,G50:G55)</f>
        <v>-0.9598472213798388</v>
      </c>
      <c r="W30" s="64"/>
    </row>
    <row r="31" spans="1:23" x14ac:dyDescent="0.25">
      <c r="A31" s="1"/>
      <c r="B31" s="3">
        <v>562.5</v>
      </c>
      <c r="C31" s="22"/>
      <c r="D31" s="32">
        <v>22500</v>
      </c>
      <c r="E31" s="41"/>
      <c r="F31" s="32">
        <v>62.5</v>
      </c>
      <c r="G31" s="22"/>
      <c r="H31" s="32">
        <v>2500</v>
      </c>
      <c r="I31" s="41"/>
      <c r="J31" s="8">
        <v>2.4925000000000003E-2</v>
      </c>
      <c r="K31" s="22"/>
      <c r="L31" s="22">
        <v>0.70000000000000007</v>
      </c>
      <c r="M31" s="41"/>
      <c r="N31" s="32">
        <v>0</v>
      </c>
      <c r="O31" s="45"/>
      <c r="P31" s="32">
        <v>0</v>
      </c>
      <c r="Q31" s="45"/>
      <c r="R31" s="32">
        <v>0</v>
      </c>
      <c r="S31" s="41"/>
      <c r="T31" s="32"/>
      <c r="U31" s="22"/>
      <c r="W31" s="64"/>
    </row>
    <row r="32" spans="1:23" x14ac:dyDescent="0.25">
      <c r="A32" s="1"/>
      <c r="B32" s="3">
        <v>112.5</v>
      </c>
      <c r="C32" s="22"/>
      <c r="D32" s="39"/>
      <c r="E32" s="41"/>
      <c r="F32" s="32">
        <v>12.5</v>
      </c>
      <c r="G32" s="22"/>
      <c r="H32" s="32"/>
      <c r="I32" s="41"/>
      <c r="J32" s="8">
        <v>4.9849999999999998E-3</v>
      </c>
      <c r="K32" s="22"/>
      <c r="L32" s="32"/>
      <c r="M32" s="41"/>
      <c r="N32" s="36" t="s">
        <v>70</v>
      </c>
      <c r="O32" s="88">
        <f>STDEV(E50:E52)/AVERAGE(E50:E52)*100</f>
        <v>4.4747926623407076E-2</v>
      </c>
      <c r="P32" s="36" t="s">
        <v>70</v>
      </c>
      <c r="Q32" s="88">
        <f>STDEV(F50:F52)/AVERAGE(F50:F52)*100</f>
        <v>8.6326846237800792E-2</v>
      </c>
      <c r="R32" s="36" t="s">
        <v>70</v>
      </c>
      <c r="S32" s="88">
        <f>STDEV(G50:G52)/AVERAGE(G50:G52)*100</f>
        <v>2.45900732199285E-2</v>
      </c>
      <c r="T32" s="32"/>
      <c r="U32" s="22"/>
      <c r="W32" s="64"/>
    </row>
    <row r="33" spans="1:23" x14ac:dyDescent="0.25">
      <c r="A33" s="1"/>
      <c r="B33" s="11"/>
      <c r="C33" s="12"/>
      <c r="D33" s="40"/>
      <c r="E33" s="12"/>
      <c r="F33" s="77"/>
      <c r="G33" s="12"/>
      <c r="H33" s="33"/>
      <c r="I33" s="13"/>
      <c r="J33" s="56"/>
      <c r="K33" s="12"/>
      <c r="L33" s="33"/>
      <c r="M33" s="12"/>
      <c r="N33" s="78" t="s">
        <v>71</v>
      </c>
      <c r="O33" s="89">
        <f>STDEV(E53:E55)/AVERAGE(E53:E55)*100</f>
        <v>8.9370636836536477</v>
      </c>
      <c r="P33" s="76" t="s">
        <v>71</v>
      </c>
      <c r="Q33" s="89">
        <f>STDEV(G53:G55)/AVERAGE(G53:G55)*100</f>
        <v>17.12007526603777</v>
      </c>
      <c r="R33" s="76" t="s">
        <v>71</v>
      </c>
      <c r="S33" s="89">
        <f>STDEV(G53:G55)/AVERAGE(G53:G55)*100</f>
        <v>17.12007526603777</v>
      </c>
      <c r="T33" s="32"/>
      <c r="U33" s="22"/>
      <c r="W33" s="64"/>
    </row>
    <row r="34" spans="1:23" x14ac:dyDescent="0.25">
      <c r="A34" s="1"/>
      <c r="B34" s="5"/>
      <c r="C34" s="22"/>
      <c r="D34" s="39"/>
      <c r="E34" s="22"/>
      <c r="F34" s="32"/>
      <c r="G34" s="22"/>
      <c r="H34" s="32"/>
      <c r="I34" s="22"/>
      <c r="J34" s="32"/>
      <c r="K34" s="22"/>
      <c r="L34" s="32"/>
      <c r="M34" s="22"/>
      <c r="P34" s="22"/>
      <c r="Q34" s="32"/>
      <c r="R34" s="22"/>
      <c r="S34" s="32"/>
      <c r="T34" s="22"/>
      <c r="W34" s="64"/>
    </row>
    <row r="35" spans="1:23" x14ac:dyDescent="0.25">
      <c r="A35" s="1"/>
      <c r="B35" s="108" t="s">
        <v>27</v>
      </c>
      <c r="C35" s="109"/>
      <c r="D35" s="42" t="s">
        <v>26</v>
      </c>
      <c r="E35" s="106" t="s">
        <v>25</v>
      </c>
      <c r="F35" s="107"/>
      <c r="G35" s="107"/>
      <c r="W35" s="64"/>
    </row>
    <row r="36" spans="1:23" x14ac:dyDescent="0.25">
      <c r="B36" s="43" t="s">
        <v>48</v>
      </c>
      <c r="C36" s="54" t="s">
        <v>49</v>
      </c>
      <c r="D36" s="44" t="s">
        <v>50</v>
      </c>
      <c r="E36" s="1" t="s">
        <v>51</v>
      </c>
      <c r="F36" s="1" t="s">
        <v>52</v>
      </c>
      <c r="G36" s="1" t="s">
        <v>53</v>
      </c>
      <c r="H36" s="1"/>
      <c r="K36" s="96"/>
      <c r="L36" s="1"/>
      <c r="M36" s="1"/>
      <c r="N36" s="1"/>
      <c r="O36" s="1"/>
      <c r="P36" s="1"/>
      <c r="Q36" s="1"/>
      <c r="R36" s="58"/>
      <c r="T36" s="1"/>
      <c r="W36" s="64"/>
    </row>
    <row r="37" spans="1:23" x14ac:dyDescent="0.25">
      <c r="A37" s="17" t="s">
        <v>37</v>
      </c>
      <c r="B37" s="57">
        <v>282070.2</v>
      </c>
      <c r="C37" s="57">
        <v>2727.4</v>
      </c>
      <c r="D37" s="57">
        <v>6776.1</v>
      </c>
      <c r="E37" s="38"/>
      <c r="F37" s="38"/>
      <c r="G37" s="38"/>
      <c r="H37" s="2"/>
      <c r="K37" s="1"/>
      <c r="L37" s="2"/>
      <c r="M37" s="2"/>
      <c r="N37" s="2"/>
      <c r="O37" s="2"/>
      <c r="P37" s="2"/>
      <c r="Q37" s="2"/>
      <c r="R37" s="57"/>
      <c r="S37" s="1"/>
      <c r="T37" s="2"/>
      <c r="W37" s="64"/>
    </row>
    <row r="38" spans="1:23" x14ac:dyDescent="0.25">
      <c r="A38" s="17" t="s">
        <v>38</v>
      </c>
      <c r="B38" s="57">
        <v>209501</v>
      </c>
      <c r="C38" s="57">
        <v>2099.6999999999998</v>
      </c>
      <c r="D38" s="57">
        <v>4976.3999999999996</v>
      </c>
      <c r="E38" s="38"/>
      <c r="F38" s="38"/>
      <c r="G38" s="38"/>
      <c r="H38" s="2"/>
      <c r="I38" s="1"/>
      <c r="J38" s="1"/>
      <c r="K38" s="1"/>
      <c r="L38" s="1"/>
      <c r="M38" s="1"/>
      <c r="N38" s="2"/>
      <c r="O38" s="2"/>
      <c r="P38" s="2"/>
      <c r="Q38" s="2"/>
      <c r="R38" s="2"/>
      <c r="S38" s="1"/>
      <c r="T38" s="2"/>
      <c r="W38" s="64"/>
    </row>
    <row r="39" spans="1:23" x14ac:dyDescent="0.25">
      <c r="A39" s="17" t="s">
        <v>39</v>
      </c>
      <c r="B39" s="57">
        <v>136854.20000000001</v>
      </c>
      <c r="C39" s="57">
        <v>1437.4</v>
      </c>
      <c r="D39" s="57">
        <v>3393.4</v>
      </c>
      <c r="E39" s="38"/>
      <c r="F39" s="38"/>
      <c r="G39" s="38"/>
      <c r="H39" s="2"/>
      <c r="J39" s="1"/>
      <c r="K39" s="1"/>
      <c r="M39" s="1"/>
      <c r="N39" s="2"/>
      <c r="O39" s="2"/>
      <c r="P39" s="2"/>
      <c r="Q39" s="2"/>
      <c r="R39" s="2"/>
      <c r="S39" s="1"/>
      <c r="T39" s="2"/>
      <c r="W39" s="64"/>
    </row>
    <row r="40" spans="1:23" x14ac:dyDescent="0.25">
      <c r="A40" s="17" t="s">
        <v>40</v>
      </c>
      <c r="B40" s="57">
        <v>71072</v>
      </c>
      <c r="C40" s="57">
        <v>716.1</v>
      </c>
      <c r="D40" s="57">
        <v>1855.9</v>
      </c>
      <c r="E40" s="38"/>
      <c r="F40" s="38"/>
      <c r="G40" s="38"/>
      <c r="H40" s="2"/>
      <c r="I40" s="1"/>
      <c r="J40" s="2"/>
      <c r="K40" s="2"/>
      <c r="L40" s="1"/>
      <c r="M40" s="2"/>
      <c r="N40" s="1"/>
      <c r="O40" s="1"/>
      <c r="P40" s="2"/>
      <c r="Q40" s="2"/>
      <c r="R40" s="2"/>
      <c r="S40" s="1"/>
      <c r="T40" s="2"/>
      <c r="W40" s="64"/>
    </row>
    <row r="41" spans="1:23" x14ac:dyDescent="0.25">
      <c r="A41" s="17" t="s">
        <v>41</v>
      </c>
      <c r="B41" s="57">
        <v>13944.4</v>
      </c>
      <c r="C41" s="57">
        <v>208.8</v>
      </c>
      <c r="D41" s="57">
        <v>464</v>
      </c>
      <c r="E41" s="38"/>
      <c r="F41" s="38"/>
      <c r="G41" s="38"/>
      <c r="H41" s="2"/>
      <c r="I41" s="1"/>
      <c r="J41" s="1"/>
      <c r="K41" s="1"/>
      <c r="L41" s="1"/>
      <c r="M41" s="1"/>
      <c r="N41" s="1"/>
      <c r="O41" s="1"/>
      <c r="P41" s="1"/>
      <c r="Q41" s="2"/>
      <c r="R41" s="2"/>
      <c r="S41" s="1"/>
      <c r="W41" s="64"/>
    </row>
    <row r="42" spans="1:23" x14ac:dyDescent="0.25">
      <c r="A42" s="17" t="s">
        <v>42</v>
      </c>
      <c r="B42" s="57">
        <v>7180</v>
      </c>
      <c r="C42" s="57">
        <v>120.8</v>
      </c>
      <c r="D42" s="57">
        <v>293</v>
      </c>
      <c r="E42" s="38"/>
      <c r="F42" s="38"/>
      <c r="G42" s="80"/>
      <c r="H42" s="2"/>
      <c r="I42" s="1"/>
      <c r="J42" s="1"/>
      <c r="K42" s="1"/>
      <c r="L42" s="2"/>
      <c r="N42" s="2"/>
      <c r="O42" s="2"/>
      <c r="P42" s="2"/>
      <c r="R42" s="1"/>
      <c r="S42" s="1"/>
      <c r="T42" s="1"/>
      <c r="U42" s="1"/>
      <c r="W42" s="64"/>
    </row>
    <row r="43" spans="1:23" x14ac:dyDescent="0.25">
      <c r="A43" s="17" t="s">
        <v>43</v>
      </c>
      <c r="B43" s="57">
        <v>2416.6999999999998</v>
      </c>
      <c r="C43" s="57">
        <v>88.5</v>
      </c>
      <c r="D43" s="57">
        <v>238</v>
      </c>
      <c r="E43" s="38"/>
      <c r="F43" s="38"/>
      <c r="G43" s="38"/>
      <c r="H43" s="2"/>
      <c r="I43" s="1"/>
      <c r="J43" s="1"/>
      <c r="K43" s="1"/>
      <c r="L43" s="2"/>
      <c r="M43" s="2"/>
      <c r="N43" s="2"/>
      <c r="O43" s="2"/>
      <c r="P43" s="1"/>
      <c r="Q43" s="1"/>
      <c r="R43" s="2"/>
      <c r="T43" s="2"/>
      <c r="U43" s="2"/>
      <c r="W43" s="64"/>
    </row>
    <row r="44" spans="1:23" x14ac:dyDescent="0.25">
      <c r="A44" s="17" t="s">
        <v>31</v>
      </c>
      <c r="B44" s="57">
        <v>9515758.5</v>
      </c>
      <c r="C44" s="57">
        <v>121683.3</v>
      </c>
      <c r="D44" s="57">
        <v>154886</v>
      </c>
      <c r="E44" s="38"/>
      <c r="F44" s="38"/>
      <c r="G44" s="38"/>
      <c r="H44" s="17"/>
      <c r="J44" s="5"/>
      <c r="K44" s="1"/>
      <c r="L44" s="1"/>
      <c r="M44" s="1"/>
      <c r="N44" s="1"/>
      <c r="O44" s="1"/>
      <c r="P44" s="2"/>
      <c r="Q44" s="2"/>
      <c r="R44" s="2"/>
      <c r="S44" s="2"/>
      <c r="T44" s="2"/>
      <c r="U44" s="2"/>
      <c r="W44" s="64"/>
    </row>
    <row r="45" spans="1:23" x14ac:dyDescent="0.25">
      <c r="A45" s="17" t="s">
        <v>32</v>
      </c>
      <c r="B45" s="57">
        <v>6860614.4000000004</v>
      </c>
      <c r="C45" s="57">
        <v>87761.1</v>
      </c>
      <c r="D45" s="57">
        <v>115225.5</v>
      </c>
      <c r="E45" s="38"/>
      <c r="F45" s="38"/>
      <c r="G45" s="38"/>
      <c r="H45" s="17"/>
      <c r="K45" s="1"/>
      <c r="L45" s="1"/>
      <c r="M45" s="1"/>
      <c r="N45" s="1"/>
      <c r="O45" s="1"/>
      <c r="P45" s="2"/>
      <c r="Q45" s="2"/>
      <c r="R45" s="1"/>
      <c r="S45" s="1"/>
      <c r="T45" s="1"/>
      <c r="U45" s="1"/>
      <c r="W45" s="64"/>
    </row>
    <row r="46" spans="1:23" x14ac:dyDescent="0.25">
      <c r="A46" s="17" t="s">
        <v>33</v>
      </c>
      <c r="B46" s="57">
        <v>4934554.3</v>
      </c>
      <c r="C46" s="57">
        <v>60660.3</v>
      </c>
      <c r="D46" s="57">
        <v>82355.199999999997</v>
      </c>
      <c r="E46" s="38"/>
      <c r="F46" s="38"/>
      <c r="G46" s="38"/>
      <c r="H46" s="17"/>
      <c r="K46" s="1"/>
      <c r="L46" s="2"/>
      <c r="M46" s="1"/>
      <c r="N46" s="1"/>
      <c r="O46" s="1"/>
      <c r="P46" s="1"/>
      <c r="Q46" s="1"/>
      <c r="R46" s="1"/>
      <c r="S46" s="1"/>
      <c r="T46" s="1"/>
      <c r="U46" s="1"/>
      <c r="W46" s="64"/>
    </row>
    <row r="47" spans="1:23" x14ac:dyDescent="0.25">
      <c r="A47" s="17" t="s">
        <v>34</v>
      </c>
      <c r="B47" s="57">
        <v>2932213.7</v>
      </c>
      <c r="C47" s="57">
        <v>33262.400000000001</v>
      </c>
      <c r="D47" s="57">
        <v>48068.7</v>
      </c>
      <c r="E47" s="80"/>
      <c r="F47" s="38"/>
      <c r="G47" s="38"/>
      <c r="H47" s="17"/>
      <c r="K47" s="1"/>
      <c r="L47" s="2"/>
      <c r="M47" s="1"/>
      <c r="N47" s="1"/>
      <c r="O47" s="1"/>
      <c r="P47" s="1"/>
      <c r="Q47" s="1"/>
      <c r="R47" s="2"/>
      <c r="S47" s="1"/>
      <c r="T47" s="1"/>
      <c r="U47" s="1"/>
      <c r="W47" s="64"/>
    </row>
    <row r="48" spans="1:23" x14ac:dyDescent="0.25">
      <c r="A48" s="17" t="s">
        <v>35</v>
      </c>
      <c r="B48" s="57">
        <v>630286.4</v>
      </c>
      <c r="C48" s="57">
        <v>6949.9</v>
      </c>
      <c r="D48" s="57">
        <v>11517.3</v>
      </c>
      <c r="E48" s="80"/>
      <c r="F48" s="38"/>
      <c r="G48" s="38"/>
      <c r="H48" s="17"/>
      <c r="K48" s="1"/>
      <c r="L48" s="2"/>
      <c r="M48" s="1"/>
      <c r="N48" s="2"/>
      <c r="O48" s="1"/>
      <c r="P48" s="1"/>
      <c r="Q48" s="1"/>
      <c r="R48" s="2"/>
      <c r="S48" s="1"/>
      <c r="T48" s="1"/>
      <c r="U48" s="1"/>
      <c r="W48" s="64"/>
    </row>
    <row r="49" spans="1:23" x14ac:dyDescent="0.25">
      <c r="A49" s="17" t="s">
        <v>36</v>
      </c>
      <c r="B49" s="57">
        <v>314148</v>
      </c>
      <c r="C49" s="57">
        <v>3445.4</v>
      </c>
      <c r="D49" s="57">
        <v>5952.1</v>
      </c>
      <c r="E49" s="80"/>
      <c r="F49" s="38"/>
      <c r="G49" s="80"/>
      <c r="H49" s="2"/>
      <c r="K49" s="1"/>
      <c r="L49" s="2"/>
      <c r="M49" s="1"/>
      <c r="N49" s="1"/>
      <c r="O49" s="1"/>
      <c r="P49" s="1"/>
      <c r="Q49" s="1"/>
      <c r="R49" s="2"/>
      <c r="S49" s="1"/>
      <c r="T49" s="2"/>
      <c r="W49" s="64"/>
    </row>
    <row r="50" spans="1:23" x14ac:dyDescent="0.25">
      <c r="A50" s="17" t="s">
        <v>19</v>
      </c>
      <c r="B50" s="57">
        <v>113.6</v>
      </c>
      <c r="C50" s="57">
        <v>510.8</v>
      </c>
      <c r="D50" s="57">
        <v>2328.6999999999998</v>
      </c>
      <c r="E50" s="57">
        <v>169224.3</v>
      </c>
      <c r="F50" s="57">
        <v>8087.6</v>
      </c>
      <c r="G50" s="57">
        <v>977441.4</v>
      </c>
      <c r="I50" s="95"/>
      <c r="K50" s="1"/>
      <c r="L50" s="2"/>
      <c r="M50" s="2"/>
      <c r="N50" s="1"/>
      <c r="O50" s="79"/>
      <c r="P50" s="1"/>
      <c r="Q50" s="2"/>
      <c r="R50" s="2"/>
      <c r="S50" s="1"/>
      <c r="W50" s="64"/>
    </row>
    <row r="51" spans="1:23" x14ac:dyDescent="0.25">
      <c r="A51" s="17" t="s">
        <v>20</v>
      </c>
      <c r="B51" s="57">
        <v>79.599999999999994</v>
      </c>
      <c r="C51" s="57">
        <v>507.6</v>
      </c>
      <c r="D51" s="57">
        <v>2344.5</v>
      </c>
      <c r="E51" s="57">
        <v>169094.7</v>
      </c>
      <c r="F51" s="57">
        <v>8088.7</v>
      </c>
      <c r="G51" s="57">
        <v>977283.3</v>
      </c>
      <c r="K51" s="1"/>
      <c r="L51" s="2"/>
      <c r="M51" s="2"/>
      <c r="N51" s="1"/>
      <c r="O51" s="1"/>
      <c r="P51" s="1"/>
      <c r="Q51" s="2"/>
      <c r="R51" s="57"/>
      <c r="S51" s="1"/>
      <c r="W51" s="64"/>
    </row>
    <row r="52" spans="1:23" x14ac:dyDescent="0.25">
      <c r="A52" s="17" t="s">
        <v>21</v>
      </c>
      <c r="B52" s="57">
        <v>62.7</v>
      </c>
      <c r="C52" s="57">
        <v>504.7</v>
      </c>
      <c r="D52" s="57">
        <v>2330</v>
      </c>
      <c r="E52" s="57">
        <v>169227.3</v>
      </c>
      <c r="F52" s="57">
        <v>8076.1</v>
      </c>
      <c r="G52" s="57">
        <v>976969.3</v>
      </c>
      <c r="K52" s="1"/>
      <c r="L52" s="2"/>
      <c r="M52" s="2"/>
      <c r="N52" s="1"/>
      <c r="O52" s="1"/>
      <c r="P52" s="1"/>
      <c r="Q52" s="1"/>
      <c r="R52" s="57"/>
      <c r="S52" s="1"/>
      <c r="W52" s="64"/>
    </row>
    <row r="53" spans="1:23" x14ac:dyDescent="0.25">
      <c r="A53" s="17" t="s">
        <v>22</v>
      </c>
      <c r="B53" s="57">
        <v>14.2</v>
      </c>
      <c r="C53" s="57">
        <v>222.2</v>
      </c>
      <c r="D53" s="57">
        <v>229.8</v>
      </c>
      <c r="E53" s="57">
        <v>6566.9</v>
      </c>
      <c r="F53" s="57">
        <v>1706.8</v>
      </c>
      <c r="G53" s="57">
        <v>14213.2</v>
      </c>
      <c r="K53" s="1"/>
      <c r="L53" s="2"/>
      <c r="M53" s="2"/>
      <c r="N53" s="1"/>
      <c r="O53" s="1"/>
      <c r="P53" s="2"/>
      <c r="Q53" s="2"/>
      <c r="R53" s="57"/>
      <c r="S53" s="1"/>
      <c r="T53" s="2"/>
      <c r="W53" s="64"/>
    </row>
    <row r="54" spans="1:23" x14ac:dyDescent="0.25">
      <c r="A54" s="17" t="s">
        <v>23</v>
      </c>
      <c r="B54" s="57">
        <v>10.8</v>
      </c>
      <c r="C54" s="57">
        <v>654.79999999999995</v>
      </c>
      <c r="D54" s="57">
        <v>174.3</v>
      </c>
      <c r="E54" s="57">
        <v>5488.1</v>
      </c>
      <c r="F54" s="57">
        <v>1662.8</v>
      </c>
      <c r="G54" s="57">
        <v>10799.4</v>
      </c>
      <c r="K54" s="1"/>
      <c r="L54" s="2"/>
      <c r="M54" s="2"/>
      <c r="N54" s="1"/>
      <c r="O54" s="1"/>
      <c r="P54" s="2"/>
      <c r="Q54" s="2"/>
      <c r="R54" s="57"/>
      <c r="S54" s="1"/>
      <c r="T54" s="2"/>
      <c r="W54" s="64"/>
    </row>
    <row r="55" spans="1:23" x14ac:dyDescent="0.25">
      <c r="A55" s="1" t="s">
        <v>24</v>
      </c>
      <c r="B55" s="57">
        <v>9.5</v>
      </c>
      <c r="C55" s="57">
        <v>414</v>
      </c>
      <c r="D55" s="57">
        <v>81.099999999999994</v>
      </c>
      <c r="E55" s="57">
        <v>6076.1</v>
      </c>
      <c r="F55" s="57">
        <v>2779.2</v>
      </c>
      <c r="G55" s="57">
        <v>10596.4</v>
      </c>
      <c r="K55" s="1"/>
      <c r="L55" s="2"/>
      <c r="M55" s="2"/>
      <c r="N55" s="1"/>
      <c r="O55" s="1"/>
      <c r="P55" s="2"/>
      <c r="Q55" s="2"/>
      <c r="R55" s="57"/>
      <c r="S55" s="1"/>
      <c r="T55" s="2"/>
      <c r="W55" s="64"/>
    </row>
    <row r="56" spans="1:23" x14ac:dyDescent="0.25">
      <c r="A56" s="17"/>
      <c r="B56" s="58"/>
      <c r="C56" s="58"/>
      <c r="D56" s="57"/>
      <c r="E56" s="58"/>
      <c r="F56" s="58"/>
      <c r="G56" s="58"/>
      <c r="K56" s="1"/>
      <c r="L56" s="2"/>
      <c r="M56" s="2"/>
      <c r="N56" s="2"/>
      <c r="O56" s="2"/>
      <c r="P56" s="2"/>
      <c r="Q56" s="2"/>
      <c r="R56" s="57"/>
      <c r="S56" s="1"/>
      <c r="T56" s="2"/>
      <c r="W56" s="64"/>
    </row>
    <row r="57" spans="1:23" x14ac:dyDescent="0.25">
      <c r="A57" s="17"/>
      <c r="B57" s="58"/>
      <c r="C57" s="58"/>
      <c r="D57" s="57"/>
      <c r="E57" s="58"/>
      <c r="F57" s="58"/>
      <c r="G57" s="57"/>
      <c r="M57" s="1"/>
      <c r="Q57" s="79"/>
      <c r="R57" s="81"/>
      <c r="S57" s="1"/>
      <c r="T57" s="2"/>
      <c r="W57" s="64"/>
    </row>
    <row r="58" spans="1:23" x14ac:dyDescent="0.25">
      <c r="A58" s="28" t="s">
        <v>17</v>
      </c>
      <c r="B58" s="97"/>
      <c r="C58" s="97"/>
      <c r="D58" s="97"/>
      <c r="E58" s="97"/>
      <c r="F58" s="97"/>
      <c r="G58" s="97"/>
      <c r="H58" s="29"/>
      <c r="I58" s="29"/>
      <c r="J58" s="30"/>
      <c r="K58" s="1"/>
      <c r="L58" s="2"/>
      <c r="M58" s="2"/>
      <c r="N58" s="2"/>
      <c r="O58" s="2"/>
      <c r="P58" s="2"/>
      <c r="Q58" s="2"/>
      <c r="R58" s="57"/>
      <c r="S58" s="1"/>
      <c r="T58" s="2"/>
      <c r="W58" s="64"/>
    </row>
    <row r="59" spans="1:23" x14ac:dyDescent="0.25">
      <c r="A59" s="24" t="s">
        <v>18</v>
      </c>
      <c r="B59" s="98" t="s">
        <v>1</v>
      </c>
      <c r="C59" s="98" t="s">
        <v>0</v>
      </c>
      <c r="D59" s="99" t="s">
        <v>3</v>
      </c>
      <c r="E59" s="98" t="s">
        <v>12</v>
      </c>
      <c r="F59" s="100" t="s">
        <v>11</v>
      </c>
      <c r="G59" s="98" t="s">
        <v>10</v>
      </c>
      <c r="H59" s="31" t="s">
        <v>15</v>
      </c>
      <c r="I59" s="25" t="s">
        <v>14</v>
      </c>
      <c r="J59" s="26" t="s">
        <v>13</v>
      </c>
      <c r="N59" s="58"/>
      <c r="O59" s="58"/>
      <c r="W59" s="64"/>
    </row>
    <row r="60" spans="1:23" x14ac:dyDescent="0.25">
      <c r="A60" s="69" t="s">
        <v>61</v>
      </c>
      <c r="B60" s="101">
        <v>100196.2</v>
      </c>
      <c r="C60" s="57">
        <v>19070.099999999999</v>
      </c>
      <c r="D60" s="101">
        <v>54815.1</v>
      </c>
      <c r="E60" s="59">
        <f>(B60*$C$28)+$C$30</f>
        <v>8044.3627701307796</v>
      </c>
      <c r="F60" s="59">
        <f>(C60*$I$28)+$I$30</f>
        <v>15017.871555793852</v>
      </c>
      <c r="G60" s="59">
        <f>(D60*M28)+M30</f>
        <v>9.2492711073381226</v>
      </c>
      <c r="H60" s="82">
        <f>((8001-E60)/8001)*100</f>
        <v>-0.54196688077464827</v>
      </c>
      <c r="I60" s="82">
        <f>((16000-F60)/16000)*100</f>
        <v>6.1383027762884241</v>
      </c>
      <c r="J60" s="83">
        <f>((9.32-G60)/9.32)*100</f>
        <v>0.75889369808881602</v>
      </c>
      <c r="L60" s="1"/>
      <c r="M60" s="1"/>
      <c r="N60" s="1"/>
      <c r="O60" s="1"/>
      <c r="W60" s="64"/>
    </row>
    <row r="61" spans="1:23" x14ac:dyDescent="0.25">
      <c r="A61" s="71" t="s">
        <v>61</v>
      </c>
      <c r="B61" s="102">
        <v>100708.2</v>
      </c>
      <c r="C61" s="57">
        <v>19041.599999999999</v>
      </c>
      <c r="D61" s="102">
        <v>54960.1</v>
      </c>
      <c r="E61" s="59">
        <f>(B61*$C$28)+$C$30</f>
        <v>8085.4705347776671</v>
      </c>
      <c r="F61" s="59">
        <f>(C61*$I$28)+$I$30</f>
        <v>14993.93932500252</v>
      </c>
      <c r="G61" s="59">
        <f>(D61*M28)+M30</f>
        <v>9.2762885090161475</v>
      </c>
      <c r="H61" s="84">
        <f>((8001-E61)/8001)*100</f>
        <v>-1.0557497160063383</v>
      </c>
      <c r="I61" s="84">
        <f>((16000-F61)/16000)*100</f>
        <v>6.287879218734246</v>
      </c>
      <c r="J61" s="85">
        <f>((9.32-G61)/9.32)*100</f>
        <v>0.46900741398983625</v>
      </c>
      <c r="L61" s="2"/>
      <c r="M61" s="2"/>
      <c r="N61" s="2"/>
      <c r="O61" s="2"/>
      <c r="W61" s="64"/>
    </row>
    <row r="62" spans="1:23" x14ac:dyDescent="0.25">
      <c r="A62" s="70" t="s">
        <v>61</v>
      </c>
      <c r="B62" s="103">
        <v>99642.9</v>
      </c>
      <c r="C62" s="103">
        <v>19038</v>
      </c>
      <c r="D62" s="103">
        <v>54024.800000000003</v>
      </c>
      <c r="E62" s="72">
        <f>(B62*$C$28)+$C$30</f>
        <v>7999.9390861871798</v>
      </c>
      <c r="F62" s="72">
        <f>(C62*$I$28)+$I$30</f>
        <v>14990.91630637625</v>
      </c>
      <c r="G62" s="72">
        <f>(D62*M28)+M30</f>
        <v>9.1020169518474816</v>
      </c>
      <c r="H62" s="86">
        <f>((8001-E62)/8001)*100</f>
        <v>1.325976518960402E-2</v>
      </c>
      <c r="I62" s="86">
        <f>((16000-F62)/16000)*100</f>
        <v>6.3067730851484383</v>
      </c>
      <c r="J62" s="87">
        <f>((9.32-G62)/9.32)*100</f>
        <v>2.3388739072158655</v>
      </c>
      <c r="W62" s="64"/>
    </row>
    <row r="63" spans="1:23" x14ac:dyDescent="0.25">
      <c r="W63" s="64"/>
    </row>
    <row r="64" spans="1:23" x14ac:dyDescent="0.25">
      <c r="W64" s="64"/>
    </row>
    <row r="65" spans="1:32" x14ac:dyDescent="0.25">
      <c r="W65" s="64"/>
    </row>
    <row r="66" spans="1:32" x14ac:dyDescent="0.25">
      <c r="A66" s="1"/>
      <c r="B66" s="1"/>
      <c r="C66" s="94"/>
      <c r="D66" s="105" t="s">
        <v>27</v>
      </c>
      <c r="E66" s="105"/>
      <c r="F66" s="51" t="s">
        <v>26</v>
      </c>
      <c r="G66" s="105" t="s">
        <v>25</v>
      </c>
      <c r="H66" s="105"/>
      <c r="I66" s="105"/>
      <c r="J66" s="14"/>
      <c r="W66" s="64"/>
    </row>
    <row r="67" spans="1:32" x14ac:dyDescent="0.25">
      <c r="A67" t="s">
        <v>16</v>
      </c>
      <c r="B67" s="15" t="s">
        <v>8</v>
      </c>
      <c r="C67" s="15" t="s">
        <v>9</v>
      </c>
      <c r="D67" s="43" t="s">
        <v>48</v>
      </c>
      <c r="E67" s="44" t="s">
        <v>49</v>
      </c>
      <c r="F67" s="46" t="s">
        <v>50</v>
      </c>
      <c r="G67" s="1" t="s">
        <v>51</v>
      </c>
      <c r="H67" s="1" t="s">
        <v>52</v>
      </c>
      <c r="I67" s="1" t="s">
        <v>53</v>
      </c>
      <c r="J67" s="1" t="s">
        <v>12</v>
      </c>
      <c r="K67" s="16" t="s">
        <v>11</v>
      </c>
      <c r="L67" s="1" t="s">
        <v>10</v>
      </c>
      <c r="M67" s="19" t="s">
        <v>54</v>
      </c>
      <c r="N67" s="19" t="s">
        <v>55</v>
      </c>
      <c r="O67" s="19" t="s">
        <v>56</v>
      </c>
      <c r="P67" s="1" t="s">
        <v>15</v>
      </c>
      <c r="Q67" s="1" t="s">
        <v>14</v>
      </c>
      <c r="R67" s="1" t="s">
        <v>13</v>
      </c>
      <c r="S67" s="19" t="s">
        <v>59</v>
      </c>
      <c r="T67" s="19" t="s">
        <v>60</v>
      </c>
      <c r="U67" s="17" t="s">
        <v>28</v>
      </c>
      <c r="V67" s="19" t="s">
        <v>62</v>
      </c>
      <c r="W67" s="19" t="s">
        <v>63</v>
      </c>
      <c r="X67" s="1" t="s">
        <v>64</v>
      </c>
      <c r="Y67" s="19" t="s">
        <v>65</v>
      </c>
      <c r="Z67" s="19" t="s">
        <v>66</v>
      </c>
      <c r="AA67" s="17" t="s">
        <v>67</v>
      </c>
    </row>
    <row r="68" spans="1:32" x14ac:dyDescent="0.25">
      <c r="A68" s="1" t="s">
        <v>103</v>
      </c>
      <c r="B68" s="17" t="str">
        <f>RIGHT(A68,9)</f>
        <v>1075.DATA</v>
      </c>
      <c r="C68" t="str">
        <f>RIGHT(LEFT(A68,11),5)&amp;LEFT(B68,4)</f>
        <v>PS24.1075</v>
      </c>
      <c r="D68" s="57">
        <v>2400888.6</v>
      </c>
      <c r="E68" s="57">
        <v>4108</v>
      </c>
      <c r="F68" s="57">
        <v>1207.3</v>
      </c>
      <c r="G68" s="57">
        <v>83184.899999999994</v>
      </c>
      <c r="H68" s="57">
        <v>7607.7</v>
      </c>
      <c r="I68" s="57">
        <v>851273.2</v>
      </c>
      <c r="J68" s="68">
        <f t="shared" ref="J68:J118" si="0">IF($D68&lt;=$B$37,($D68*$C$28)+$C$30,($D68*$E$28)+$E$30)</f>
        <v>210684.47550915962</v>
      </c>
      <c r="K68" s="68">
        <f>IF($E68&lt;=3000,($E68*$G$28)+$G$30,($E68*$I$28)+$I$30)</f>
        <v>2453.7862813038073</v>
      </c>
      <c r="L68" s="53">
        <f>IF($F68&lt;=6900,($F68*$K$28)+$K$30,($F68*$M$28)+$M$30)</f>
        <v>0.15981686643814805</v>
      </c>
      <c r="M68" s="50">
        <f t="shared" ref="M68:M118" si="1">$G68*$O$28+$O$30</f>
        <v>9.9063710473521276</v>
      </c>
      <c r="N68" s="50">
        <f t="shared" ref="N68:N118" si="2">$H68*$Q$28+$Q$30</f>
        <v>0.8509265054045525</v>
      </c>
      <c r="O68" s="50">
        <f t="shared" ref="O68:O118" si="3">$I68*$S$28+$S$30</f>
        <v>67.895609380231377</v>
      </c>
      <c r="P68" s="90"/>
      <c r="Q68" s="90"/>
      <c r="R68" s="90"/>
      <c r="S68" s="91"/>
      <c r="T68" s="91"/>
      <c r="U68" s="91"/>
      <c r="W68" s="67"/>
      <c r="AB68" s="1"/>
      <c r="AF68" s="2"/>
    </row>
    <row r="69" spans="1:32" x14ac:dyDescent="0.25">
      <c r="A69" s="1" t="s">
        <v>104</v>
      </c>
      <c r="B69" s="17" t="str">
        <f t="shared" ref="B69:B116" si="4">RIGHT(A69,9)</f>
        <v>1006.DATA</v>
      </c>
      <c r="C69" t="str">
        <f t="shared" ref="C69:C116" si="5">RIGHT(LEFT(A69,11),5)&amp;LEFT(B69,4)</f>
        <v>PS24.1006</v>
      </c>
      <c r="D69" s="57">
        <v>3641656.2</v>
      </c>
      <c r="E69" s="57">
        <v>20644.5</v>
      </c>
      <c r="F69" s="57">
        <v>1203.7</v>
      </c>
      <c r="G69" s="57">
        <v>37693.800000000003</v>
      </c>
      <c r="H69" s="57">
        <v>6928.4</v>
      </c>
      <c r="I69" s="57">
        <v>750260.8</v>
      </c>
      <c r="J69" s="68">
        <f t="shared" si="0"/>
        <v>331903.78042910388</v>
      </c>
      <c r="K69" s="68">
        <f t="shared" ref="K69:K118" si="6">IF($E69&lt;=3000,($E69*$G$28)+$G$30,($E69*$I$28)+$I$30)</f>
        <v>16339.938368350722</v>
      </c>
      <c r="L69" s="53">
        <f t="shared" ref="L69:L118" si="7">IF($F69&lt;=6900,($F69*$K$28)+$K$30,($F69*$M$28)+$M$30)</f>
        <v>0.15926868757585838</v>
      </c>
      <c r="M69" s="50">
        <f t="shared" si="1"/>
        <v>4.0645561088246982</v>
      </c>
      <c r="N69" s="50">
        <f t="shared" si="2"/>
        <v>0.74774780742305857</v>
      </c>
      <c r="O69" s="50">
        <f t="shared" si="3"/>
        <v>59.725194847711627</v>
      </c>
      <c r="P69" s="90"/>
      <c r="Q69" s="90"/>
      <c r="R69" s="90"/>
      <c r="S69" s="91"/>
      <c r="T69" s="91"/>
      <c r="U69" s="91"/>
      <c r="W69" s="67"/>
      <c r="AB69" s="1"/>
      <c r="AF69" s="2"/>
    </row>
    <row r="70" spans="1:32" x14ac:dyDescent="0.25">
      <c r="A70" s="1" t="s">
        <v>105</v>
      </c>
      <c r="B70" s="17" t="str">
        <f t="shared" si="4"/>
        <v>1068.DATA</v>
      </c>
      <c r="C70" t="str">
        <f t="shared" si="5"/>
        <v>PS24.1068</v>
      </c>
      <c r="D70" s="57">
        <v>6188674.5</v>
      </c>
      <c r="E70" s="57">
        <v>10720.1</v>
      </c>
      <c r="F70" s="57">
        <v>2503.6</v>
      </c>
      <c r="G70" s="57">
        <v>18043.400000000001</v>
      </c>
      <c r="H70" s="57">
        <v>5256.3</v>
      </c>
      <c r="I70" s="57">
        <v>441029.2</v>
      </c>
      <c r="J70" s="68">
        <f t="shared" si="0"/>
        <v>580739.89441562165</v>
      </c>
      <c r="K70" s="68">
        <f t="shared" si="6"/>
        <v>8006.1477976321057</v>
      </c>
      <c r="L70" s="53">
        <f t="shared" si="7"/>
        <v>0.35720693843429302</v>
      </c>
      <c r="M70" s="50">
        <f t="shared" si="1"/>
        <v>1.5411174522954108</v>
      </c>
      <c r="N70" s="50">
        <f t="shared" si="2"/>
        <v>0.49377297907791501</v>
      </c>
      <c r="O70" s="50">
        <f t="shared" si="3"/>
        <v>34.712915577499899</v>
      </c>
      <c r="P70" s="92"/>
      <c r="Q70" s="92"/>
      <c r="R70" s="93"/>
      <c r="S70" s="93"/>
      <c r="T70" s="93"/>
      <c r="U70" s="93"/>
      <c r="W70" s="67"/>
      <c r="AB70" s="1"/>
      <c r="AF70" s="2"/>
    </row>
    <row r="71" spans="1:32" x14ac:dyDescent="0.25">
      <c r="A71" s="1" t="s">
        <v>106</v>
      </c>
      <c r="B71" s="17" t="str">
        <f t="shared" si="4"/>
        <v>1040.DATA</v>
      </c>
      <c r="C71" t="str">
        <f t="shared" si="5"/>
        <v>PS24.1040</v>
      </c>
      <c r="D71" s="57">
        <v>5091686.8</v>
      </c>
      <c r="E71" s="57">
        <v>8375.2000000000007</v>
      </c>
      <c r="F71" s="57">
        <v>1771.5</v>
      </c>
      <c r="G71" s="57">
        <v>41029.199999999997</v>
      </c>
      <c r="H71" s="57">
        <v>5809.8</v>
      </c>
      <c r="I71" s="57">
        <v>539464.30000000005</v>
      </c>
      <c r="J71" s="68">
        <f t="shared" si="0"/>
        <v>473567.45817556477</v>
      </c>
      <c r="K71" s="68">
        <f t="shared" si="6"/>
        <v>6037.0710263131259</v>
      </c>
      <c r="L71" s="53">
        <f t="shared" si="7"/>
        <v>0.24572867591143743</v>
      </c>
      <c r="M71" s="50">
        <f t="shared" si="1"/>
        <v>4.4928770231566082</v>
      </c>
      <c r="N71" s="50">
        <f t="shared" si="2"/>
        <v>0.57784394821196017</v>
      </c>
      <c r="O71" s="50">
        <f t="shared" si="3"/>
        <v>42.674864521887272</v>
      </c>
      <c r="P71" s="92"/>
      <c r="Q71" s="92"/>
      <c r="R71" s="93"/>
      <c r="S71" s="93"/>
      <c r="T71" s="93"/>
      <c r="U71" s="93"/>
      <c r="W71" s="67"/>
      <c r="AB71" s="1"/>
      <c r="AF71" s="2"/>
    </row>
    <row r="72" spans="1:32" x14ac:dyDescent="0.25">
      <c r="A72" s="1" t="s">
        <v>107</v>
      </c>
      <c r="B72" s="17" t="str">
        <f t="shared" si="4"/>
        <v>1077.DATA</v>
      </c>
      <c r="C72" t="str">
        <f t="shared" si="5"/>
        <v>PS24.1077</v>
      </c>
      <c r="D72" s="57">
        <v>4321579.5</v>
      </c>
      <c r="E72" s="57">
        <v>3142.5</v>
      </c>
      <c r="F72" s="57">
        <v>2593.1</v>
      </c>
      <c r="G72" s="57">
        <v>77073</v>
      </c>
      <c r="H72" s="57">
        <v>6110.1</v>
      </c>
      <c r="I72" s="57">
        <v>591844.19999999995</v>
      </c>
      <c r="J72" s="68">
        <f t="shared" si="0"/>
        <v>398330.26498985058</v>
      </c>
      <c r="K72" s="68">
        <f t="shared" si="6"/>
        <v>1643.0294802852245</v>
      </c>
      <c r="L72" s="53">
        <f t="shared" si="7"/>
        <v>0.37083527403843947</v>
      </c>
      <c r="M72" s="50">
        <f t="shared" si="1"/>
        <v>9.1215012877115438</v>
      </c>
      <c r="N72" s="50">
        <f t="shared" si="2"/>
        <v>0.62345643607276191</v>
      </c>
      <c r="O72" s="50">
        <f t="shared" si="3"/>
        <v>46.911626505286641</v>
      </c>
      <c r="P72" s="92"/>
      <c r="Q72" s="92"/>
      <c r="R72" s="93"/>
      <c r="S72" s="93"/>
      <c r="T72" s="93"/>
      <c r="U72" s="93"/>
      <c r="W72" s="67"/>
      <c r="AB72" s="1"/>
      <c r="AF72" s="2"/>
    </row>
    <row r="73" spans="1:32" x14ac:dyDescent="0.25">
      <c r="A73" s="1" t="s">
        <v>108</v>
      </c>
      <c r="B73" s="17" t="str">
        <f t="shared" si="4"/>
        <v>1076.DATA</v>
      </c>
      <c r="C73" t="str">
        <f t="shared" si="5"/>
        <v>PS24.1076</v>
      </c>
      <c r="D73" s="57">
        <v>5379548.7000000002</v>
      </c>
      <c r="E73" s="57">
        <v>531.6</v>
      </c>
      <c r="F73" s="57">
        <v>2002.1</v>
      </c>
      <c r="G73" s="57">
        <v>47005.2</v>
      </c>
      <c r="H73" s="57">
        <v>5461.9</v>
      </c>
      <c r="I73" s="57">
        <v>471298.5</v>
      </c>
      <c r="J73" s="68">
        <f t="shared" si="0"/>
        <v>501690.70980700204</v>
      </c>
      <c r="K73" s="68">
        <f t="shared" si="6"/>
        <v>431.90865968924152</v>
      </c>
      <c r="L73" s="53">
        <f t="shared" si="7"/>
        <v>0.28084257747921576</v>
      </c>
      <c r="M73" s="50">
        <f t="shared" si="1"/>
        <v>5.26029495925048</v>
      </c>
      <c r="N73" s="50">
        <f t="shared" si="2"/>
        <v>0.52500150889536701</v>
      </c>
      <c r="O73" s="50">
        <f t="shared" si="3"/>
        <v>37.161255866506004</v>
      </c>
      <c r="P73" s="92"/>
      <c r="Q73" s="92"/>
      <c r="R73" s="93"/>
      <c r="S73" s="93"/>
      <c r="T73" s="93"/>
      <c r="U73" s="93"/>
      <c r="W73" s="67"/>
      <c r="AB73" s="1"/>
      <c r="AF73" s="2"/>
    </row>
    <row r="74" spans="1:32" x14ac:dyDescent="0.25">
      <c r="A74" s="1" t="s">
        <v>109</v>
      </c>
      <c r="B74" s="17" t="str">
        <f t="shared" si="4"/>
        <v>1052.DATA</v>
      </c>
      <c r="C74" t="str">
        <f t="shared" si="5"/>
        <v>PS24.1052</v>
      </c>
      <c r="D74" s="57">
        <v>3636240</v>
      </c>
      <c r="E74" s="57">
        <v>5167.5</v>
      </c>
      <c r="F74" s="57">
        <v>2621.8</v>
      </c>
      <c r="G74" s="57">
        <v>63074</v>
      </c>
      <c r="H74" s="57">
        <v>6549.7</v>
      </c>
      <c r="I74" s="57">
        <v>680988.5</v>
      </c>
      <c r="J74" s="68">
        <f t="shared" si="0"/>
        <v>331374.6337949498</v>
      </c>
      <c r="K74" s="68">
        <f t="shared" si="6"/>
        <v>3343.4774575639713</v>
      </c>
      <c r="L74" s="53">
        <f t="shared" si="7"/>
        <v>0.37520547774613783</v>
      </c>
      <c r="M74" s="50">
        <f t="shared" si="1"/>
        <v>7.3237965207473348</v>
      </c>
      <c r="N74" s="50">
        <f t="shared" si="2"/>
        <v>0.69022716422330621</v>
      </c>
      <c r="O74" s="50">
        <f t="shared" si="3"/>
        <v>54.12208664890565</v>
      </c>
      <c r="P74" s="92"/>
      <c r="Q74" s="92"/>
      <c r="R74" s="93"/>
      <c r="S74" s="93"/>
      <c r="T74" s="93"/>
      <c r="U74" s="93"/>
      <c r="W74" s="67"/>
      <c r="AB74" s="1"/>
      <c r="AF74" s="2"/>
    </row>
    <row r="75" spans="1:32" x14ac:dyDescent="0.25">
      <c r="A75" s="1" t="s">
        <v>110</v>
      </c>
      <c r="B75" s="17" t="str">
        <f t="shared" si="4"/>
        <v>0226.DATA</v>
      </c>
      <c r="C75" t="str">
        <f t="shared" si="5"/>
        <v>SG23.0226</v>
      </c>
      <c r="D75" s="57">
        <v>5017859.0999999996</v>
      </c>
      <c r="E75" s="57">
        <v>4999.8</v>
      </c>
      <c r="F75" s="57">
        <v>1919</v>
      </c>
      <c r="G75" s="57">
        <v>65153.9</v>
      </c>
      <c r="H75" s="57">
        <v>5995.6</v>
      </c>
      <c r="I75" s="57">
        <v>496253.2</v>
      </c>
      <c r="J75" s="68">
        <f t="shared" si="0"/>
        <v>466354.71142279799</v>
      </c>
      <c r="K75" s="68">
        <f t="shared" si="6"/>
        <v>3202.6551732234057</v>
      </c>
      <c r="L75" s="53">
        <f t="shared" si="7"/>
        <v>0.26818878207469549</v>
      </c>
      <c r="M75" s="50">
        <f t="shared" si="1"/>
        <v>7.5908903235053078</v>
      </c>
      <c r="N75" s="50">
        <f t="shared" si="2"/>
        <v>0.60606506124738146</v>
      </c>
      <c r="O75" s="50">
        <f t="shared" si="3"/>
        <v>39.17972333717961</v>
      </c>
      <c r="P75" s="92"/>
      <c r="Q75" s="92"/>
      <c r="R75" s="93"/>
      <c r="S75" s="93"/>
      <c r="T75" s="93"/>
      <c r="U75" s="93"/>
      <c r="W75" s="67"/>
      <c r="AB75" s="1"/>
      <c r="AF75" s="2"/>
    </row>
    <row r="76" spans="1:32" ht="13.5" customHeight="1" x14ac:dyDescent="0.25">
      <c r="A76" s="1" t="s">
        <v>111</v>
      </c>
      <c r="B76" s="17" t="str">
        <f t="shared" si="4"/>
        <v>1023.DATA</v>
      </c>
      <c r="C76" t="str">
        <f t="shared" si="5"/>
        <v>PS24.1023</v>
      </c>
      <c r="D76" s="57">
        <v>5462688.0999999996</v>
      </c>
      <c r="E76" s="57">
        <v>5825.4</v>
      </c>
      <c r="F76" s="57">
        <v>958</v>
      </c>
      <c r="G76" s="57">
        <v>9302.4</v>
      </c>
      <c r="H76" s="57">
        <v>5426.8</v>
      </c>
      <c r="I76" s="57">
        <v>468438.4</v>
      </c>
      <c r="J76" s="68">
        <f t="shared" si="0"/>
        <v>509813.18196009594</v>
      </c>
      <c r="K76" s="68">
        <f t="shared" si="6"/>
        <v>3895.934111515422</v>
      </c>
      <c r="L76" s="53">
        <f t="shared" si="7"/>
        <v>0.1218554802245872</v>
      </c>
      <c r="M76" s="50">
        <f t="shared" si="1"/>
        <v>0.41862746243655291</v>
      </c>
      <c r="N76" s="50">
        <f t="shared" si="2"/>
        <v>0.51967017914540325</v>
      </c>
      <c r="O76" s="50">
        <f t="shared" si="3"/>
        <v>36.9299159260189</v>
      </c>
      <c r="P76" s="92"/>
      <c r="Q76" s="92"/>
      <c r="R76" s="93"/>
      <c r="S76" s="93"/>
      <c r="T76" s="93"/>
      <c r="U76" s="93"/>
      <c r="W76" s="67"/>
      <c r="AB76" s="1"/>
      <c r="AF76" s="2"/>
    </row>
    <row r="77" spans="1:32" x14ac:dyDescent="0.25">
      <c r="A77" s="1" t="s">
        <v>112</v>
      </c>
      <c r="B77" s="17" t="str">
        <f t="shared" si="4"/>
        <v>1072.DATA</v>
      </c>
      <c r="C77" t="str">
        <f t="shared" si="5"/>
        <v>PS24.1072</v>
      </c>
      <c r="D77" s="57">
        <v>5667758.7000000002</v>
      </c>
      <c r="E77" s="57">
        <v>7935.8</v>
      </c>
      <c r="F77" s="57">
        <v>856.9</v>
      </c>
      <c r="G77" s="57">
        <v>16615.099999999999</v>
      </c>
      <c r="H77" s="57">
        <v>4731.3</v>
      </c>
      <c r="I77" s="57">
        <v>404995.6</v>
      </c>
      <c r="J77" s="68">
        <f t="shared" si="0"/>
        <v>529847.96977331419</v>
      </c>
      <c r="K77" s="68">
        <f t="shared" si="6"/>
        <v>5668.0948084285428</v>
      </c>
      <c r="L77" s="53">
        <f t="shared" si="7"/>
        <v>0.10646079050861845</v>
      </c>
      <c r="M77" s="50">
        <f t="shared" si="1"/>
        <v>1.3576999425693601</v>
      </c>
      <c r="N77" s="50">
        <f t="shared" si="2"/>
        <v>0.41403086743315681</v>
      </c>
      <c r="O77" s="50">
        <f t="shared" si="3"/>
        <v>31.798328367424659</v>
      </c>
      <c r="P77" s="90"/>
      <c r="Q77" s="90"/>
      <c r="R77" s="90"/>
      <c r="S77" s="93"/>
      <c r="T77" s="93"/>
      <c r="U77" s="93"/>
      <c r="W77" s="67"/>
      <c r="AB77" s="1"/>
      <c r="AF77" s="2"/>
    </row>
    <row r="78" spans="1:32" x14ac:dyDescent="0.25">
      <c r="A78" s="1" t="s">
        <v>113</v>
      </c>
      <c r="B78" s="17" t="s">
        <v>155</v>
      </c>
      <c r="C78" s="17" t="s">
        <v>155</v>
      </c>
      <c r="D78" s="57">
        <v>278176.3</v>
      </c>
      <c r="E78" s="57">
        <v>2851.5</v>
      </c>
      <c r="F78" s="57">
        <v>6583.8</v>
      </c>
      <c r="G78" s="57">
        <v>6701</v>
      </c>
      <c r="H78" s="57">
        <v>1665.9</v>
      </c>
      <c r="I78" s="27"/>
      <c r="J78" s="68">
        <f>($D78*$C$28)+$C$30</f>
        <v>22334.136329954039</v>
      </c>
      <c r="K78" s="68">
        <f t="shared" si="6"/>
        <v>2593.556709372042</v>
      </c>
      <c r="L78" s="53">
        <f t="shared" si="7"/>
        <v>0.97850677007717723</v>
      </c>
      <c r="M78" s="50">
        <f t="shared" si="1"/>
        <v>8.4564373588728592E-2</v>
      </c>
      <c r="N78" s="50">
        <f t="shared" si="2"/>
        <v>-5.1571930730351934E-2</v>
      </c>
      <c r="O78" s="50">
        <f t="shared" si="3"/>
        <v>-0.9598472213798388</v>
      </c>
      <c r="P78" s="90">
        <f>((J78-$B$26)/$B$26)*100</f>
        <v>-0.73717186687093794</v>
      </c>
      <c r="Q78" s="90">
        <f>((K78-$F$26)/$F$26)*100</f>
        <v>3.7422683748816779</v>
      </c>
      <c r="R78" s="90">
        <f>((L78-$J$26)/$J$26)*100</f>
        <v>-1.8548876552480202</v>
      </c>
      <c r="S78" s="91"/>
      <c r="T78" s="91"/>
      <c r="U78" s="91"/>
      <c r="W78" s="67"/>
      <c r="AB78" s="1"/>
      <c r="AF78" s="2"/>
    </row>
    <row r="79" spans="1:32" x14ac:dyDescent="0.25">
      <c r="A79" s="1" t="s">
        <v>114</v>
      </c>
      <c r="B79" s="17" t="s">
        <v>155</v>
      </c>
      <c r="C79" s="17" t="s">
        <v>155</v>
      </c>
      <c r="D79" s="57">
        <v>214.9</v>
      </c>
      <c r="E79" s="57">
        <v>508.3</v>
      </c>
      <c r="F79" s="57">
        <v>2346.3000000000002</v>
      </c>
      <c r="G79" s="57">
        <v>168729</v>
      </c>
      <c r="H79" s="57">
        <v>8056.8</v>
      </c>
      <c r="I79" s="57">
        <v>974395.2</v>
      </c>
      <c r="J79" s="68">
        <f t="shared" si="0"/>
        <v>17.00388440840247</v>
      </c>
      <c r="K79" s="68">
        <f t="shared" si="6"/>
        <v>410.19806890618651</v>
      </c>
      <c r="L79" s="53">
        <f t="shared" si="7"/>
        <v>0.3332545675903576</v>
      </c>
      <c r="M79" s="50">
        <f t="shared" si="1"/>
        <v>20.891658307560927</v>
      </c>
      <c r="N79" s="50">
        <f t="shared" si="2"/>
        <v>0.91914018605152581</v>
      </c>
      <c r="O79" s="50">
        <f t="shared" si="3"/>
        <v>77.854364721881467</v>
      </c>
      <c r="P79" s="90"/>
      <c r="Q79" s="90"/>
      <c r="R79" s="90"/>
      <c r="S79" s="91">
        <f>((G79-AVERAGE($E$50:$E$52))/AVERAGE($E$50:$E$52))*100</f>
        <v>-0.26781793109318647</v>
      </c>
      <c r="T79" s="91">
        <f>((H79-AVERAGE($F$50:$F$52))/AVERAGE($F$50:$F$52))*100</f>
        <v>-0.33811086737808138</v>
      </c>
      <c r="U79" s="91">
        <f>((I79-AVERAGE($G$50:$G$52))/AVERAGE($G$50:$G$52))*100</f>
        <v>-0.29022128503180267</v>
      </c>
      <c r="W79" s="67"/>
      <c r="AB79" s="1"/>
      <c r="AF79" s="2"/>
    </row>
    <row r="80" spans="1:32" x14ac:dyDescent="0.25">
      <c r="A80" s="1" t="s">
        <v>115</v>
      </c>
      <c r="B80" s="17" t="str">
        <f t="shared" si="4"/>
        <v>1034.DATA</v>
      </c>
      <c r="C80" t="str">
        <f t="shared" si="5"/>
        <v>PS24.1034</v>
      </c>
      <c r="D80" s="57">
        <v>3159012.8</v>
      </c>
      <c r="E80" s="57">
        <v>5648.3</v>
      </c>
      <c r="F80" s="57">
        <v>5441.6</v>
      </c>
      <c r="G80" s="57">
        <v>78696.600000000006</v>
      </c>
      <c r="H80" s="57">
        <v>7239.8</v>
      </c>
      <c r="I80" s="57">
        <v>735178</v>
      </c>
      <c r="J80" s="68">
        <f t="shared" si="0"/>
        <v>284750.95545833686</v>
      </c>
      <c r="K80" s="68">
        <f t="shared" si="6"/>
        <v>3747.2183896506986</v>
      </c>
      <c r="L80" s="53">
        <f t="shared" si="7"/>
        <v>0.80458179882515479</v>
      </c>
      <c r="M80" s="50">
        <f t="shared" si="1"/>
        <v>9.3299985703490975</v>
      </c>
      <c r="N80" s="50">
        <f t="shared" si="2"/>
        <v>0.79504627135863526</v>
      </c>
      <c r="O80" s="50">
        <f t="shared" si="3"/>
        <v>58.505218604091148</v>
      </c>
      <c r="S80" s="91"/>
      <c r="T80" s="91"/>
      <c r="U80" s="91"/>
      <c r="W80" s="67"/>
      <c r="AB80" s="1"/>
      <c r="AF80" s="2"/>
    </row>
    <row r="81" spans="1:32" x14ac:dyDescent="0.25">
      <c r="A81" s="1" t="s">
        <v>116</v>
      </c>
      <c r="B81" s="17" t="str">
        <f t="shared" si="4"/>
        <v>1029.DATA</v>
      </c>
      <c r="C81" t="str">
        <f t="shared" si="5"/>
        <v>PS24.1029</v>
      </c>
      <c r="D81" s="57">
        <v>214.7</v>
      </c>
      <c r="E81" s="57">
        <v>590.79999999999995</v>
      </c>
      <c r="F81" s="57">
        <v>2520.5</v>
      </c>
      <c r="G81" s="57">
        <v>164310.5</v>
      </c>
      <c r="H81" s="57">
        <v>7837.1</v>
      </c>
      <c r="I81" s="57">
        <v>943025.8</v>
      </c>
      <c r="J81" s="68">
        <f t="shared" si="0"/>
        <v>16.987826687837277</v>
      </c>
      <c r="K81" s="68">
        <f t="shared" si="6"/>
        <v>487.07033240841974</v>
      </c>
      <c r="L81" s="53">
        <f t="shared" si="7"/>
        <v>0.35978033364893075</v>
      </c>
      <c r="M81" s="50">
        <f t="shared" si="1"/>
        <v>20.324249313144801</v>
      </c>
      <c r="N81" s="50">
        <f t="shared" si="2"/>
        <v>0.88577001094990027</v>
      </c>
      <c r="O81" s="50">
        <f t="shared" si="3"/>
        <v>75.317042555133384</v>
      </c>
      <c r="P81" s="90"/>
      <c r="Q81" s="90"/>
      <c r="R81" s="90"/>
      <c r="S81" s="91"/>
      <c r="T81" s="91"/>
      <c r="U81" s="91"/>
      <c r="W81" s="67"/>
      <c r="AB81" s="1"/>
      <c r="AF81" s="2"/>
    </row>
    <row r="82" spans="1:32" x14ac:dyDescent="0.25">
      <c r="A82" s="1" t="s">
        <v>117</v>
      </c>
      <c r="B82" s="17" t="str">
        <f t="shared" si="4"/>
        <v>1084.DATA</v>
      </c>
      <c r="C82" t="str">
        <f t="shared" si="5"/>
        <v>PS24.1084</v>
      </c>
      <c r="D82" s="57">
        <v>6026367.4000000004</v>
      </c>
      <c r="E82" s="57">
        <v>8738.2000000000007</v>
      </c>
      <c r="F82" s="57">
        <v>1214.0999999999999</v>
      </c>
      <c r="G82" s="57">
        <v>10050.9</v>
      </c>
      <c r="H82" s="57">
        <v>4664.2</v>
      </c>
      <c r="I82" s="57">
        <v>376526.5</v>
      </c>
      <c r="J82" s="68">
        <f t="shared" si="0"/>
        <v>564882.9733890153</v>
      </c>
      <c r="K82" s="68">
        <f t="shared" si="6"/>
        <v>6341.8920711290202</v>
      </c>
      <c r="L82" s="53">
        <f t="shared" si="7"/>
        <v>0.1608523154002508</v>
      </c>
      <c r="M82" s="50">
        <f t="shared" si="1"/>
        <v>0.51474732943224621</v>
      </c>
      <c r="N82" s="50">
        <f t="shared" si="2"/>
        <v>0.40383906611627424</v>
      </c>
      <c r="O82" s="50">
        <f t="shared" si="3"/>
        <v>29.495597728733195</v>
      </c>
      <c r="P82" s="90"/>
      <c r="Q82" s="90"/>
      <c r="R82" s="90"/>
      <c r="S82" s="93"/>
      <c r="T82" s="93"/>
      <c r="U82" s="93"/>
      <c r="W82" s="67"/>
      <c r="AB82" s="1"/>
      <c r="AF82" s="2"/>
    </row>
    <row r="83" spans="1:32" x14ac:dyDescent="0.25">
      <c r="A83" s="1" t="s">
        <v>118</v>
      </c>
      <c r="B83" s="17" t="str">
        <f t="shared" si="4"/>
        <v>1059.DATA</v>
      </c>
      <c r="C83" t="str">
        <f t="shared" si="5"/>
        <v>PS24.1059</v>
      </c>
      <c r="D83" s="57">
        <v>5346945.5</v>
      </c>
      <c r="E83" s="57">
        <v>28956.400000000001</v>
      </c>
      <c r="F83" s="57">
        <v>215.6</v>
      </c>
      <c r="G83" s="57">
        <v>13135</v>
      </c>
      <c r="H83" s="57">
        <v>4889.1000000000004</v>
      </c>
      <c r="I83" s="57">
        <v>421293.6</v>
      </c>
      <c r="J83" s="68">
        <f t="shared" si="0"/>
        <v>498505.47411728388</v>
      </c>
      <c r="K83" s="68">
        <f t="shared" si="6"/>
        <v>23319.668512717744</v>
      </c>
      <c r="L83" s="53">
        <f t="shared" si="7"/>
        <v>8.8088170679582883E-3</v>
      </c>
      <c r="M83" s="50">
        <f t="shared" si="1"/>
        <v>0.91079713811817498</v>
      </c>
      <c r="N83" s="50">
        <f t="shared" si="2"/>
        <v>0.43799906784752413</v>
      </c>
      <c r="O83" s="50">
        <f t="shared" si="3"/>
        <v>33.116596382549609</v>
      </c>
      <c r="P83" s="90"/>
      <c r="Q83" s="90"/>
      <c r="R83" s="90"/>
      <c r="S83" s="93"/>
      <c r="T83" s="93"/>
      <c r="U83" s="93"/>
      <c r="W83" s="67"/>
      <c r="AB83" s="1"/>
      <c r="AF83" s="2"/>
    </row>
    <row r="84" spans="1:32" x14ac:dyDescent="0.25">
      <c r="A84" s="1" t="s">
        <v>119</v>
      </c>
      <c r="B84" s="17" t="str">
        <f t="shared" si="4"/>
        <v>1015.DATA</v>
      </c>
      <c r="C84" t="str">
        <f t="shared" si="5"/>
        <v>PS24.1015</v>
      </c>
      <c r="D84" s="57">
        <v>2156512.6</v>
      </c>
      <c r="E84" s="57">
        <v>2116.3000000000002</v>
      </c>
      <c r="F84" s="57">
        <v>2295.6</v>
      </c>
      <c r="G84" s="57">
        <v>110798.39999999999</v>
      </c>
      <c r="H84" s="57">
        <v>6983.9</v>
      </c>
      <c r="I84" s="57">
        <v>780257.2</v>
      </c>
      <c r="J84" s="68">
        <f t="shared" si="0"/>
        <v>186809.66699617435</v>
      </c>
      <c r="K84" s="68">
        <f t="shared" si="6"/>
        <v>1908.508368440625</v>
      </c>
      <c r="L84" s="53">
        <f t="shared" si="7"/>
        <v>0.32553438194644441</v>
      </c>
      <c r="M84" s="50">
        <f t="shared" si="1"/>
        <v>13.452404377058977</v>
      </c>
      <c r="N84" s="50">
        <f t="shared" si="2"/>
        <v>0.75617768779693306</v>
      </c>
      <c r="O84" s="50">
        <f t="shared" si="3"/>
        <v>62.151461548465932</v>
      </c>
      <c r="P84" s="90"/>
      <c r="Q84" s="92"/>
      <c r="R84" s="93"/>
      <c r="S84" s="91"/>
      <c r="T84" s="91"/>
      <c r="U84" s="91"/>
      <c r="W84" s="67"/>
      <c r="AB84" s="1"/>
      <c r="AF84" s="2"/>
    </row>
    <row r="85" spans="1:32" x14ac:dyDescent="0.25">
      <c r="A85" s="1" t="s">
        <v>120</v>
      </c>
      <c r="B85" s="17" t="str">
        <f t="shared" si="4"/>
        <v>1081.DATA</v>
      </c>
      <c r="C85" t="str">
        <f t="shared" si="5"/>
        <v>PS24.1081</v>
      </c>
      <c r="D85" s="57">
        <v>5414668.5999999996</v>
      </c>
      <c r="E85" s="57">
        <v>7057.8</v>
      </c>
      <c r="F85" s="57">
        <v>1251.5999999999999</v>
      </c>
      <c r="G85" s="57">
        <v>5479.6</v>
      </c>
      <c r="H85" s="57">
        <v>5441.3</v>
      </c>
      <c r="I85" s="57">
        <v>450934.3</v>
      </c>
      <c r="J85" s="68">
        <f t="shared" si="0"/>
        <v>505121.81960295251</v>
      </c>
      <c r="K85" s="68">
        <f t="shared" si="6"/>
        <v>4930.8141545763256</v>
      </c>
      <c r="L85" s="53">
        <f t="shared" si="7"/>
        <v>0.16656251188243504</v>
      </c>
      <c r="M85" s="50">
        <f t="shared" si="1"/>
        <v>-7.2283730016534875E-2</v>
      </c>
      <c r="N85" s="50">
        <f t="shared" si="2"/>
        <v>0.52187258032416328</v>
      </c>
      <c r="O85" s="50">
        <f t="shared" si="3"/>
        <v>35.514092195282082</v>
      </c>
      <c r="P85" s="90"/>
      <c r="Q85" s="92"/>
      <c r="R85" s="93"/>
      <c r="S85" s="93"/>
      <c r="T85" s="93"/>
      <c r="U85" s="93"/>
      <c r="W85" s="67"/>
      <c r="AB85" s="1"/>
      <c r="AF85" s="2"/>
    </row>
    <row r="86" spans="1:32" x14ac:dyDescent="0.25">
      <c r="A86" s="1" t="s">
        <v>121</v>
      </c>
      <c r="B86" s="17" t="str">
        <f t="shared" si="4"/>
        <v>0221.DATA</v>
      </c>
      <c r="C86" t="str">
        <f t="shared" si="5"/>
        <v>SG23.0221</v>
      </c>
      <c r="D86" s="57">
        <v>3834023</v>
      </c>
      <c r="E86" s="57">
        <v>6416</v>
      </c>
      <c r="F86" s="57">
        <v>11181.4</v>
      </c>
      <c r="G86" s="57">
        <v>38776.1</v>
      </c>
      <c r="H86" s="57">
        <v>6781.7</v>
      </c>
      <c r="I86" s="57">
        <v>668778.6</v>
      </c>
      <c r="J86" s="68">
        <f>($D86*$C$28)+$C$30</f>
        <v>307828.09973622696</v>
      </c>
      <c r="K86" s="68">
        <f t="shared" si="6"/>
        <v>4391.8771117034858</v>
      </c>
      <c r="L86" s="53">
        <f t="shared" si="7"/>
        <v>1.1191386963144709</v>
      </c>
      <c r="M86" s="50">
        <f t="shared" si="1"/>
        <v>4.2035414555841344</v>
      </c>
      <c r="N86" s="50">
        <f t="shared" si="2"/>
        <v>0.72546558308346598</v>
      </c>
      <c r="O86" s="50">
        <f t="shared" si="3"/>
        <v>53.134485677137704</v>
      </c>
      <c r="P86" s="90"/>
      <c r="Q86" s="90"/>
      <c r="R86" s="90"/>
      <c r="S86" s="93"/>
      <c r="T86" s="93"/>
      <c r="U86" s="93"/>
      <c r="W86" s="67"/>
      <c r="AB86" s="1"/>
      <c r="AF86" s="2"/>
    </row>
    <row r="87" spans="1:32" x14ac:dyDescent="0.25">
      <c r="A87" s="1" t="s">
        <v>122</v>
      </c>
      <c r="B87" s="17" t="str">
        <f t="shared" si="4"/>
        <v>1004.DATA</v>
      </c>
      <c r="C87" t="str">
        <f t="shared" si="5"/>
        <v>PS24.1004</v>
      </c>
      <c r="D87" s="57">
        <v>4803547.9000000004</v>
      </c>
      <c r="E87" s="57">
        <v>5822.8</v>
      </c>
      <c r="F87" s="57">
        <v>493.9</v>
      </c>
      <c r="G87" s="57">
        <v>3837.2</v>
      </c>
      <c r="H87" s="57">
        <v>5830.7</v>
      </c>
      <c r="I87" s="57">
        <v>523048</v>
      </c>
      <c r="J87" s="68">
        <f t="shared" si="0"/>
        <v>445417.1444678267</v>
      </c>
      <c r="K87" s="68">
        <f t="shared" si="6"/>
        <v>3893.750820285336</v>
      </c>
      <c r="L87" s="53">
        <f t="shared" si="7"/>
        <v>5.1186088561074969E-2</v>
      </c>
      <c r="M87" s="50">
        <f t="shared" si="1"/>
        <v>-0.28319524578637678</v>
      </c>
      <c r="N87" s="50">
        <f t="shared" si="2"/>
        <v>0.58101844370410394</v>
      </c>
      <c r="O87" s="50">
        <f t="shared" si="3"/>
        <v>41.347027780158491</v>
      </c>
      <c r="P87" s="90"/>
      <c r="Q87" s="92"/>
      <c r="R87" s="93"/>
      <c r="S87" s="91"/>
      <c r="T87" s="91"/>
      <c r="U87" s="91"/>
      <c r="W87" s="67"/>
      <c r="AB87" s="1"/>
      <c r="AF87" s="2"/>
    </row>
    <row r="88" spans="1:32" x14ac:dyDescent="0.25">
      <c r="A88" s="1" t="s">
        <v>123</v>
      </c>
      <c r="B88" s="17" t="str">
        <f t="shared" si="4"/>
        <v>1053.DATA</v>
      </c>
      <c r="C88" t="str">
        <f t="shared" si="5"/>
        <v>PS24.1053</v>
      </c>
      <c r="D88" s="57">
        <v>5092393.8</v>
      </c>
      <c r="E88" s="57">
        <v>5464.1</v>
      </c>
      <c r="F88" s="57">
        <v>1466.9</v>
      </c>
      <c r="G88" s="57">
        <v>15635.2</v>
      </c>
      <c r="H88" s="57">
        <v>5191.7</v>
      </c>
      <c r="I88" s="57">
        <v>451692.79999999999</v>
      </c>
      <c r="J88" s="68">
        <f t="shared" si="0"/>
        <v>473636.52997319907</v>
      </c>
      <c r="K88" s="68">
        <f t="shared" si="6"/>
        <v>3592.5406032730471</v>
      </c>
      <c r="L88" s="53">
        <f t="shared" si="7"/>
        <v>0.19934665328548221</v>
      </c>
      <c r="M88" s="50">
        <f t="shared" si="1"/>
        <v>1.2318644613815448</v>
      </c>
      <c r="N88" s="50">
        <f t="shared" si="2"/>
        <v>0.48396090210219805</v>
      </c>
      <c r="O88" s="50">
        <f t="shared" si="3"/>
        <v>35.575443667209456</v>
      </c>
      <c r="P88" s="90"/>
      <c r="Q88" s="90"/>
      <c r="R88" s="90"/>
      <c r="S88" s="93"/>
      <c r="T88" s="93"/>
      <c r="U88" s="93"/>
      <c r="W88" s="67"/>
      <c r="AB88" s="1"/>
      <c r="AF88" s="2"/>
    </row>
    <row r="89" spans="1:32" x14ac:dyDescent="0.25">
      <c r="A89" s="1" t="s">
        <v>124</v>
      </c>
      <c r="B89" s="17" t="str">
        <f t="shared" si="4"/>
        <v>1035.DATA</v>
      </c>
      <c r="C89" t="str">
        <f t="shared" si="5"/>
        <v>PS24.1035</v>
      </c>
      <c r="D89" s="57">
        <v>5937158.2999999998</v>
      </c>
      <c r="E89" s="57">
        <v>10203</v>
      </c>
      <c r="F89" s="57">
        <v>543.79999999999995</v>
      </c>
      <c r="G89" s="57">
        <v>4700.1000000000004</v>
      </c>
      <c r="H89" s="57">
        <v>4032.8</v>
      </c>
      <c r="I89" s="57">
        <v>297330.3</v>
      </c>
      <c r="J89" s="68">
        <f t="shared" si="0"/>
        <v>556167.50959504303</v>
      </c>
      <c r="K89" s="68">
        <f t="shared" si="6"/>
        <v>7571.9247610637885</v>
      </c>
      <c r="L89" s="53">
        <f t="shared" si="7"/>
        <v>5.8784456680034805E-2</v>
      </c>
      <c r="M89" s="50">
        <f t="shared" si="1"/>
        <v>-0.17238451334738714</v>
      </c>
      <c r="N89" s="50">
        <f t="shared" si="2"/>
        <v>0.30793588651151166</v>
      </c>
      <c r="O89" s="50">
        <f t="shared" si="3"/>
        <v>23.089792269202082</v>
      </c>
      <c r="P89" s="90"/>
      <c r="Q89" s="92"/>
      <c r="R89" s="93"/>
      <c r="S89" s="91"/>
      <c r="T89" s="91"/>
      <c r="U89" s="91"/>
      <c r="W89" s="67"/>
      <c r="AB89" s="1"/>
      <c r="AF89" s="2"/>
    </row>
    <row r="90" spans="1:32" x14ac:dyDescent="0.25">
      <c r="A90" s="1" t="s">
        <v>125</v>
      </c>
      <c r="B90" s="17" t="s">
        <v>155</v>
      </c>
      <c r="C90" s="17" t="s">
        <v>155</v>
      </c>
      <c r="D90" s="57">
        <v>268480.5</v>
      </c>
      <c r="E90" s="57">
        <v>2824.1</v>
      </c>
      <c r="F90" s="57">
        <v>6655</v>
      </c>
      <c r="G90" s="57">
        <v>3073.8</v>
      </c>
      <c r="H90" s="57">
        <v>821.2</v>
      </c>
      <c r="I90" s="27"/>
      <c r="J90" s="68">
        <f>IF($D90&lt;=300000,($D90*$C$28)+$C$30,($D90*$E$28)+$E$30)</f>
        <v>21555.67409467417</v>
      </c>
      <c r="K90" s="68">
        <f t="shared" si="6"/>
        <v>2568.0258000391786</v>
      </c>
      <c r="L90" s="53">
        <f t="shared" si="7"/>
        <v>0.9893485297980178</v>
      </c>
      <c r="M90" s="50">
        <f t="shared" si="1"/>
        <v>-0.3812285209560658</v>
      </c>
      <c r="N90" s="50">
        <f t="shared" si="2"/>
        <v>-0.17987319112335637</v>
      </c>
      <c r="O90" s="50">
        <f t="shared" si="3"/>
        <v>-0.9598472213798388</v>
      </c>
      <c r="P90" s="90">
        <f>((J90-$B$26)/$B$26)*100</f>
        <v>-4.1970040236703543</v>
      </c>
      <c r="Q90" s="90">
        <f>((K90-$F$26)/$F$26)*100</f>
        <v>2.7210320015671461</v>
      </c>
      <c r="R90" s="90">
        <f>((L90-$J$26)/$J$26)*100</f>
        <v>-0.76744936830312971</v>
      </c>
      <c r="S90" s="91"/>
      <c r="T90" s="91"/>
      <c r="U90" s="91"/>
      <c r="W90" s="67"/>
      <c r="AB90" s="1"/>
      <c r="AF90" s="2"/>
    </row>
    <row r="91" spans="1:32" x14ac:dyDescent="0.25">
      <c r="A91" s="1" t="s">
        <v>126</v>
      </c>
      <c r="B91" s="17" t="s">
        <v>155</v>
      </c>
      <c r="C91" s="17" t="s">
        <v>155</v>
      </c>
      <c r="D91" s="57">
        <v>211</v>
      </c>
      <c r="E91" s="57">
        <v>513.79999999999995</v>
      </c>
      <c r="F91" s="57">
        <v>2351.4</v>
      </c>
      <c r="G91" s="57">
        <v>168001</v>
      </c>
      <c r="H91" s="57">
        <v>8032.7</v>
      </c>
      <c r="I91" s="57">
        <v>972507</v>
      </c>
      <c r="J91" s="68">
        <f t="shared" si="0"/>
        <v>16.690758857381255</v>
      </c>
      <c r="K91" s="68">
        <f t="shared" si="6"/>
        <v>415.32288647300203</v>
      </c>
      <c r="L91" s="53">
        <f t="shared" si="7"/>
        <v>0.33403115431193464</v>
      </c>
      <c r="M91" s="50">
        <f t="shared" si="1"/>
        <v>20.798170982012678</v>
      </c>
      <c r="N91" s="50">
        <f t="shared" si="2"/>
        <v>0.91547964340269017</v>
      </c>
      <c r="O91" s="50">
        <f t="shared" si="3"/>
        <v>77.701637168429585</v>
      </c>
      <c r="P91" s="90"/>
      <c r="Q91" s="90"/>
      <c r="R91" s="90"/>
      <c r="S91" s="91">
        <f>((G91-AVERAGE($E$50:$E$52))/AVERAGE($E$50:$E$52))*100</f>
        <v>-0.69812350124511158</v>
      </c>
      <c r="T91" s="91">
        <f>((H91-AVERAGE($F$50:$F$52))/AVERAGE($F$50:$F$52))*100</f>
        <v>-0.63622569312729005</v>
      </c>
      <c r="U91" s="91">
        <f>((I91-AVERAGE($G$50:$G$52))/AVERAGE($G$50:$G$52))*100</f>
        <v>-0.4834406319349876</v>
      </c>
      <c r="W91" s="67"/>
      <c r="AB91" s="1"/>
      <c r="AF91" s="2"/>
    </row>
    <row r="92" spans="1:32" x14ac:dyDescent="0.25">
      <c r="A92" s="1" t="s">
        <v>127</v>
      </c>
      <c r="B92" s="17" t="str">
        <f t="shared" si="4"/>
        <v>1014.DATA</v>
      </c>
      <c r="C92" t="str">
        <f t="shared" si="5"/>
        <v>PS24.1014</v>
      </c>
      <c r="D92" s="57">
        <v>4028711.2</v>
      </c>
      <c r="E92" s="57">
        <v>13809.9</v>
      </c>
      <c r="F92" s="57">
        <v>781.3</v>
      </c>
      <c r="G92" s="57">
        <v>53470.400000000001</v>
      </c>
      <c r="H92" s="57">
        <v>5631.5</v>
      </c>
      <c r="I92" s="57">
        <v>590173.30000000005</v>
      </c>
      <c r="J92" s="68">
        <f t="shared" si="0"/>
        <v>369717.90296566032</v>
      </c>
      <c r="K92" s="68">
        <f t="shared" si="6"/>
        <v>10600.737506370808</v>
      </c>
      <c r="L92" s="53">
        <f t="shared" si="7"/>
        <v>9.4949034400535023E-2</v>
      </c>
      <c r="M92" s="50">
        <f t="shared" si="1"/>
        <v>6.0905343234462803</v>
      </c>
      <c r="N92" s="50">
        <f t="shared" si="2"/>
        <v>0.55076200820003551</v>
      </c>
      <c r="O92" s="50">
        <f t="shared" si="3"/>
        <v>46.776475319468005</v>
      </c>
      <c r="S92" s="93"/>
      <c r="T92" s="93"/>
      <c r="U92" s="93"/>
      <c r="W92" s="67"/>
      <c r="AB92" s="1"/>
      <c r="AF92" s="2"/>
    </row>
    <row r="93" spans="1:32" x14ac:dyDescent="0.25">
      <c r="A93" s="1" t="s">
        <v>128</v>
      </c>
      <c r="B93" s="17" t="str">
        <f t="shared" si="4"/>
        <v>1079.DATA</v>
      </c>
      <c r="C93" t="str">
        <f t="shared" si="5"/>
        <v>PS24.1079</v>
      </c>
      <c r="D93" s="57">
        <v>4736365</v>
      </c>
      <c r="E93" s="57">
        <v>5183.1000000000004</v>
      </c>
      <c r="F93" s="57">
        <v>1262.2</v>
      </c>
      <c r="G93" s="57">
        <v>12519.6</v>
      </c>
      <c r="H93" s="57">
        <v>5980.3</v>
      </c>
      <c r="I93" s="57">
        <v>529931.30000000005</v>
      </c>
      <c r="J93" s="68">
        <f t="shared" si="0"/>
        <v>438853.57491579605</v>
      </c>
      <c r="K93" s="68">
        <f t="shared" si="6"/>
        <v>3356.5772049444895</v>
      </c>
      <c r="L93" s="53">
        <f t="shared" si="7"/>
        <v>0.16817659408806579</v>
      </c>
      <c r="M93" s="50">
        <f t="shared" si="1"/>
        <v>0.83176952803247062</v>
      </c>
      <c r="N93" s="50">
        <f t="shared" si="2"/>
        <v>0.60374114827944836</v>
      </c>
      <c r="O93" s="50">
        <f t="shared" si="3"/>
        <v>41.90378531043887</v>
      </c>
      <c r="P93" s="90"/>
      <c r="Q93" s="90"/>
      <c r="R93" s="90"/>
      <c r="S93" s="91"/>
      <c r="T93" s="91"/>
      <c r="U93" s="91"/>
      <c r="W93" s="67"/>
      <c r="AB93" s="1"/>
      <c r="AF93" s="2"/>
    </row>
    <row r="94" spans="1:32" x14ac:dyDescent="0.25">
      <c r="A94" s="1" t="s">
        <v>129</v>
      </c>
      <c r="B94" s="17" t="str">
        <f t="shared" si="4"/>
        <v>1064.DATA</v>
      </c>
      <c r="C94" t="str">
        <f t="shared" si="5"/>
        <v>PS24.1064</v>
      </c>
      <c r="D94" s="57">
        <v>4994023.4000000004</v>
      </c>
      <c r="E94" s="57">
        <v>4461.5</v>
      </c>
      <c r="F94" s="57">
        <v>1365.6</v>
      </c>
      <c r="G94" s="57">
        <v>20540.099999999999</v>
      </c>
      <c r="H94" s="57">
        <v>5477.8</v>
      </c>
      <c r="I94" s="57">
        <v>461058.8</v>
      </c>
      <c r="J94" s="68">
        <f t="shared" si="0"/>
        <v>464026.03441166377</v>
      </c>
      <c r="K94" s="68">
        <f t="shared" si="6"/>
        <v>2750.6299158559245</v>
      </c>
      <c r="L94" s="53">
        <f t="shared" si="7"/>
        <v>0.18392150918827513</v>
      </c>
      <c r="M94" s="50">
        <f t="shared" si="1"/>
        <v>1.861735317262875</v>
      </c>
      <c r="N94" s="50">
        <f t="shared" si="2"/>
        <v>0.52741655570517976</v>
      </c>
      <c r="O94" s="50">
        <f t="shared" si="3"/>
        <v>36.333015039749654</v>
      </c>
      <c r="P94" s="90"/>
      <c r="Q94" s="90"/>
      <c r="R94" s="90"/>
      <c r="S94" s="91"/>
      <c r="T94" s="91"/>
      <c r="U94" s="91"/>
      <c r="W94" s="67"/>
      <c r="AB94" s="1"/>
      <c r="AF94" s="2"/>
    </row>
    <row r="95" spans="1:32" x14ac:dyDescent="0.25">
      <c r="A95" s="1" t="s">
        <v>130</v>
      </c>
      <c r="B95" s="17" t="str">
        <f t="shared" si="4"/>
        <v>1041.DATA</v>
      </c>
      <c r="C95" t="str">
        <f t="shared" si="5"/>
        <v>PS24.1041</v>
      </c>
      <c r="D95" s="57">
        <v>4544033.5</v>
      </c>
      <c r="E95" s="57">
        <v>7749.5</v>
      </c>
      <c r="F95" s="57">
        <v>9985.5</v>
      </c>
      <c r="G95" s="57">
        <v>44832</v>
      </c>
      <c r="H95" s="57">
        <v>5642.8</v>
      </c>
      <c r="I95" s="57">
        <v>492337</v>
      </c>
      <c r="J95" s="68">
        <f t="shared" si="0"/>
        <v>420063.35929104063</v>
      </c>
      <c r="K95" s="68">
        <f t="shared" si="6"/>
        <v>5511.653594518898</v>
      </c>
      <c r="L95" s="53">
        <f t="shared" si="7"/>
        <v>0.89631034688861022</v>
      </c>
      <c r="M95" s="50">
        <f t="shared" si="1"/>
        <v>4.9812198824902385</v>
      </c>
      <c r="N95" s="50">
        <f t="shared" si="2"/>
        <v>0.55247836222210367</v>
      </c>
      <c r="O95" s="50">
        <f t="shared" si="3"/>
        <v>38.862960470519141</v>
      </c>
      <c r="P95" s="90"/>
      <c r="Q95" s="92"/>
      <c r="R95" s="93"/>
      <c r="S95" s="91"/>
      <c r="T95" s="91"/>
      <c r="U95" s="91"/>
      <c r="W95" s="67"/>
      <c r="AB95" s="1"/>
      <c r="AF95" s="2"/>
    </row>
    <row r="96" spans="1:32" x14ac:dyDescent="0.25">
      <c r="A96" s="1" t="s">
        <v>131</v>
      </c>
      <c r="B96" s="17" t="str">
        <f t="shared" si="4"/>
        <v>1024.DATA</v>
      </c>
      <c r="C96" t="str">
        <f t="shared" si="5"/>
        <v>PS24.1024</v>
      </c>
      <c r="D96" s="57">
        <v>1672100.9</v>
      </c>
      <c r="E96" s="57">
        <v>885.6</v>
      </c>
      <c r="F96" s="57">
        <v>3144.3</v>
      </c>
      <c r="G96" s="57">
        <v>123947.5</v>
      </c>
      <c r="H96" s="57">
        <v>7289.7</v>
      </c>
      <c r="I96" s="57">
        <v>814528.7</v>
      </c>
      <c r="J96" s="68">
        <f t="shared" si="0"/>
        <v>139484.08437370049</v>
      </c>
      <c r="K96" s="68">
        <f t="shared" si="6"/>
        <v>761.76055398973347</v>
      </c>
      <c r="L96" s="53">
        <f t="shared" si="7"/>
        <v>0.45476754873123831</v>
      </c>
      <c r="M96" s="50">
        <f t="shared" si="1"/>
        <v>15.140967828111844</v>
      </c>
      <c r="N96" s="50">
        <f t="shared" si="2"/>
        <v>0.80262556920829886</v>
      </c>
      <c r="O96" s="50">
        <f t="shared" si="3"/>
        <v>64.923520836743904</v>
      </c>
      <c r="P96" s="90"/>
      <c r="Q96" s="92"/>
      <c r="R96" s="93"/>
      <c r="S96" s="93"/>
      <c r="T96" s="93"/>
      <c r="U96" s="93"/>
      <c r="W96" s="67"/>
    </row>
    <row r="97" spans="1:23" x14ac:dyDescent="0.25">
      <c r="A97" s="1" t="s">
        <v>132</v>
      </c>
      <c r="B97" s="17" t="str">
        <f t="shared" si="4"/>
        <v>1043.DATA</v>
      </c>
      <c r="C97" t="str">
        <f t="shared" si="5"/>
        <v>PS24.1043</v>
      </c>
      <c r="D97" s="57">
        <v>4953185.5999999996</v>
      </c>
      <c r="E97" s="57">
        <v>6832.1</v>
      </c>
      <c r="F97" s="57">
        <v>3179.5</v>
      </c>
      <c r="G97" s="57">
        <v>20512</v>
      </c>
      <c r="H97" s="57">
        <v>5506</v>
      </c>
      <c r="I97" s="57">
        <v>483443.9</v>
      </c>
      <c r="J97" s="68">
        <f t="shared" si="0"/>
        <v>460036.30278870731</v>
      </c>
      <c r="K97" s="68">
        <f t="shared" si="6"/>
        <v>4741.2876812569111</v>
      </c>
      <c r="L97" s="53">
        <f t="shared" si="7"/>
        <v>0.46012751982918193</v>
      </c>
      <c r="M97" s="50">
        <f t="shared" si="1"/>
        <v>1.8581268092300376</v>
      </c>
      <c r="N97" s="50">
        <f t="shared" si="2"/>
        <v>0.53169984627352673</v>
      </c>
      <c r="O97" s="50">
        <f t="shared" si="3"/>
        <v>38.143639738815395</v>
      </c>
      <c r="P97" s="90"/>
      <c r="Q97" s="92"/>
      <c r="R97" s="93"/>
      <c r="S97" s="93"/>
      <c r="T97" s="93"/>
      <c r="U97" s="93"/>
      <c r="W97" s="67"/>
    </row>
    <row r="98" spans="1:23" x14ac:dyDescent="0.25">
      <c r="A98" s="1" t="s">
        <v>133</v>
      </c>
      <c r="B98" s="17" t="str">
        <f t="shared" si="4"/>
        <v>0225.DATA</v>
      </c>
      <c r="C98" t="str">
        <f t="shared" si="5"/>
        <v>SG23.0225</v>
      </c>
      <c r="D98" s="57">
        <v>2270727.7999999998</v>
      </c>
      <c r="E98" s="57">
        <v>9407.7999999999993</v>
      </c>
      <c r="F98" s="57">
        <v>2165.4</v>
      </c>
      <c r="G98" s="57">
        <v>103604.9</v>
      </c>
      <c r="H98" s="57">
        <v>7456.1</v>
      </c>
      <c r="I98" s="57">
        <v>792197.4</v>
      </c>
      <c r="J98" s="68">
        <f>($D98*$C$28)+$C$30</f>
        <v>182313.31232370937</v>
      </c>
      <c r="K98" s="68">
        <f t="shared" si="6"/>
        <v>6904.1735356158579</v>
      </c>
      <c r="L98" s="53">
        <f t="shared" si="7"/>
        <v>0.30570857976030075</v>
      </c>
      <c r="M98" s="50">
        <f t="shared" si="1"/>
        <v>12.528639162318136</v>
      </c>
      <c r="N98" s="50">
        <f t="shared" si="2"/>
        <v>0.82790002135627572</v>
      </c>
      <c r="O98" s="50">
        <f t="shared" si="3"/>
        <v>63.117247764823453</v>
      </c>
      <c r="P98" s="90"/>
      <c r="Q98" s="90"/>
      <c r="R98" s="90"/>
      <c r="S98" s="93"/>
      <c r="T98" s="93"/>
      <c r="U98" s="93"/>
      <c r="W98" s="64"/>
    </row>
    <row r="99" spans="1:23" x14ac:dyDescent="0.25">
      <c r="A99" s="1" t="s">
        <v>134</v>
      </c>
      <c r="B99" s="17" t="str">
        <f t="shared" si="4"/>
        <v>1012.DATA</v>
      </c>
      <c r="C99" t="str">
        <f t="shared" si="5"/>
        <v>PS24.1012</v>
      </c>
      <c r="D99" s="57">
        <v>4006620.4</v>
      </c>
      <c r="E99" s="57">
        <v>5146.8</v>
      </c>
      <c r="F99" s="57">
        <v>1319.6</v>
      </c>
      <c r="G99" s="57">
        <v>17843.400000000001</v>
      </c>
      <c r="H99" s="57">
        <v>6595.6</v>
      </c>
      <c r="I99" s="57">
        <v>642465.9</v>
      </c>
      <c r="J99" s="68">
        <f t="shared" si="0"/>
        <v>367559.69749581604</v>
      </c>
      <c r="K99" s="68">
        <f t="shared" si="6"/>
        <v>3326.0951004629005</v>
      </c>
      <c r="L99" s="53">
        <f t="shared" si="7"/>
        <v>0.17691700150346246</v>
      </c>
      <c r="M99" s="50">
        <f t="shared" si="1"/>
        <v>1.5154341211008369</v>
      </c>
      <c r="N99" s="50">
        <f t="shared" si="2"/>
        <v>0.69719890312710509</v>
      </c>
      <c r="O99" s="50">
        <f t="shared" si="3"/>
        <v>51.00617601941417</v>
      </c>
      <c r="P99" s="90"/>
      <c r="Q99" s="92"/>
      <c r="R99" s="93"/>
      <c r="S99" s="91"/>
      <c r="T99" s="91"/>
      <c r="U99" s="91"/>
      <c r="W99" s="64"/>
    </row>
    <row r="100" spans="1:23" x14ac:dyDescent="0.25">
      <c r="A100" s="1" t="s">
        <v>135</v>
      </c>
      <c r="B100" s="17" t="str">
        <f t="shared" si="4"/>
        <v>1031.DATA</v>
      </c>
      <c r="C100" t="str">
        <f t="shared" si="5"/>
        <v>PS24.1031</v>
      </c>
      <c r="D100" s="57">
        <v>6062761.2000000002</v>
      </c>
      <c r="E100" s="57">
        <v>10650.2</v>
      </c>
      <c r="F100" s="57">
        <v>556.70000000000005</v>
      </c>
      <c r="G100" s="57">
        <v>5994.9</v>
      </c>
      <c r="H100" s="57">
        <v>3798.6</v>
      </c>
      <c r="I100" s="57">
        <v>277722.09999999998</v>
      </c>
      <c r="J100" s="68">
        <f t="shared" si="0"/>
        <v>568438.53942684177</v>
      </c>
      <c r="K100" s="68">
        <f t="shared" si="6"/>
        <v>7947.4508526386326</v>
      </c>
      <c r="L100" s="53">
        <f t="shared" si="7"/>
        <v>6.0748764269906191E-2</v>
      </c>
      <c r="M100" s="50">
        <f t="shared" si="1"/>
        <v>-6.1106271937150236E-3</v>
      </c>
      <c r="N100" s="50">
        <f t="shared" si="2"/>
        <v>0.27236331023112609</v>
      </c>
      <c r="O100" s="50">
        <f t="shared" si="3"/>
        <v>21.503777856748226</v>
      </c>
      <c r="P100" s="93"/>
      <c r="Q100" s="93"/>
      <c r="R100" s="93"/>
      <c r="S100" s="93"/>
      <c r="T100" s="93"/>
      <c r="U100" s="93"/>
    </row>
    <row r="101" spans="1:23" x14ac:dyDescent="0.25">
      <c r="A101" s="1" t="s">
        <v>136</v>
      </c>
      <c r="B101" s="17" t="str">
        <f t="shared" si="4"/>
        <v>1019.DATA</v>
      </c>
      <c r="C101" t="str">
        <f t="shared" si="5"/>
        <v>PS24.1019</v>
      </c>
      <c r="D101" s="57">
        <v>3516330</v>
      </c>
      <c r="E101" s="57">
        <v>7323.6</v>
      </c>
      <c r="F101" s="57">
        <v>891.9</v>
      </c>
      <c r="G101" s="57">
        <v>49842</v>
      </c>
      <c r="H101" s="57">
        <v>6438.8</v>
      </c>
      <c r="I101" s="57">
        <v>654889.4</v>
      </c>
      <c r="J101" s="68">
        <f t="shared" si="0"/>
        <v>319659.78336449811</v>
      </c>
      <c r="K101" s="68">
        <f t="shared" si="6"/>
        <v>5154.0136964828398</v>
      </c>
      <c r="L101" s="53">
        <f t="shared" si="7"/>
        <v>0.11179030722532377</v>
      </c>
      <c r="M101" s="50">
        <f t="shared" si="1"/>
        <v>5.624587328914318</v>
      </c>
      <c r="N101" s="50">
        <f t="shared" si="2"/>
        <v>0.67338259244920406</v>
      </c>
      <c r="O101" s="50">
        <f t="shared" si="3"/>
        <v>52.01105408334255</v>
      </c>
      <c r="P101" s="93"/>
      <c r="Q101" s="93"/>
      <c r="R101" s="93"/>
      <c r="S101" s="93"/>
      <c r="T101" s="93"/>
      <c r="U101" s="93"/>
    </row>
    <row r="102" spans="1:23" x14ac:dyDescent="0.25">
      <c r="A102" s="1" t="s">
        <v>137</v>
      </c>
      <c r="B102" s="17" t="s">
        <v>155</v>
      </c>
      <c r="C102" s="17" t="s">
        <v>155</v>
      </c>
      <c r="D102" s="57">
        <v>271539.20000000001</v>
      </c>
      <c r="E102" s="57">
        <v>2830.9</v>
      </c>
      <c r="F102" s="57">
        <v>6523</v>
      </c>
      <c r="G102" s="57">
        <v>7384.1</v>
      </c>
      <c r="H102" s="57">
        <v>1805.7</v>
      </c>
      <c r="I102" s="27"/>
      <c r="J102" s="68">
        <f t="shared" si="0"/>
        <v>21801.252844137911</v>
      </c>
      <c r="K102" s="68">
        <f t="shared" si="6"/>
        <v>2574.3619381217873</v>
      </c>
      <c r="L102" s="53">
        <f t="shared" si="7"/>
        <v>0.96924863818072926</v>
      </c>
      <c r="M102" s="50">
        <f t="shared" si="1"/>
        <v>0.17228579128379629</v>
      </c>
      <c r="N102" s="50">
        <f t="shared" si="2"/>
        <v>-3.0337745572376285E-2</v>
      </c>
      <c r="O102" s="50">
        <f t="shared" si="3"/>
        <v>-0.9598472213798388</v>
      </c>
      <c r="P102" s="90">
        <f>((J102-$B$26)/$B$26)*100</f>
        <v>-3.1055429149426184</v>
      </c>
      <c r="Q102" s="90">
        <f>((K102-$F$26)/$F$26)*100</f>
        <v>2.9744775248714905</v>
      </c>
      <c r="R102" s="90">
        <f>((L102-$J$26)/$J$26)*100</f>
        <v>-2.7834866418526314</v>
      </c>
      <c r="S102" s="91"/>
      <c r="T102" s="91"/>
      <c r="U102" s="91"/>
    </row>
    <row r="103" spans="1:23" x14ac:dyDescent="0.25">
      <c r="A103" s="1" t="s">
        <v>138</v>
      </c>
      <c r="B103" s="17" t="s">
        <v>155</v>
      </c>
      <c r="C103" s="17" t="s">
        <v>155</v>
      </c>
      <c r="D103" s="57">
        <v>192.2</v>
      </c>
      <c r="E103" s="57">
        <v>513</v>
      </c>
      <c r="F103" s="57">
        <v>2332.1999999999998</v>
      </c>
      <c r="G103" s="57">
        <v>167312.20000000001</v>
      </c>
      <c r="H103" s="57">
        <v>7998.4</v>
      </c>
      <c r="I103" s="57">
        <v>967957.5</v>
      </c>
      <c r="J103" s="68">
        <f t="shared" si="0"/>
        <v>15.181333124253353</v>
      </c>
      <c r="K103" s="68">
        <f t="shared" si="6"/>
        <v>414.57745846328345</v>
      </c>
      <c r="L103" s="53">
        <f t="shared" si="7"/>
        <v>0.33110753371305623</v>
      </c>
      <c r="M103" s="50">
        <f t="shared" si="1"/>
        <v>20.709717589378567</v>
      </c>
      <c r="N103" s="50">
        <f t="shared" si="2"/>
        <v>0.91026982544189927</v>
      </c>
      <c r="O103" s="50">
        <f t="shared" si="3"/>
        <v>77.333649664759747</v>
      </c>
      <c r="P103" s="90"/>
      <c r="Q103" s="90"/>
      <c r="R103" s="90"/>
      <c r="S103" s="91">
        <f>((G103-AVERAGE($E$50:$E$52))/AVERAGE($E$50:$E$52))*100</f>
        <v>-1.105258771465772</v>
      </c>
      <c r="T103" s="91">
        <f>((H103-AVERAGE($F$50:$F$52))/AVERAGE($F$50:$F$52))*100</f>
        <v>-1.0605135986541681</v>
      </c>
      <c r="U103" s="91">
        <f>((I103-AVERAGE($G$50:$G$52))/AVERAGE($G$50:$G$52))*100</f>
        <v>-0.9489905836011574</v>
      </c>
    </row>
    <row r="104" spans="1:23" x14ac:dyDescent="0.25">
      <c r="A104" s="1" t="s">
        <v>139</v>
      </c>
      <c r="B104" s="17" t="str">
        <f t="shared" si="4"/>
        <v>1080.DATA</v>
      </c>
      <c r="C104" t="str">
        <f t="shared" si="5"/>
        <v>PS24.1080</v>
      </c>
      <c r="D104" s="57">
        <v>2319375</v>
      </c>
      <c r="E104" s="57">
        <v>4099.8999999999996</v>
      </c>
      <c r="F104" s="57">
        <v>1584.7</v>
      </c>
      <c r="G104" s="57">
        <v>70305.100000000006</v>
      </c>
      <c r="H104" s="57">
        <v>7814.6</v>
      </c>
      <c r="I104" s="57">
        <v>832879.5</v>
      </c>
      <c r="J104" s="68">
        <f t="shared" si="0"/>
        <v>202720.83918151664</v>
      </c>
      <c r="K104" s="68">
        <f t="shared" si="6"/>
        <v>2446.984489394692</v>
      </c>
      <c r="L104" s="53">
        <f t="shared" si="7"/>
        <v>0.21728428383485032</v>
      </c>
      <c r="M104" s="50">
        <f t="shared" si="1"/>
        <v>8.2523902017527568</v>
      </c>
      <c r="N104" s="50">
        <f t="shared" si="2"/>
        <v>0.88235249187941056</v>
      </c>
      <c r="O104" s="50">
        <f t="shared" si="3"/>
        <v>66.407830119597946</v>
      </c>
      <c r="P104" s="90"/>
      <c r="Q104" s="90"/>
      <c r="R104" s="90"/>
      <c r="S104" s="93"/>
      <c r="T104" s="93"/>
      <c r="U104" s="93"/>
    </row>
    <row r="105" spans="1:23" x14ac:dyDescent="0.25">
      <c r="A105" s="1" t="s">
        <v>140</v>
      </c>
      <c r="B105" s="17" t="str">
        <f t="shared" si="4"/>
        <v>1021.DATA</v>
      </c>
      <c r="C105" t="str">
        <f t="shared" si="5"/>
        <v>PS24.1021</v>
      </c>
      <c r="D105" s="57">
        <v>5011327.0999999996</v>
      </c>
      <c r="E105" s="57">
        <v>4631.8999999999996</v>
      </c>
      <c r="F105" s="57">
        <v>1243.4000000000001</v>
      </c>
      <c r="G105" s="57">
        <v>7083.2</v>
      </c>
      <c r="H105" s="57">
        <v>5891.9</v>
      </c>
      <c r="I105" s="57">
        <v>500165.3</v>
      </c>
      <c r="J105" s="68">
        <f t="shared" si="0"/>
        <v>465716.55444663495</v>
      </c>
      <c r="K105" s="68">
        <f t="shared" si="6"/>
        <v>2893.7194641661949</v>
      </c>
      <c r="L105" s="53">
        <f t="shared" si="7"/>
        <v>0.1653138822516641</v>
      </c>
      <c r="M105" s="50">
        <f t="shared" si="1"/>
        <v>0.13364521950155961</v>
      </c>
      <c r="N105" s="50">
        <f t="shared" si="2"/>
        <v>0.5903140955758357</v>
      </c>
      <c r="O105" s="50">
        <f t="shared" si="3"/>
        <v>39.496154574262093</v>
      </c>
      <c r="P105" s="90"/>
      <c r="Q105" s="90"/>
      <c r="R105" s="90"/>
      <c r="S105" s="91"/>
      <c r="T105" s="91"/>
      <c r="U105" s="91"/>
    </row>
    <row r="106" spans="1:23" x14ac:dyDescent="0.25">
      <c r="A106" s="1" t="s">
        <v>141</v>
      </c>
      <c r="B106" s="17" t="str">
        <f t="shared" si="4"/>
        <v>1005.DATA</v>
      </c>
      <c r="C106" t="str">
        <f t="shared" si="5"/>
        <v>PS24.1005</v>
      </c>
      <c r="D106" s="57">
        <v>3826544.5</v>
      </c>
      <c r="E106" s="57">
        <v>2686.9</v>
      </c>
      <c r="F106" s="57">
        <v>1843.1</v>
      </c>
      <c r="G106" s="57">
        <v>36511</v>
      </c>
      <c r="H106" s="57">
        <v>6565.3</v>
      </c>
      <c r="I106" s="57">
        <v>626953.69999999995</v>
      </c>
      <c r="J106" s="68">
        <f t="shared" si="0"/>
        <v>349966.81754727982</v>
      </c>
      <c r="K106" s="68">
        <f t="shared" si="6"/>
        <v>2440.1848963724347</v>
      </c>
      <c r="L106" s="53">
        <f t="shared" si="7"/>
        <v>0.25663134439475455</v>
      </c>
      <c r="M106" s="50">
        <f t="shared" si="1"/>
        <v>3.9126648881399868</v>
      </c>
      <c r="N106" s="50">
        <f t="shared" si="2"/>
        <v>0.69259664411217914</v>
      </c>
      <c r="O106" s="50">
        <f t="shared" si="3"/>
        <v>49.751467643894401</v>
      </c>
    </row>
    <row r="107" spans="1:23" x14ac:dyDescent="0.25">
      <c r="A107" s="1" t="s">
        <v>142</v>
      </c>
      <c r="B107" s="17" t="str">
        <f t="shared" si="4"/>
        <v>1028.DATA</v>
      </c>
      <c r="C107" t="str">
        <f t="shared" si="5"/>
        <v>PS24.1028</v>
      </c>
      <c r="D107" s="57">
        <v>2980463.7</v>
      </c>
      <c r="E107" s="57">
        <v>7565.8</v>
      </c>
      <c r="F107" s="57">
        <v>8771</v>
      </c>
      <c r="G107" s="57">
        <v>39671.300000000003</v>
      </c>
      <c r="H107" s="57">
        <v>7521.3</v>
      </c>
      <c r="I107" s="57">
        <v>756321.7</v>
      </c>
      <c r="J107" s="68">
        <f t="shared" si="0"/>
        <v>267307.23932964233</v>
      </c>
      <c r="K107" s="68">
        <f t="shared" si="6"/>
        <v>5357.3956718393392</v>
      </c>
      <c r="L107" s="53">
        <f t="shared" si="7"/>
        <v>0.67001631697163733</v>
      </c>
      <c r="M107" s="50">
        <f t="shared" si="1"/>
        <v>4.3185000460110485</v>
      </c>
      <c r="N107" s="50">
        <f t="shared" si="2"/>
        <v>0.8378032321738722</v>
      </c>
      <c r="O107" s="50">
        <f t="shared" si="3"/>
        <v>60.215432337763815</v>
      </c>
    </row>
    <row r="108" spans="1:23" x14ac:dyDescent="0.25">
      <c r="A108" s="1" t="s">
        <v>143</v>
      </c>
      <c r="B108" s="17" t="str">
        <f t="shared" si="4"/>
        <v>1000.DATA</v>
      </c>
      <c r="C108" t="str">
        <f t="shared" si="5"/>
        <v>PS24.1000</v>
      </c>
      <c r="D108" s="57">
        <v>5134739.0999999996</v>
      </c>
      <c r="E108" s="57">
        <v>2118.6</v>
      </c>
      <c r="F108" s="57">
        <v>2911.6</v>
      </c>
      <c r="G108" s="57">
        <v>46899.199999999997</v>
      </c>
      <c r="H108" s="57">
        <v>4604.8999999999996</v>
      </c>
      <c r="I108" s="57">
        <v>396294.1</v>
      </c>
      <c r="J108" s="68">
        <f t="shared" si="0"/>
        <v>477773.5398633884</v>
      </c>
      <c r="K108" s="68">
        <f t="shared" si="6"/>
        <v>1910.6514739685658</v>
      </c>
      <c r="L108" s="53">
        <f t="shared" si="7"/>
        <v>0.41933387616045764</v>
      </c>
      <c r="M108" s="50">
        <f t="shared" si="1"/>
        <v>5.2466827937173557</v>
      </c>
      <c r="N108" s="50">
        <f t="shared" si="2"/>
        <v>0.39483200474382824</v>
      </c>
      <c r="O108" s="50">
        <f t="shared" si="3"/>
        <v>31.094505252097029</v>
      </c>
    </row>
    <row r="109" spans="1:23" x14ac:dyDescent="0.25">
      <c r="A109" s="1" t="s">
        <v>144</v>
      </c>
      <c r="B109" s="17" t="str">
        <f t="shared" si="4"/>
        <v>1071.DATA</v>
      </c>
      <c r="C109" t="str">
        <f t="shared" si="5"/>
        <v>PS24.1071</v>
      </c>
      <c r="D109" s="57">
        <v>2858646.3</v>
      </c>
      <c r="E109" s="57">
        <v>9843</v>
      </c>
      <c r="F109" s="57">
        <v>1075.3</v>
      </c>
      <c r="G109" s="57">
        <v>73977.399999999994</v>
      </c>
      <c r="H109" s="57">
        <v>6918.7</v>
      </c>
      <c r="I109" s="57">
        <v>729190.5</v>
      </c>
      <c r="J109" s="68">
        <f t="shared" si="0"/>
        <v>255406.04159111751</v>
      </c>
      <c r="K109" s="68">
        <f t="shared" si="6"/>
        <v>7269.622898436457</v>
      </c>
      <c r="L109" s="53">
        <f t="shared" si="7"/>
        <v>0.13971697482085951</v>
      </c>
      <c r="M109" s="50">
        <f t="shared" si="1"/>
        <v>8.7239746874819257</v>
      </c>
      <c r="N109" s="50">
        <f t="shared" si="2"/>
        <v>0.74627447697933635</v>
      </c>
      <c r="O109" s="50">
        <f t="shared" si="3"/>
        <v>58.020918092337517</v>
      </c>
    </row>
    <row r="110" spans="1:23" x14ac:dyDescent="0.25">
      <c r="A110" s="1" t="s">
        <v>145</v>
      </c>
      <c r="B110" s="17" t="str">
        <f t="shared" si="4"/>
        <v>0254.DATA</v>
      </c>
      <c r="C110" t="str">
        <f t="shared" si="5"/>
        <v>SG23.0254</v>
      </c>
      <c r="D110" s="57">
        <v>3367851.6</v>
      </c>
      <c r="E110" s="57">
        <v>4389.7</v>
      </c>
      <c r="F110" s="57">
        <v>4066.3</v>
      </c>
      <c r="G110" s="57">
        <v>77267</v>
      </c>
      <c r="H110" s="57">
        <v>7309.8</v>
      </c>
      <c r="I110" s="57">
        <v>673030.5</v>
      </c>
      <c r="J110" s="68">
        <f>($D110*$C$28)+$C$30</f>
        <v>270399.84935280884</v>
      </c>
      <c r="K110" s="68">
        <f t="shared" si="6"/>
        <v>2690.3374888096951</v>
      </c>
      <c r="L110" s="53">
        <f t="shared" si="7"/>
        <v>0.59516224623987501</v>
      </c>
      <c r="M110" s="50">
        <f t="shared" si="1"/>
        <v>9.1464141189702808</v>
      </c>
      <c r="N110" s="50">
        <f t="shared" si="2"/>
        <v>0.80567855291126977</v>
      </c>
      <c r="O110" s="50">
        <f t="shared" si="3"/>
        <v>53.478401726561543</v>
      </c>
      <c r="P110" s="90"/>
      <c r="Q110" s="90"/>
      <c r="R110" s="90"/>
    </row>
    <row r="111" spans="1:23" x14ac:dyDescent="0.25">
      <c r="A111" s="1" t="s">
        <v>146</v>
      </c>
      <c r="B111" s="17" t="str">
        <f t="shared" si="4"/>
        <v>1045.DATA</v>
      </c>
      <c r="C111" t="str">
        <f t="shared" si="5"/>
        <v>PS24.1045</v>
      </c>
      <c r="D111" s="57">
        <v>5257312.9000000004</v>
      </c>
      <c r="E111" s="57">
        <v>4695.8999999999996</v>
      </c>
      <c r="F111" s="57">
        <v>1512.3</v>
      </c>
      <c r="G111" s="57">
        <v>20320.5</v>
      </c>
      <c r="H111" s="57">
        <v>4807.3999999999996</v>
      </c>
      <c r="I111" s="57">
        <v>410321.5</v>
      </c>
      <c r="J111" s="68">
        <f t="shared" si="0"/>
        <v>489748.63563264959</v>
      </c>
      <c r="K111" s="68">
        <f t="shared" si="6"/>
        <v>2947.4620175221653</v>
      </c>
      <c r="L111" s="53">
        <f t="shared" si="7"/>
        <v>0.20625979782657991</v>
      </c>
      <c r="M111" s="50">
        <f t="shared" si="1"/>
        <v>1.833535019611233</v>
      </c>
      <c r="N111" s="50">
        <f t="shared" si="2"/>
        <v>0.42558967637823503</v>
      </c>
      <c r="O111" s="50">
        <f t="shared" si="3"/>
        <v>32.229115189228196</v>
      </c>
      <c r="S111" s="91"/>
      <c r="T111" s="91"/>
      <c r="U111" s="91"/>
    </row>
    <row r="112" spans="1:23" x14ac:dyDescent="0.25">
      <c r="A112" s="1" t="s">
        <v>147</v>
      </c>
      <c r="B112" s="17" t="str">
        <f t="shared" si="4"/>
        <v>1017.DATA</v>
      </c>
      <c r="C112" t="str">
        <f t="shared" si="5"/>
        <v>PS24.1017</v>
      </c>
      <c r="D112" s="57">
        <v>4294155.3</v>
      </c>
      <c r="E112" s="57">
        <v>6478.3</v>
      </c>
      <c r="F112" s="57">
        <v>1394.6</v>
      </c>
      <c r="G112" s="57">
        <v>57988.800000000003</v>
      </c>
      <c r="H112" s="57">
        <v>5299.9</v>
      </c>
      <c r="I112" s="57">
        <v>511811.7</v>
      </c>
      <c r="J112" s="68">
        <f t="shared" si="0"/>
        <v>395651.00219963462</v>
      </c>
      <c r="K112" s="68">
        <f t="shared" si="6"/>
        <v>4444.1921284859382</v>
      </c>
      <c r="L112" s="53">
        <f t="shared" si="7"/>
        <v>0.18833739446783096</v>
      </c>
      <c r="M112" s="50">
        <f t="shared" si="1"/>
        <v>6.6707721417940968</v>
      </c>
      <c r="N112" s="50">
        <f t="shared" si="2"/>
        <v>0.50039537158784153</v>
      </c>
      <c r="O112" s="50">
        <f t="shared" si="3"/>
        <v>40.438176700372729</v>
      </c>
    </row>
    <row r="113" spans="1:21" x14ac:dyDescent="0.25">
      <c r="A113" s="1" t="s">
        <v>148</v>
      </c>
      <c r="B113" s="17" t="s">
        <v>155</v>
      </c>
      <c r="C113" s="17" t="s">
        <v>155</v>
      </c>
      <c r="D113" s="57">
        <v>262269.09999999998</v>
      </c>
      <c r="E113" s="57">
        <v>2848.8</v>
      </c>
      <c r="F113" s="57">
        <v>6570.9</v>
      </c>
      <c r="G113" s="57">
        <v>5027</v>
      </c>
      <c r="H113" s="57">
        <v>1490.5</v>
      </c>
      <c r="I113" s="27"/>
      <c r="J113" s="68">
        <f t="shared" si="0"/>
        <v>21056.96946708105</v>
      </c>
      <c r="K113" s="68">
        <f t="shared" si="6"/>
        <v>2591.0408898392416</v>
      </c>
      <c r="L113" s="53">
        <f t="shared" si="7"/>
        <v>0.97654246248730581</v>
      </c>
      <c r="M113" s="50">
        <f t="shared" si="1"/>
        <v>-0.13040510850985587</v>
      </c>
      <c r="N113" s="50">
        <f t="shared" si="2"/>
        <v>-7.8213390506524538E-2</v>
      </c>
      <c r="O113" s="50">
        <f t="shared" si="3"/>
        <v>-0.9598472213798388</v>
      </c>
      <c r="P113" s="90">
        <f>((J113-$B$26)/$B$26)*100</f>
        <v>-6.4134690351953347</v>
      </c>
      <c r="Q113" s="90">
        <f>((K113-$F$26)/$F$26)*100</f>
        <v>3.6416355935696627</v>
      </c>
      <c r="R113" s="90">
        <f>((L113-$J$26)/$J$26)*100</f>
        <v>-2.0519094797085446</v>
      </c>
    </row>
    <row r="114" spans="1:21" x14ac:dyDescent="0.25">
      <c r="A114" s="1" t="s">
        <v>149</v>
      </c>
      <c r="B114" s="17" t="s">
        <v>155</v>
      </c>
      <c r="C114" s="17" t="s">
        <v>155</v>
      </c>
      <c r="D114" s="57">
        <v>178.1</v>
      </c>
      <c r="E114" s="57">
        <v>488.3</v>
      </c>
      <c r="F114" s="57">
        <v>2337.6</v>
      </c>
      <c r="G114" s="57">
        <v>166927.4</v>
      </c>
      <c r="H114" s="57">
        <v>7990.2</v>
      </c>
      <c r="I114" s="57">
        <v>966546.7</v>
      </c>
      <c r="J114" s="68">
        <f t="shared" si="0"/>
        <v>14.049263824407427</v>
      </c>
      <c r="K114" s="68">
        <f t="shared" si="6"/>
        <v>391.56236866322087</v>
      </c>
      <c r="L114" s="53">
        <f t="shared" si="7"/>
        <v>0.3319298020064908</v>
      </c>
      <c r="M114" s="50">
        <f t="shared" si="1"/>
        <v>20.660302860160204</v>
      </c>
      <c r="N114" s="50">
        <f t="shared" si="2"/>
        <v>0.90902432960287638</v>
      </c>
      <c r="O114" s="50">
        <f t="shared" si="3"/>
        <v>77.219536735827461</v>
      </c>
      <c r="P114" s="90"/>
      <c r="Q114" s="90"/>
      <c r="R114" s="90"/>
      <c r="S114" s="91">
        <f>((G114-AVERAGE($E$50:$E$52))/AVERAGE($E$50:$E$52))*100</f>
        <v>-1.3327060014032286</v>
      </c>
      <c r="T114" s="91">
        <f>((H114-AVERAGE($F$50:$F$52))/AVERAGE($F$50:$F$52))*100</f>
        <v>-1.1619468588675879</v>
      </c>
      <c r="U114" s="91">
        <f>((I114-AVERAGE($G$50:$G$52))/AVERAGE($G$50:$G$52))*100</f>
        <v>-1.0933576287293372</v>
      </c>
    </row>
    <row r="115" spans="1:21" x14ac:dyDescent="0.25">
      <c r="A115" s="110" t="s">
        <v>150</v>
      </c>
      <c r="B115" s="17" t="str">
        <f t="shared" si="4"/>
        <v>1046.DATA</v>
      </c>
      <c r="C115" t="str">
        <f t="shared" si="5"/>
        <v>PS24.1046</v>
      </c>
      <c r="D115" s="57">
        <v>3130737.8</v>
      </c>
      <c r="E115" s="57">
        <v>5129</v>
      </c>
      <c r="F115" s="57">
        <v>1204.5999999999999</v>
      </c>
      <c r="G115" s="57">
        <v>5165.7</v>
      </c>
      <c r="H115" s="57">
        <v>8209.1</v>
      </c>
      <c r="I115" s="57">
        <v>884545.2</v>
      </c>
      <c r="J115" s="68">
        <f t="shared" si="0"/>
        <v>281988.57203809649</v>
      </c>
      <c r="K115" s="68">
        <f t="shared" si="6"/>
        <v>3311.1479528107711</v>
      </c>
      <c r="L115" s="53">
        <f t="shared" si="7"/>
        <v>0.15940573229143079</v>
      </c>
      <c r="M115" s="50">
        <f t="shared" si="1"/>
        <v>-0.11259371832641885</v>
      </c>
      <c r="N115" s="50">
        <f t="shared" si="2"/>
        <v>0.94227299291532907</v>
      </c>
      <c r="O115" s="50">
        <f t="shared" si="3"/>
        <v>70.586823848217449</v>
      </c>
      <c r="P115" s="90"/>
      <c r="Q115" s="90"/>
      <c r="R115" s="90"/>
    </row>
    <row r="116" spans="1:21" x14ac:dyDescent="0.25">
      <c r="A116" s="1" t="s">
        <v>151</v>
      </c>
      <c r="B116" s="17" t="str">
        <f t="shared" si="4"/>
        <v>0816.DATA</v>
      </c>
      <c r="C116" t="str">
        <f t="shared" si="5"/>
        <v>SG23.0816</v>
      </c>
      <c r="D116" s="57">
        <v>7143297.5</v>
      </c>
      <c r="E116" s="57">
        <v>7185.3</v>
      </c>
      <c r="F116" s="57">
        <v>1303.7</v>
      </c>
      <c r="G116" s="57">
        <v>24487.9</v>
      </c>
      <c r="H116" s="57">
        <v>4106.2</v>
      </c>
      <c r="I116" s="57">
        <v>319671.90000000002</v>
      </c>
      <c r="J116" s="68">
        <f t="shared" si="0"/>
        <v>674003.7228074912</v>
      </c>
      <c r="K116" s="68">
        <f t="shared" si="6"/>
        <v>5037.8793975901726</v>
      </c>
      <c r="L116" s="53">
        <f t="shared" si="7"/>
        <v>0.17449587819501636</v>
      </c>
      <c r="M116" s="50">
        <f t="shared" si="1"/>
        <v>2.368698591712572</v>
      </c>
      <c r="N116" s="50">
        <f t="shared" si="2"/>
        <v>0.31908459316813115</v>
      </c>
      <c r="O116" s="50">
        <f t="shared" si="3"/>
        <v>24.896898459330654</v>
      </c>
      <c r="P116" s="90"/>
      <c r="Q116" s="90"/>
      <c r="R116" s="90"/>
      <c r="S116" s="93"/>
      <c r="T116" s="93"/>
      <c r="U116" s="93"/>
    </row>
    <row r="117" spans="1:21" x14ac:dyDescent="0.25">
      <c r="A117" s="1" t="s">
        <v>152</v>
      </c>
      <c r="B117" s="17" t="s">
        <v>155</v>
      </c>
      <c r="C117" s="17" t="s">
        <v>155</v>
      </c>
      <c r="D117" s="57">
        <v>275444.7</v>
      </c>
      <c r="E117" s="57">
        <v>2878.6</v>
      </c>
      <c r="F117" s="57">
        <v>6618.7</v>
      </c>
      <c r="G117" s="57">
        <v>5498.1</v>
      </c>
      <c r="H117" s="57">
        <v>1596.8</v>
      </c>
      <c r="I117" s="27"/>
      <c r="J117" s="68">
        <f t="shared" si="0"/>
        <v>22114.81998247467</v>
      </c>
      <c r="K117" s="68">
        <f t="shared" si="6"/>
        <v>2618.8080832012602</v>
      </c>
      <c r="L117" s="53">
        <f t="shared" si="7"/>
        <v>0.98382105960326349</v>
      </c>
      <c r="M117" s="50">
        <f t="shared" si="1"/>
        <v>-6.990802188103673E-2</v>
      </c>
      <c r="N117" s="50">
        <f t="shared" si="2"/>
        <v>-6.2067511520166818E-2</v>
      </c>
      <c r="O117" s="50">
        <f t="shared" si="3"/>
        <v>-0.9598472213798388</v>
      </c>
      <c r="P117" s="90">
        <f>((J117-$B$26)/$B$26)*100</f>
        <v>-1.7119111890014675</v>
      </c>
      <c r="Q117" s="90">
        <f>((K117-$F$26)/$F$26)*100</f>
        <v>4.752323328050406</v>
      </c>
      <c r="R117" s="90">
        <f>((L117-$J$26)/$J$26)*100</f>
        <v>-1.3218596185292382</v>
      </c>
    </row>
    <row r="118" spans="1:21" x14ac:dyDescent="0.25">
      <c r="A118" s="1" t="s">
        <v>153</v>
      </c>
      <c r="B118" s="17" t="s">
        <v>155</v>
      </c>
      <c r="C118" s="17" t="s">
        <v>155</v>
      </c>
      <c r="D118" s="57">
        <v>141.1</v>
      </c>
      <c r="E118" s="57">
        <v>522.79999999999995</v>
      </c>
      <c r="F118" s="57">
        <v>2330.8000000000002</v>
      </c>
      <c r="G118" s="57">
        <v>168406.6</v>
      </c>
      <c r="H118" s="57">
        <v>8040.4</v>
      </c>
      <c r="I118" s="57">
        <v>974297.59999999998</v>
      </c>
      <c r="J118" s="68">
        <f t="shared" si="0"/>
        <v>11.078585519847195</v>
      </c>
      <c r="K118" s="68">
        <f t="shared" si="6"/>
        <v>423.70895158233657</v>
      </c>
      <c r="L118" s="53">
        <f t="shared" si="7"/>
        <v>0.33089435304438808</v>
      </c>
      <c r="M118" s="50">
        <f t="shared" si="1"/>
        <v>20.850256777675273</v>
      </c>
      <c r="N118" s="50">
        <f t="shared" si="2"/>
        <v>0.9166491943734798</v>
      </c>
      <c r="O118" s="50">
        <f t="shared" si="3"/>
        <v>77.846470320220163</v>
      </c>
      <c r="P118" s="90"/>
      <c r="Q118" s="90"/>
      <c r="R118" s="90"/>
      <c r="S118" s="91">
        <f>((G118-AVERAGE($E$50:$E$52))/AVERAGE($E$50:$E$52))*100</f>
        <v>-0.45838182644617842</v>
      </c>
      <c r="T118" s="91">
        <f>((H118-AVERAGE($F$50:$F$52))/AVERAGE($F$50:$F$52))*100</f>
        <v>-0.54097738780493243</v>
      </c>
      <c r="U118" s="91">
        <f>((I118-AVERAGE($G$50:$G$52))/AVERAGE($G$50:$G$52))*100</f>
        <v>-0.30020868480817525</v>
      </c>
    </row>
    <row r="120" spans="1:21" x14ac:dyDescent="0.25">
      <c r="I120" s="2"/>
    </row>
    <row r="121" spans="1:21" x14ac:dyDescent="0.25">
      <c r="I121" s="2"/>
    </row>
    <row r="123" spans="1:21" x14ac:dyDescent="0.25">
      <c r="I123" s="2"/>
    </row>
    <row r="124" spans="1:21" x14ac:dyDescent="0.25">
      <c r="I124" s="2"/>
    </row>
    <row r="125" spans="1:21" x14ac:dyDescent="0.25">
      <c r="I125" s="2"/>
    </row>
    <row r="126" spans="1:21" x14ac:dyDescent="0.25">
      <c r="I126" s="2"/>
    </row>
    <row r="127" spans="1:21" x14ac:dyDescent="0.25">
      <c r="I127" s="2"/>
    </row>
    <row r="128" spans="1:21" x14ac:dyDescent="0.25">
      <c r="I128" s="2"/>
    </row>
    <row r="129" spans="9:9" x14ac:dyDescent="0.25">
      <c r="I129" s="2"/>
    </row>
    <row r="130" spans="9:9" x14ac:dyDescent="0.25">
      <c r="I130" s="2"/>
    </row>
    <row r="131" spans="9:9" x14ac:dyDescent="0.25">
      <c r="I131" s="2"/>
    </row>
    <row r="132" spans="9:9" x14ac:dyDescent="0.25">
      <c r="I132" s="2"/>
    </row>
    <row r="133" spans="9:9" x14ac:dyDescent="0.25">
      <c r="I133" s="2"/>
    </row>
    <row r="134" spans="9:9" x14ac:dyDescent="0.25">
      <c r="I134" s="2"/>
    </row>
    <row r="135" spans="9:9" x14ac:dyDescent="0.25">
      <c r="I135" s="2"/>
    </row>
    <row r="136" spans="9:9" x14ac:dyDescent="0.25">
      <c r="I136" s="2"/>
    </row>
    <row r="137" spans="9:9" x14ac:dyDescent="0.25">
      <c r="I137" s="2"/>
    </row>
    <row r="138" spans="9:9" x14ac:dyDescent="0.25">
      <c r="I138" s="2"/>
    </row>
    <row r="139" spans="9:9" x14ac:dyDescent="0.25">
      <c r="I139" s="2"/>
    </row>
    <row r="140" spans="9:9" x14ac:dyDescent="0.25">
      <c r="I140" s="2"/>
    </row>
  </sheetData>
  <mergeCells count="4">
    <mergeCell ref="D66:E66"/>
    <mergeCell ref="G66:I66"/>
    <mergeCell ref="E35:G35"/>
    <mergeCell ref="B35:C35"/>
  </mergeCells>
  <phoneticPr fontId="3" type="noConversion"/>
  <pageMargins left="0.75" right="0.75" top="1" bottom="1" header="0" footer="0"/>
  <pageSetup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topLeftCell="E6" workbookViewId="0">
      <selection activeCell="J29" sqref="J29:J79"/>
    </sheetView>
  </sheetViews>
  <sheetFormatPr defaultRowHeight="13.2" x14ac:dyDescent="0.25"/>
  <cols>
    <col min="1" max="1" width="9.109375" hidden="1" customWidth="1"/>
    <col min="2" max="2" width="5.33203125" hidden="1" customWidth="1"/>
    <col min="3" max="3" width="9.109375" hidden="1" customWidth="1"/>
    <col min="4" max="4" width="18.88671875" hidden="1" customWidth="1"/>
    <col min="5" max="5" width="40.5546875" customWidth="1"/>
    <col min="6" max="11" width="9.109375" style="27"/>
  </cols>
  <sheetData>
    <row r="1" spans="2:11" x14ac:dyDescent="0.25">
      <c r="F1" s="58" t="s">
        <v>1</v>
      </c>
      <c r="G1" s="58" t="s">
        <v>0</v>
      </c>
      <c r="H1" s="58" t="s">
        <v>73</v>
      </c>
      <c r="I1" s="58" t="s">
        <v>74</v>
      </c>
      <c r="J1" s="58" t="s">
        <v>75</v>
      </c>
      <c r="K1" s="58" t="s">
        <v>3</v>
      </c>
    </row>
    <row r="2" spans="2:11" x14ac:dyDescent="0.25">
      <c r="B2" s="1"/>
      <c r="C2" s="1"/>
      <c r="E2" s="1" t="s">
        <v>76</v>
      </c>
      <c r="F2" s="57">
        <v>282070.2</v>
      </c>
      <c r="G2" s="57">
        <v>2727.4</v>
      </c>
      <c r="I2" s="57">
        <v>3909</v>
      </c>
      <c r="J2" s="57">
        <v>27657.4</v>
      </c>
      <c r="K2" s="57">
        <v>6776.1</v>
      </c>
    </row>
    <row r="3" spans="2:11" x14ac:dyDescent="0.25">
      <c r="B3" s="2"/>
      <c r="C3" s="2"/>
      <c r="D3" s="1"/>
      <c r="E3" s="1" t="s">
        <v>77</v>
      </c>
      <c r="F3" s="57">
        <v>209501</v>
      </c>
      <c r="G3" s="57">
        <v>2099.6999999999998</v>
      </c>
      <c r="H3" s="57">
        <v>1730.2</v>
      </c>
      <c r="I3" s="57">
        <v>8061.9</v>
      </c>
      <c r="J3" s="57">
        <v>23718</v>
      </c>
      <c r="K3" s="57">
        <v>4976.3999999999996</v>
      </c>
    </row>
    <row r="4" spans="2:11" x14ac:dyDescent="0.25">
      <c r="B4" s="2"/>
      <c r="C4" s="2"/>
      <c r="D4" s="1"/>
      <c r="E4" s="1" t="s">
        <v>78</v>
      </c>
      <c r="F4" s="57">
        <v>136854.20000000001</v>
      </c>
      <c r="G4" s="57">
        <v>1437.4</v>
      </c>
      <c r="H4" s="57">
        <v>2809.5</v>
      </c>
      <c r="I4" s="57">
        <v>7797.6</v>
      </c>
      <c r="J4" s="57">
        <v>18701.099999999999</v>
      </c>
      <c r="K4" s="57">
        <v>3393.4</v>
      </c>
    </row>
    <row r="5" spans="2:11" x14ac:dyDescent="0.25">
      <c r="B5" s="2"/>
      <c r="C5" s="2"/>
      <c r="D5" s="1"/>
      <c r="E5" s="1" t="s">
        <v>79</v>
      </c>
      <c r="F5" s="57">
        <v>71072</v>
      </c>
      <c r="G5" s="57">
        <v>716.1</v>
      </c>
      <c r="H5" s="57">
        <v>2740.3</v>
      </c>
      <c r="I5" s="57">
        <v>7826.2</v>
      </c>
      <c r="J5" s="57">
        <v>19666.2</v>
      </c>
      <c r="K5" s="57">
        <v>1855.9</v>
      </c>
    </row>
    <row r="6" spans="2:11" x14ac:dyDescent="0.25">
      <c r="B6" s="2"/>
      <c r="C6" s="2"/>
      <c r="D6" s="1"/>
      <c r="E6" s="1" t="s">
        <v>80</v>
      </c>
      <c r="F6" s="57">
        <v>13944.4</v>
      </c>
      <c r="G6" s="57">
        <v>208.8</v>
      </c>
      <c r="H6" s="57">
        <v>1723.2</v>
      </c>
      <c r="I6" s="57">
        <v>9080.1</v>
      </c>
      <c r="J6" s="57">
        <v>30414.9</v>
      </c>
      <c r="K6" s="57">
        <v>464</v>
      </c>
    </row>
    <row r="7" spans="2:11" x14ac:dyDescent="0.25">
      <c r="B7" s="2"/>
      <c r="C7" s="2"/>
      <c r="D7" s="1"/>
      <c r="E7" s="1" t="s">
        <v>81</v>
      </c>
      <c r="F7" s="57">
        <v>7180</v>
      </c>
      <c r="G7" s="57">
        <v>120.8</v>
      </c>
      <c r="H7" s="57">
        <v>1638.7</v>
      </c>
      <c r="I7" s="57">
        <v>9064.4</v>
      </c>
      <c r="J7" s="57">
        <v>29731.200000000001</v>
      </c>
      <c r="K7" s="57">
        <v>293</v>
      </c>
    </row>
    <row r="8" spans="2:11" x14ac:dyDescent="0.25">
      <c r="B8" s="2"/>
      <c r="C8" s="2"/>
      <c r="D8" s="1"/>
      <c r="E8" s="1" t="s">
        <v>82</v>
      </c>
      <c r="F8" s="57">
        <v>2416.6999999999998</v>
      </c>
      <c r="G8" s="57">
        <v>88.5</v>
      </c>
      <c r="H8" s="57">
        <v>1231.4000000000001</v>
      </c>
      <c r="I8" s="57">
        <v>11196.3</v>
      </c>
      <c r="J8" s="57">
        <v>63432.1</v>
      </c>
      <c r="K8" s="57">
        <v>238</v>
      </c>
    </row>
    <row r="9" spans="2:11" x14ac:dyDescent="0.25">
      <c r="B9" s="2"/>
      <c r="C9" s="2"/>
      <c r="D9" s="1"/>
      <c r="E9" s="1" t="s">
        <v>83</v>
      </c>
      <c r="F9" s="57">
        <v>9515758.5</v>
      </c>
      <c r="G9" s="57">
        <v>121683.3</v>
      </c>
      <c r="I9" s="57">
        <v>2081.4</v>
      </c>
      <c r="J9" s="57">
        <v>16050.9</v>
      </c>
      <c r="K9" s="57">
        <v>154886</v>
      </c>
    </row>
    <row r="10" spans="2:11" x14ac:dyDescent="0.25">
      <c r="B10" s="2"/>
      <c r="C10" s="2"/>
      <c r="D10" s="1"/>
      <c r="E10" s="1" t="s">
        <v>84</v>
      </c>
      <c r="F10" s="57">
        <v>6860614.4000000004</v>
      </c>
      <c r="G10" s="57">
        <v>87761.1</v>
      </c>
      <c r="H10" s="57">
        <v>562.79999999999995</v>
      </c>
      <c r="I10" s="57">
        <v>11002.4</v>
      </c>
      <c r="J10" s="57">
        <v>69467.3</v>
      </c>
      <c r="K10" s="57">
        <v>115225.5</v>
      </c>
    </row>
    <row r="11" spans="2:11" x14ac:dyDescent="0.25">
      <c r="B11" s="2"/>
      <c r="C11" s="2"/>
      <c r="D11" s="1"/>
      <c r="E11" s="1" t="s">
        <v>85</v>
      </c>
      <c r="F11" s="57">
        <v>4934554.3</v>
      </c>
      <c r="G11" s="57">
        <v>60660.3</v>
      </c>
      <c r="H11" s="57">
        <v>236.6</v>
      </c>
      <c r="I11" s="57">
        <v>4470.8</v>
      </c>
      <c r="J11" s="57">
        <v>31276.5</v>
      </c>
      <c r="K11" s="57">
        <v>82355.199999999997</v>
      </c>
    </row>
    <row r="12" spans="2:11" x14ac:dyDescent="0.25">
      <c r="B12" s="2"/>
      <c r="C12" s="2"/>
      <c r="D12" s="1"/>
      <c r="E12" s="1" t="s">
        <v>86</v>
      </c>
      <c r="F12" s="57">
        <v>2932213.7</v>
      </c>
      <c r="G12" s="57">
        <v>33262.400000000001</v>
      </c>
      <c r="H12" s="57">
        <v>140</v>
      </c>
      <c r="I12" s="57">
        <v>2533.8000000000002</v>
      </c>
      <c r="J12" s="57">
        <v>19646</v>
      </c>
      <c r="K12" s="57">
        <v>48068.7</v>
      </c>
    </row>
    <row r="13" spans="2:11" x14ac:dyDescent="0.25">
      <c r="B13" s="2"/>
      <c r="C13" s="2"/>
      <c r="D13" s="1"/>
      <c r="E13" s="1" t="s">
        <v>87</v>
      </c>
      <c r="F13" s="57">
        <v>630286.4</v>
      </c>
      <c r="G13" s="57">
        <v>6949.9</v>
      </c>
      <c r="H13" s="57">
        <v>1748</v>
      </c>
      <c r="I13" s="57">
        <v>10868.6</v>
      </c>
      <c r="J13" s="57">
        <v>49527.3</v>
      </c>
      <c r="K13" s="57">
        <v>11517.3</v>
      </c>
    </row>
    <row r="14" spans="2:11" x14ac:dyDescent="0.25">
      <c r="B14" s="2"/>
      <c r="C14" s="2"/>
      <c r="D14" s="1"/>
      <c r="E14" s="1" t="s">
        <v>88</v>
      </c>
      <c r="F14" s="57">
        <v>314148</v>
      </c>
      <c r="G14" s="57">
        <v>3445.4</v>
      </c>
      <c r="H14" s="57">
        <v>1708.9</v>
      </c>
      <c r="I14" s="57">
        <v>7394.5</v>
      </c>
      <c r="J14" s="57">
        <v>21112.2</v>
      </c>
      <c r="K14" s="57">
        <v>5952.1</v>
      </c>
    </row>
    <row r="15" spans="2:11" x14ac:dyDescent="0.25">
      <c r="B15" s="2"/>
      <c r="C15" s="2"/>
      <c r="D15" s="1"/>
      <c r="E15" s="1" t="s">
        <v>89</v>
      </c>
      <c r="F15" s="57">
        <v>113.6</v>
      </c>
      <c r="G15" s="57">
        <v>510.8</v>
      </c>
      <c r="H15" s="57">
        <v>8087.6</v>
      </c>
      <c r="I15" s="57">
        <v>169224.3</v>
      </c>
      <c r="J15" s="57">
        <v>977441.4</v>
      </c>
      <c r="K15" s="57">
        <v>2328.6999999999998</v>
      </c>
    </row>
    <row r="16" spans="2:11" x14ac:dyDescent="0.25">
      <c r="B16" s="2"/>
      <c r="C16" s="2"/>
      <c r="D16" s="1"/>
      <c r="E16" s="1" t="s">
        <v>90</v>
      </c>
      <c r="F16" s="57">
        <v>79.599999999999994</v>
      </c>
      <c r="G16" s="57">
        <v>507.6</v>
      </c>
      <c r="H16" s="57">
        <v>8088.7</v>
      </c>
      <c r="I16" s="57">
        <v>169094.7</v>
      </c>
      <c r="J16" s="57">
        <v>977283.3</v>
      </c>
      <c r="K16" s="57">
        <v>2344.5</v>
      </c>
    </row>
    <row r="17" spans="1:11" x14ac:dyDescent="0.25">
      <c r="B17" s="1"/>
      <c r="C17" s="1"/>
      <c r="D17" s="1"/>
      <c r="E17" s="1" t="s">
        <v>91</v>
      </c>
      <c r="F17" s="57">
        <v>62.7</v>
      </c>
      <c r="G17" s="57">
        <v>504.7</v>
      </c>
      <c r="H17" s="57">
        <v>8076.1</v>
      </c>
      <c r="I17" s="57">
        <v>169227.3</v>
      </c>
      <c r="J17" s="57">
        <v>976969.3</v>
      </c>
      <c r="K17" s="57">
        <v>2330</v>
      </c>
    </row>
    <row r="18" spans="1:11" x14ac:dyDescent="0.25">
      <c r="B18" s="2"/>
      <c r="C18" s="2"/>
      <c r="D18" s="2"/>
      <c r="E18" s="1" t="s">
        <v>92</v>
      </c>
      <c r="F18" s="57">
        <v>14.2</v>
      </c>
      <c r="G18" s="57">
        <v>222.2</v>
      </c>
      <c r="H18" s="57">
        <v>1706.8</v>
      </c>
      <c r="I18" s="57">
        <v>6566.9</v>
      </c>
      <c r="J18" s="57">
        <v>14213.2</v>
      </c>
      <c r="K18" s="57">
        <v>229.8</v>
      </c>
    </row>
    <row r="19" spans="1:11" x14ac:dyDescent="0.25">
      <c r="B19" s="2"/>
      <c r="C19" s="2"/>
      <c r="D19" s="2"/>
      <c r="E19" s="1" t="s">
        <v>93</v>
      </c>
      <c r="F19" s="57">
        <v>10.8</v>
      </c>
      <c r="G19" s="57">
        <v>654.79999999999995</v>
      </c>
      <c r="H19" s="57">
        <v>1662.8</v>
      </c>
      <c r="I19" s="57">
        <v>5488.1</v>
      </c>
      <c r="J19" s="57">
        <v>10799.4</v>
      </c>
      <c r="K19" s="57">
        <v>174.3</v>
      </c>
    </row>
    <row r="20" spans="1:11" x14ac:dyDescent="0.25">
      <c r="B20" s="2"/>
      <c r="C20" s="2"/>
      <c r="D20" s="2"/>
      <c r="E20" s="1" t="s">
        <v>94</v>
      </c>
      <c r="F20" s="57">
        <v>9.5</v>
      </c>
      <c r="G20" s="57">
        <v>414</v>
      </c>
      <c r="H20" s="57">
        <v>2779.2</v>
      </c>
      <c r="I20" s="57">
        <v>6076.1</v>
      </c>
      <c r="J20" s="57">
        <v>10596.4</v>
      </c>
      <c r="K20" s="57">
        <v>81.099999999999994</v>
      </c>
    </row>
    <row r="21" spans="1:11" x14ac:dyDescent="0.25">
      <c r="B21" s="2"/>
      <c r="C21" s="2"/>
      <c r="D21" s="1"/>
      <c r="E21" s="1" t="s">
        <v>95</v>
      </c>
      <c r="F21" s="57">
        <v>267874.8</v>
      </c>
      <c r="G21" s="57">
        <v>2802.8</v>
      </c>
      <c r="H21" s="57">
        <v>1629.6</v>
      </c>
      <c r="I21" s="57">
        <v>8051.1</v>
      </c>
      <c r="J21" s="57">
        <v>25329</v>
      </c>
      <c r="K21" s="57">
        <v>6346.5</v>
      </c>
    </row>
    <row r="22" spans="1:11" x14ac:dyDescent="0.25">
      <c r="B22" s="2"/>
      <c r="C22" s="2"/>
      <c r="D22" s="1"/>
      <c r="E22" s="1" t="s">
        <v>96</v>
      </c>
      <c r="F22" s="57">
        <v>272677.7</v>
      </c>
      <c r="G22" s="57">
        <v>2838.1</v>
      </c>
      <c r="H22" s="57">
        <v>1577</v>
      </c>
      <c r="I22" s="57">
        <v>7887.7</v>
      </c>
      <c r="J22" s="57">
        <v>23844.9</v>
      </c>
      <c r="K22" s="57">
        <v>6525.6</v>
      </c>
    </row>
    <row r="23" spans="1:11" x14ac:dyDescent="0.25">
      <c r="C23" s="2"/>
      <c r="D23" s="1"/>
      <c r="E23" s="1" t="s">
        <v>97</v>
      </c>
      <c r="F23" s="57">
        <v>275063.2</v>
      </c>
      <c r="G23" s="57">
        <v>3997.8</v>
      </c>
      <c r="H23" s="57">
        <v>1571.5</v>
      </c>
      <c r="I23" s="57">
        <v>7879.4</v>
      </c>
      <c r="J23" s="57">
        <v>24491.200000000001</v>
      </c>
      <c r="K23" s="57">
        <v>6560</v>
      </c>
    </row>
    <row r="24" spans="1:11" x14ac:dyDescent="0.25">
      <c r="C24" s="2"/>
      <c r="D24" s="1"/>
      <c r="E24" s="1" t="s">
        <v>98</v>
      </c>
      <c r="G24" s="57">
        <v>333.7</v>
      </c>
      <c r="I24" s="57">
        <v>300557.2</v>
      </c>
      <c r="K24" s="57">
        <v>2219.6</v>
      </c>
    </row>
    <row r="25" spans="1:11" x14ac:dyDescent="0.25">
      <c r="C25" s="2"/>
      <c r="D25" s="1"/>
      <c r="E25" s="1" t="s">
        <v>99</v>
      </c>
      <c r="F25" s="57">
        <v>100196.2</v>
      </c>
      <c r="G25" s="57">
        <v>19070.099999999999</v>
      </c>
      <c r="I25" s="57">
        <v>805.7</v>
      </c>
      <c r="J25" s="57">
        <v>9173.7000000000007</v>
      </c>
      <c r="K25" s="57">
        <v>54815.1</v>
      </c>
    </row>
    <row r="26" spans="1:11" x14ac:dyDescent="0.25">
      <c r="A26" s="2"/>
      <c r="B26" s="2"/>
      <c r="C26" s="2"/>
      <c r="D26" s="1"/>
      <c r="E26" s="1" t="s">
        <v>100</v>
      </c>
      <c r="F26" s="57">
        <v>100708.2</v>
      </c>
      <c r="G26" s="57">
        <v>19041.599999999999</v>
      </c>
      <c r="H26" s="57">
        <v>1632.4</v>
      </c>
      <c r="I26" s="57">
        <v>5398.5</v>
      </c>
      <c r="K26" s="57">
        <v>54960.1</v>
      </c>
    </row>
    <row r="27" spans="1:11" x14ac:dyDescent="0.25">
      <c r="A27" s="2"/>
      <c r="B27" s="2"/>
      <c r="C27" s="2"/>
      <c r="D27" s="1"/>
      <c r="E27" s="1" t="s">
        <v>101</v>
      </c>
      <c r="F27" s="57">
        <v>99642.9</v>
      </c>
      <c r="G27" s="57">
        <v>19038</v>
      </c>
      <c r="H27" s="57">
        <v>825.6</v>
      </c>
      <c r="I27" s="57">
        <v>1914.2</v>
      </c>
      <c r="K27" s="57">
        <v>54024.800000000003</v>
      </c>
    </row>
    <row r="28" spans="1:11" x14ac:dyDescent="0.25">
      <c r="A28" s="2"/>
      <c r="B28" s="2"/>
      <c r="C28" s="2"/>
      <c r="D28" s="1"/>
      <c r="E28" s="1" t="s">
        <v>102</v>
      </c>
      <c r="G28" s="57">
        <v>322.8</v>
      </c>
      <c r="I28" s="57">
        <v>300339.90000000002</v>
      </c>
      <c r="K28" s="57">
        <v>2268.6999999999998</v>
      </c>
    </row>
    <row r="29" spans="1:11" x14ac:dyDescent="0.25">
      <c r="A29" s="2"/>
      <c r="B29" s="2"/>
      <c r="C29" s="2"/>
      <c r="D29" s="1"/>
      <c r="E29" s="1" t="s">
        <v>103</v>
      </c>
      <c r="F29" s="57">
        <v>2400888.6</v>
      </c>
      <c r="G29" s="57">
        <v>4108</v>
      </c>
      <c r="H29" s="57">
        <v>7607.7</v>
      </c>
      <c r="I29" s="57">
        <v>83184.899999999994</v>
      </c>
      <c r="J29" s="57">
        <v>851273.2</v>
      </c>
      <c r="K29" s="57">
        <v>1207.3</v>
      </c>
    </row>
    <row r="30" spans="1:11" x14ac:dyDescent="0.25">
      <c r="A30" s="2"/>
      <c r="B30" s="2"/>
      <c r="C30" s="2"/>
      <c r="D30" s="1"/>
      <c r="E30" s="1" t="s">
        <v>104</v>
      </c>
      <c r="F30" s="57">
        <v>3641656.2</v>
      </c>
      <c r="G30" s="57">
        <v>20644.5</v>
      </c>
      <c r="H30" s="57">
        <v>6928.4</v>
      </c>
      <c r="I30" s="57">
        <v>37693.800000000003</v>
      </c>
      <c r="J30" s="57">
        <v>750260.8</v>
      </c>
      <c r="K30" s="57">
        <v>1203.7</v>
      </c>
    </row>
    <row r="31" spans="1:11" x14ac:dyDescent="0.25">
      <c r="A31" s="2"/>
      <c r="B31" s="2"/>
      <c r="C31" s="2"/>
      <c r="D31" s="1"/>
      <c r="E31" s="1" t="s">
        <v>105</v>
      </c>
      <c r="F31" s="57">
        <v>6188674.5</v>
      </c>
      <c r="G31" s="57">
        <v>10720.1</v>
      </c>
      <c r="H31" s="57">
        <v>5256.3</v>
      </c>
      <c r="I31" s="57">
        <v>18043.400000000001</v>
      </c>
      <c r="J31" s="57">
        <v>441029.2</v>
      </c>
      <c r="K31" s="57">
        <v>2503.6</v>
      </c>
    </row>
    <row r="32" spans="1:11" x14ac:dyDescent="0.25">
      <c r="A32" s="2"/>
      <c r="B32" s="2"/>
      <c r="C32" s="2"/>
      <c r="D32" s="1"/>
      <c r="E32" s="1" t="s">
        <v>106</v>
      </c>
      <c r="F32" s="57">
        <v>5091686.8</v>
      </c>
      <c r="G32" s="57">
        <v>8375.2000000000007</v>
      </c>
      <c r="H32" s="57">
        <v>5809.8</v>
      </c>
      <c r="I32" s="57">
        <v>41029.199999999997</v>
      </c>
      <c r="J32" s="57">
        <v>539464.30000000005</v>
      </c>
      <c r="K32" s="57">
        <v>1771.5</v>
      </c>
    </row>
    <row r="33" spans="1:11" x14ac:dyDescent="0.25">
      <c r="A33" s="2"/>
      <c r="B33" s="2"/>
      <c r="C33" s="2"/>
      <c r="D33" s="1"/>
      <c r="E33" s="1" t="s">
        <v>107</v>
      </c>
      <c r="F33" s="57">
        <v>4321579.5</v>
      </c>
      <c r="G33" s="57">
        <v>3142.5</v>
      </c>
      <c r="H33" s="57">
        <v>6110.1</v>
      </c>
      <c r="I33" s="57">
        <v>77073</v>
      </c>
      <c r="J33" s="57">
        <v>591844.19999999995</v>
      </c>
      <c r="K33" s="57">
        <v>2593.1</v>
      </c>
    </row>
    <row r="34" spans="1:11" x14ac:dyDescent="0.25">
      <c r="A34" s="2"/>
      <c r="B34" s="2"/>
      <c r="C34" s="2"/>
      <c r="D34" s="1"/>
      <c r="E34" s="1" t="s">
        <v>108</v>
      </c>
      <c r="F34" s="57">
        <v>5379548.7000000002</v>
      </c>
      <c r="G34" s="57">
        <v>531.6</v>
      </c>
      <c r="H34" s="57">
        <v>5461.9</v>
      </c>
      <c r="I34" s="57">
        <v>47005.2</v>
      </c>
      <c r="J34" s="57">
        <v>471298.5</v>
      </c>
      <c r="K34" s="57">
        <v>2002.1</v>
      </c>
    </row>
    <row r="35" spans="1:11" x14ac:dyDescent="0.25">
      <c r="A35" s="2"/>
      <c r="B35" s="2"/>
      <c r="C35" s="2"/>
      <c r="D35" s="1"/>
      <c r="E35" s="1" t="s">
        <v>109</v>
      </c>
      <c r="F35" s="57">
        <v>3636240</v>
      </c>
      <c r="G35" s="57">
        <v>5167.5</v>
      </c>
      <c r="H35" s="57">
        <v>6549.7</v>
      </c>
      <c r="I35" s="57">
        <v>63074</v>
      </c>
      <c r="J35" s="57">
        <v>680988.5</v>
      </c>
      <c r="K35" s="57">
        <v>2621.8</v>
      </c>
    </row>
    <row r="36" spans="1:11" x14ac:dyDescent="0.25">
      <c r="A36" s="2"/>
      <c r="B36" s="2"/>
      <c r="C36" s="2"/>
      <c r="D36" s="1"/>
      <c r="E36" s="1" t="s">
        <v>110</v>
      </c>
      <c r="F36" s="57">
        <v>5017859.0999999996</v>
      </c>
      <c r="G36" s="57">
        <v>4999.8</v>
      </c>
      <c r="H36" s="57">
        <v>5995.6</v>
      </c>
      <c r="I36" s="57">
        <v>65153.9</v>
      </c>
      <c r="J36" s="57">
        <v>496253.2</v>
      </c>
      <c r="K36" s="57">
        <v>1919</v>
      </c>
    </row>
    <row r="37" spans="1:11" x14ac:dyDescent="0.25">
      <c r="A37" s="2"/>
      <c r="B37" s="2"/>
      <c r="C37" s="2"/>
      <c r="D37" s="1"/>
      <c r="E37" s="1" t="s">
        <v>111</v>
      </c>
      <c r="F37" s="57">
        <v>5462688.0999999996</v>
      </c>
      <c r="G37" s="57">
        <v>5825.4</v>
      </c>
      <c r="H37" s="57">
        <v>5426.8</v>
      </c>
      <c r="I37" s="57">
        <v>9302.4</v>
      </c>
      <c r="J37" s="57">
        <v>468438.4</v>
      </c>
      <c r="K37" s="57">
        <v>958</v>
      </c>
    </row>
    <row r="38" spans="1:11" x14ac:dyDescent="0.25">
      <c r="A38" s="2"/>
      <c r="B38" s="2"/>
      <c r="C38" s="2"/>
      <c r="D38" s="1"/>
      <c r="E38" s="1" t="s">
        <v>112</v>
      </c>
      <c r="F38" s="57">
        <v>5667758.7000000002</v>
      </c>
      <c r="G38" s="57">
        <v>7935.8</v>
      </c>
      <c r="H38" s="57">
        <v>4731.3</v>
      </c>
      <c r="I38" s="57">
        <v>16615.099999999999</v>
      </c>
      <c r="J38" s="57">
        <v>404995.6</v>
      </c>
      <c r="K38" s="57">
        <v>856.9</v>
      </c>
    </row>
    <row r="39" spans="1:11" x14ac:dyDescent="0.25">
      <c r="A39" s="2"/>
      <c r="B39" s="2"/>
      <c r="C39" s="2"/>
      <c r="D39" s="1"/>
      <c r="E39" s="1" t="s">
        <v>113</v>
      </c>
      <c r="F39" s="57">
        <v>278176.3</v>
      </c>
      <c r="G39" s="57">
        <v>2851.5</v>
      </c>
      <c r="H39" s="57">
        <v>1665.9</v>
      </c>
      <c r="I39" s="57">
        <v>6701</v>
      </c>
      <c r="K39" s="57">
        <v>6583.8</v>
      </c>
    </row>
    <row r="40" spans="1:11" x14ac:dyDescent="0.25">
      <c r="A40" s="2"/>
      <c r="B40" s="2"/>
      <c r="C40" s="2"/>
      <c r="D40" s="1"/>
      <c r="E40" s="1" t="s">
        <v>114</v>
      </c>
      <c r="F40" s="57">
        <v>214.9</v>
      </c>
      <c r="G40" s="57">
        <v>508.3</v>
      </c>
      <c r="H40" s="57">
        <v>8056.8</v>
      </c>
      <c r="I40" s="57">
        <v>168729</v>
      </c>
      <c r="J40" s="57">
        <v>974395.2</v>
      </c>
      <c r="K40" s="57">
        <v>2346.3000000000002</v>
      </c>
    </row>
    <row r="41" spans="1:11" x14ac:dyDescent="0.25">
      <c r="A41" s="2"/>
      <c r="B41" s="2"/>
      <c r="C41" s="2"/>
      <c r="D41" s="1"/>
      <c r="E41" s="1" t="s">
        <v>115</v>
      </c>
      <c r="F41" s="57">
        <v>3159012.8</v>
      </c>
      <c r="G41" s="57">
        <v>5648.3</v>
      </c>
      <c r="H41" s="57">
        <v>7239.8</v>
      </c>
      <c r="I41" s="57">
        <v>78696.600000000006</v>
      </c>
      <c r="J41" s="57">
        <v>735178</v>
      </c>
      <c r="K41" s="57">
        <v>5441.6</v>
      </c>
    </row>
    <row r="42" spans="1:11" x14ac:dyDescent="0.25">
      <c r="A42" s="2"/>
      <c r="B42" s="2"/>
      <c r="C42" s="2"/>
      <c r="D42" s="1"/>
      <c r="E42" s="1" t="s">
        <v>116</v>
      </c>
      <c r="F42" s="57">
        <v>214.7</v>
      </c>
      <c r="G42" s="57">
        <v>590.79999999999995</v>
      </c>
      <c r="H42" s="57">
        <v>7837.1</v>
      </c>
      <c r="I42" s="57">
        <v>164310.5</v>
      </c>
      <c r="J42" s="57">
        <v>943025.8</v>
      </c>
      <c r="K42" s="57">
        <v>2520.5</v>
      </c>
    </row>
    <row r="43" spans="1:11" x14ac:dyDescent="0.25">
      <c r="A43" s="2"/>
      <c r="B43" s="2"/>
      <c r="C43" s="2"/>
      <c r="D43" s="1"/>
      <c r="E43" s="1" t="s">
        <v>117</v>
      </c>
      <c r="F43" s="57">
        <v>6026367.4000000004</v>
      </c>
      <c r="G43" s="57">
        <v>8738.2000000000007</v>
      </c>
      <c r="H43" s="57">
        <v>4664.2</v>
      </c>
      <c r="I43" s="57">
        <v>10050.9</v>
      </c>
      <c r="J43" s="57">
        <v>376526.5</v>
      </c>
      <c r="K43" s="57">
        <v>1214.0999999999999</v>
      </c>
    </row>
    <row r="44" spans="1:11" x14ac:dyDescent="0.25">
      <c r="A44" s="2"/>
      <c r="B44" s="2"/>
      <c r="C44" s="2"/>
      <c r="D44" s="1"/>
      <c r="E44" s="1" t="s">
        <v>118</v>
      </c>
      <c r="F44" s="57">
        <v>5346945.5</v>
      </c>
      <c r="G44" s="57">
        <v>28956.400000000001</v>
      </c>
      <c r="H44" s="57">
        <v>4889.1000000000004</v>
      </c>
      <c r="I44" s="57">
        <v>13135</v>
      </c>
      <c r="J44" s="57">
        <v>421293.6</v>
      </c>
      <c r="K44" s="57">
        <v>215.6</v>
      </c>
    </row>
    <row r="45" spans="1:11" x14ac:dyDescent="0.25">
      <c r="A45" s="2"/>
      <c r="B45" s="2"/>
      <c r="C45" s="2"/>
      <c r="D45" s="1"/>
      <c r="E45" s="1" t="s">
        <v>119</v>
      </c>
      <c r="F45" s="57">
        <v>2156512.6</v>
      </c>
      <c r="G45" s="57">
        <v>2116.3000000000002</v>
      </c>
      <c r="H45" s="57">
        <v>6983.9</v>
      </c>
      <c r="I45" s="57">
        <v>110798.39999999999</v>
      </c>
      <c r="J45" s="57">
        <v>780257.2</v>
      </c>
      <c r="K45" s="57">
        <v>2295.6</v>
      </c>
    </row>
    <row r="46" spans="1:11" x14ac:dyDescent="0.25">
      <c r="A46" s="2"/>
      <c r="B46" s="2"/>
      <c r="C46" s="2"/>
      <c r="D46" s="1"/>
      <c r="E46" s="1" t="s">
        <v>120</v>
      </c>
      <c r="F46" s="57">
        <v>5414668.5999999996</v>
      </c>
      <c r="G46" s="57">
        <v>7057.8</v>
      </c>
      <c r="H46" s="57">
        <v>5441.3</v>
      </c>
      <c r="I46" s="57">
        <v>5479.6</v>
      </c>
      <c r="J46" s="57">
        <v>450934.3</v>
      </c>
      <c r="K46" s="57">
        <v>1251.5999999999999</v>
      </c>
    </row>
    <row r="47" spans="1:11" x14ac:dyDescent="0.25">
      <c r="A47" s="2"/>
      <c r="B47" s="2"/>
      <c r="C47" s="2"/>
      <c r="D47" s="1"/>
      <c r="E47" s="1" t="s">
        <v>121</v>
      </c>
      <c r="F47" s="57">
        <v>3834023</v>
      </c>
      <c r="G47" s="57">
        <v>6416</v>
      </c>
      <c r="H47" s="57">
        <v>6781.7</v>
      </c>
      <c r="I47" s="57">
        <v>38776.1</v>
      </c>
      <c r="J47" s="57">
        <v>668778.6</v>
      </c>
      <c r="K47" s="57">
        <v>11181.4</v>
      </c>
    </row>
    <row r="48" spans="1:11" x14ac:dyDescent="0.25">
      <c r="A48" s="2"/>
      <c r="B48" s="2"/>
      <c r="C48" s="2"/>
      <c r="D48" s="1"/>
      <c r="E48" s="1" t="s">
        <v>122</v>
      </c>
      <c r="F48" s="57">
        <v>4803547.9000000004</v>
      </c>
      <c r="G48" s="57">
        <v>5822.8</v>
      </c>
      <c r="H48" s="57">
        <v>5830.7</v>
      </c>
      <c r="I48" s="57">
        <v>3837.2</v>
      </c>
      <c r="J48" s="57">
        <v>523048</v>
      </c>
      <c r="K48" s="57">
        <v>493.9</v>
      </c>
    </row>
    <row r="49" spans="1:11" x14ac:dyDescent="0.25">
      <c r="A49" s="2"/>
      <c r="B49" s="2"/>
      <c r="C49" s="2"/>
      <c r="D49" s="1"/>
      <c r="E49" s="1" t="s">
        <v>123</v>
      </c>
      <c r="F49" s="57">
        <v>5092393.8</v>
      </c>
      <c r="G49" s="57">
        <v>5464.1</v>
      </c>
      <c r="H49" s="57">
        <v>5191.7</v>
      </c>
      <c r="I49" s="57">
        <v>15635.2</v>
      </c>
      <c r="J49" s="57">
        <v>451692.79999999999</v>
      </c>
      <c r="K49" s="57">
        <v>1466.9</v>
      </c>
    </row>
    <row r="50" spans="1:11" x14ac:dyDescent="0.25">
      <c r="A50" s="2"/>
      <c r="B50" s="2"/>
      <c r="C50" s="2"/>
      <c r="D50" s="1"/>
      <c r="E50" s="1" t="s">
        <v>124</v>
      </c>
      <c r="F50" s="57">
        <v>5937158.2999999998</v>
      </c>
      <c r="G50" s="57">
        <v>10203</v>
      </c>
      <c r="H50" s="57">
        <v>4032.8</v>
      </c>
      <c r="I50" s="57">
        <v>4700.1000000000004</v>
      </c>
      <c r="J50" s="57">
        <v>297330.3</v>
      </c>
      <c r="K50" s="57">
        <v>543.79999999999995</v>
      </c>
    </row>
    <row r="51" spans="1:11" x14ac:dyDescent="0.25">
      <c r="A51" s="2"/>
      <c r="B51" s="2"/>
      <c r="C51" s="2"/>
      <c r="D51" s="1"/>
      <c r="E51" s="1" t="s">
        <v>125</v>
      </c>
      <c r="F51" s="57">
        <v>268480.5</v>
      </c>
      <c r="G51" s="57">
        <v>2824.1</v>
      </c>
      <c r="H51" s="57">
        <v>821.2</v>
      </c>
      <c r="I51" s="57">
        <v>3073.8</v>
      </c>
      <c r="K51" s="57">
        <v>6655</v>
      </c>
    </row>
    <row r="52" spans="1:11" x14ac:dyDescent="0.25">
      <c r="A52" s="2"/>
      <c r="B52" s="2"/>
      <c r="C52" s="2"/>
      <c r="D52" s="1"/>
      <c r="E52" s="1" t="s">
        <v>126</v>
      </c>
      <c r="F52" s="57">
        <v>211</v>
      </c>
      <c r="G52" s="57">
        <v>513.79999999999995</v>
      </c>
      <c r="H52" s="57">
        <v>8032.7</v>
      </c>
      <c r="I52" s="57">
        <v>168001</v>
      </c>
      <c r="J52" s="57">
        <v>972507</v>
      </c>
      <c r="K52" s="57">
        <v>2351.4</v>
      </c>
    </row>
    <row r="53" spans="1:11" x14ac:dyDescent="0.25">
      <c r="A53" s="2"/>
      <c r="B53" s="2"/>
      <c r="C53" s="2"/>
      <c r="D53" s="1"/>
      <c r="E53" s="1" t="s">
        <v>127</v>
      </c>
      <c r="F53" s="57">
        <v>4028711.2</v>
      </c>
      <c r="G53" s="57">
        <v>13809.9</v>
      </c>
      <c r="H53" s="57">
        <v>5631.5</v>
      </c>
      <c r="I53" s="57">
        <v>53470.400000000001</v>
      </c>
      <c r="J53" s="57">
        <v>590173.30000000005</v>
      </c>
      <c r="K53" s="57">
        <v>781.3</v>
      </c>
    </row>
    <row r="54" spans="1:11" x14ac:dyDescent="0.25">
      <c r="A54" s="2"/>
      <c r="B54" s="2"/>
      <c r="C54" s="2"/>
      <c r="D54" s="1"/>
      <c r="E54" s="1" t="s">
        <v>128</v>
      </c>
      <c r="F54" s="57">
        <v>4736365</v>
      </c>
      <c r="G54" s="57">
        <v>5183.1000000000004</v>
      </c>
      <c r="H54" s="57">
        <v>5980.3</v>
      </c>
      <c r="I54" s="57">
        <v>12519.6</v>
      </c>
      <c r="J54" s="57">
        <v>529931.30000000005</v>
      </c>
      <c r="K54" s="57">
        <v>1262.2</v>
      </c>
    </row>
    <row r="55" spans="1:11" x14ac:dyDescent="0.25">
      <c r="A55" s="2"/>
      <c r="B55" s="2"/>
      <c r="C55" s="2"/>
      <c r="D55" s="1"/>
      <c r="E55" s="1" t="s">
        <v>129</v>
      </c>
      <c r="F55" s="57">
        <v>4994023.4000000004</v>
      </c>
      <c r="G55" s="57">
        <v>4461.5</v>
      </c>
      <c r="H55" s="57">
        <v>5477.8</v>
      </c>
      <c r="I55" s="57">
        <v>20540.099999999999</v>
      </c>
      <c r="J55" s="57">
        <v>461058.8</v>
      </c>
      <c r="K55" s="57">
        <v>1365.6</v>
      </c>
    </row>
    <row r="56" spans="1:11" x14ac:dyDescent="0.25">
      <c r="A56" s="2"/>
      <c r="B56" s="2"/>
      <c r="C56" s="2"/>
      <c r="D56" s="1"/>
      <c r="E56" s="1" t="s">
        <v>130</v>
      </c>
      <c r="F56" s="57">
        <v>4544033.5</v>
      </c>
      <c r="G56" s="57">
        <v>7749.5</v>
      </c>
      <c r="H56" s="57">
        <v>5642.8</v>
      </c>
      <c r="I56" s="57">
        <v>44832</v>
      </c>
      <c r="J56" s="57">
        <v>492337</v>
      </c>
      <c r="K56" s="57">
        <v>9985.5</v>
      </c>
    </row>
    <row r="57" spans="1:11" x14ac:dyDescent="0.25">
      <c r="A57" s="2"/>
      <c r="B57" s="2"/>
      <c r="C57" s="2"/>
      <c r="D57" s="1"/>
      <c r="E57" s="1" t="s">
        <v>131</v>
      </c>
      <c r="F57" s="57">
        <v>1672100.9</v>
      </c>
      <c r="G57" s="57">
        <v>885.6</v>
      </c>
      <c r="H57" s="57">
        <v>7289.7</v>
      </c>
      <c r="I57" s="57">
        <v>123947.5</v>
      </c>
      <c r="J57" s="57">
        <v>814528.7</v>
      </c>
      <c r="K57" s="57">
        <v>3144.3</v>
      </c>
    </row>
    <row r="58" spans="1:11" x14ac:dyDescent="0.25">
      <c r="A58" s="2"/>
      <c r="B58" s="2"/>
      <c r="C58" s="2"/>
      <c r="D58" s="1"/>
      <c r="E58" s="1" t="s">
        <v>132</v>
      </c>
      <c r="F58" s="57">
        <v>4953185.5999999996</v>
      </c>
      <c r="G58" s="57">
        <v>6832.1</v>
      </c>
      <c r="H58" s="57">
        <v>5506</v>
      </c>
      <c r="I58" s="57">
        <v>20512</v>
      </c>
      <c r="J58" s="57">
        <v>483443.9</v>
      </c>
      <c r="K58" s="57">
        <v>3179.5</v>
      </c>
    </row>
    <row r="59" spans="1:11" x14ac:dyDescent="0.25">
      <c r="A59" s="2"/>
      <c r="B59" s="2"/>
      <c r="C59" s="2"/>
      <c r="D59" s="2"/>
      <c r="E59" s="1" t="s">
        <v>133</v>
      </c>
      <c r="F59" s="57">
        <v>2270727.7999999998</v>
      </c>
      <c r="G59" s="57">
        <v>9407.7999999999993</v>
      </c>
      <c r="H59" s="57">
        <v>7456.1</v>
      </c>
      <c r="I59" s="57">
        <v>103604.9</v>
      </c>
      <c r="J59" s="57">
        <v>792197.4</v>
      </c>
      <c r="K59" s="57">
        <v>2165.4</v>
      </c>
    </row>
    <row r="60" spans="1:11" x14ac:dyDescent="0.25">
      <c r="A60" s="2"/>
      <c r="B60" s="2"/>
      <c r="C60" s="2"/>
      <c r="D60" s="2"/>
      <c r="E60" s="1" t="s">
        <v>134</v>
      </c>
      <c r="F60" s="57">
        <v>4006620.4</v>
      </c>
      <c r="G60" s="57">
        <v>5146.8</v>
      </c>
      <c r="H60" s="57">
        <v>6595.6</v>
      </c>
      <c r="I60" s="57">
        <v>17843.400000000001</v>
      </c>
      <c r="J60" s="57">
        <v>642465.9</v>
      </c>
      <c r="K60" s="57">
        <v>1319.6</v>
      </c>
    </row>
    <row r="61" spans="1:11" x14ac:dyDescent="0.25">
      <c r="A61" s="2"/>
      <c r="B61" s="2"/>
      <c r="C61" s="2"/>
      <c r="D61" s="2"/>
      <c r="E61" s="1" t="s">
        <v>135</v>
      </c>
      <c r="F61" s="57">
        <v>6062761.2000000002</v>
      </c>
      <c r="G61" s="57">
        <v>10650.2</v>
      </c>
      <c r="H61" s="57">
        <v>3798.6</v>
      </c>
      <c r="I61" s="57">
        <v>5994.9</v>
      </c>
      <c r="J61" s="57">
        <v>277722.09999999998</v>
      </c>
      <c r="K61" s="57">
        <v>556.70000000000005</v>
      </c>
    </row>
    <row r="62" spans="1:11" x14ac:dyDescent="0.25">
      <c r="A62" s="2"/>
      <c r="B62" s="2"/>
      <c r="C62" s="2"/>
      <c r="D62" s="2"/>
      <c r="E62" s="1" t="s">
        <v>136</v>
      </c>
      <c r="F62" s="57">
        <v>3516330</v>
      </c>
      <c r="G62" s="57">
        <v>7323.6</v>
      </c>
      <c r="H62" s="57">
        <v>6438.8</v>
      </c>
      <c r="I62" s="57">
        <v>49842</v>
      </c>
      <c r="J62" s="57">
        <v>654889.4</v>
      </c>
      <c r="K62" s="57">
        <v>891.9</v>
      </c>
    </row>
    <row r="63" spans="1:11" x14ac:dyDescent="0.25">
      <c r="A63" s="2"/>
      <c r="B63" s="2"/>
      <c r="C63" s="2"/>
      <c r="D63" s="2"/>
      <c r="E63" s="1" t="s">
        <v>137</v>
      </c>
      <c r="F63" s="57">
        <v>271539.20000000001</v>
      </c>
      <c r="G63" s="57">
        <v>2830.9</v>
      </c>
      <c r="H63" s="57">
        <v>1805.7</v>
      </c>
      <c r="I63" s="57">
        <v>7384.1</v>
      </c>
      <c r="K63" s="57">
        <v>6523</v>
      </c>
    </row>
    <row r="64" spans="1:11" x14ac:dyDescent="0.25">
      <c r="A64" s="2"/>
      <c r="B64" s="2"/>
      <c r="C64" s="2"/>
      <c r="D64" s="2"/>
      <c r="E64" s="1" t="s">
        <v>138</v>
      </c>
      <c r="F64" s="57">
        <v>192.2</v>
      </c>
      <c r="G64" s="57">
        <v>513</v>
      </c>
      <c r="H64" s="57">
        <v>7998.4</v>
      </c>
      <c r="I64" s="57">
        <v>167312.20000000001</v>
      </c>
      <c r="J64" s="57">
        <v>967957.5</v>
      </c>
      <c r="K64" s="57">
        <v>2332.1999999999998</v>
      </c>
    </row>
    <row r="65" spans="1:11" x14ac:dyDescent="0.25">
      <c r="A65" s="2"/>
      <c r="B65" s="2"/>
      <c r="C65" s="2"/>
      <c r="D65" s="2"/>
      <c r="E65" s="1" t="s">
        <v>139</v>
      </c>
      <c r="F65" s="57">
        <v>2319375</v>
      </c>
      <c r="G65" s="57">
        <v>4099.8999999999996</v>
      </c>
      <c r="H65" s="57">
        <v>7814.6</v>
      </c>
      <c r="I65" s="57">
        <v>70305.100000000006</v>
      </c>
      <c r="J65" s="57">
        <v>832879.5</v>
      </c>
      <c r="K65" s="57">
        <v>1584.7</v>
      </c>
    </row>
    <row r="66" spans="1:11" x14ac:dyDescent="0.25">
      <c r="A66" s="2"/>
      <c r="B66" s="2"/>
      <c r="C66" s="2"/>
      <c r="D66" s="2"/>
      <c r="E66" s="1" t="s">
        <v>140</v>
      </c>
      <c r="F66" s="57">
        <v>5011327.0999999996</v>
      </c>
      <c r="G66" s="57">
        <v>4631.8999999999996</v>
      </c>
      <c r="H66" s="57">
        <v>5891.9</v>
      </c>
      <c r="I66" s="57">
        <v>7083.2</v>
      </c>
      <c r="J66" s="57">
        <v>500165.3</v>
      </c>
      <c r="K66" s="57">
        <v>1243.4000000000001</v>
      </c>
    </row>
    <row r="67" spans="1:11" x14ac:dyDescent="0.25">
      <c r="A67" s="2"/>
      <c r="B67" s="2"/>
      <c r="C67" s="2"/>
      <c r="D67" s="2"/>
      <c r="E67" s="1" t="s">
        <v>141</v>
      </c>
      <c r="F67" s="57">
        <v>3826544.5</v>
      </c>
      <c r="G67" s="57">
        <v>2686.9</v>
      </c>
      <c r="H67" s="57">
        <v>6565.3</v>
      </c>
      <c r="I67" s="57">
        <v>36511</v>
      </c>
      <c r="J67" s="57">
        <v>626953.69999999995</v>
      </c>
      <c r="K67" s="57">
        <v>1843.1</v>
      </c>
    </row>
    <row r="68" spans="1:11" x14ac:dyDescent="0.25">
      <c r="A68" s="2"/>
      <c r="B68" s="2"/>
      <c r="C68" s="2"/>
      <c r="D68" s="2"/>
      <c r="E68" s="1" t="s">
        <v>142</v>
      </c>
      <c r="F68" s="57">
        <v>2980463.7</v>
      </c>
      <c r="G68" s="57">
        <v>7565.8</v>
      </c>
      <c r="H68" s="57">
        <v>7521.3</v>
      </c>
      <c r="I68" s="57">
        <v>39671.300000000003</v>
      </c>
      <c r="J68" s="57">
        <v>756321.7</v>
      </c>
      <c r="K68" s="57">
        <v>8771</v>
      </c>
    </row>
    <row r="69" spans="1:11" x14ac:dyDescent="0.25">
      <c r="A69" s="2"/>
      <c r="B69" s="2"/>
      <c r="C69" s="2"/>
      <c r="D69" s="2"/>
      <c r="E69" s="1" t="s">
        <v>143</v>
      </c>
      <c r="F69" s="57">
        <v>5134739.0999999996</v>
      </c>
      <c r="G69" s="57">
        <v>2118.6</v>
      </c>
      <c r="H69" s="57">
        <v>4604.8999999999996</v>
      </c>
      <c r="I69" s="57">
        <v>46899.199999999997</v>
      </c>
      <c r="J69" s="57">
        <v>396294.1</v>
      </c>
      <c r="K69" s="57">
        <v>2911.6</v>
      </c>
    </row>
    <row r="70" spans="1:11" x14ac:dyDescent="0.25">
      <c r="A70" s="2"/>
      <c r="B70" s="2"/>
      <c r="C70" s="2"/>
      <c r="D70" s="2"/>
      <c r="E70" s="1" t="s">
        <v>144</v>
      </c>
      <c r="F70" s="57">
        <v>2858646.3</v>
      </c>
      <c r="G70" s="57">
        <v>9843</v>
      </c>
      <c r="H70" s="57">
        <v>6918.7</v>
      </c>
      <c r="I70" s="57">
        <v>73977.399999999994</v>
      </c>
      <c r="J70" s="57">
        <v>729190.5</v>
      </c>
      <c r="K70" s="57">
        <v>1075.3</v>
      </c>
    </row>
    <row r="71" spans="1:11" x14ac:dyDescent="0.25">
      <c r="A71" s="2"/>
      <c r="B71" s="2"/>
      <c r="C71" s="2"/>
      <c r="D71" s="2"/>
      <c r="E71" s="1" t="s">
        <v>145</v>
      </c>
      <c r="F71" s="57">
        <v>3367851.6</v>
      </c>
      <c r="G71" s="57">
        <v>4389.7</v>
      </c>
      <c r="H71" s="57">
        <v>7309.8</v>
      </c>
      <c r="I71" s="57">
        <v>77267</v>
      </c>
      <c r="J71" s="57">
        <v>673030.5</v>
      </c>
      <c r="K71" s="57">
        <v>4066.3</v>
      </c>
    </row>
    <row r="72" spans="1:11" x14ac:dyDescent="0.25">
      <c r="A72" s="2"/>
      <c r="B72" s="2"/>
      <c r="C72" s="2"/>
      <c r="D72" s="2"/>
      <c r="E72" s="1" t="s">
        <v>146</v>
      </c>
      <c r="F72" s="57">
        <v>5257312.9000000004</v>
      </c>
      <c r="G72" s="57">
        <v>4695.8999999999996</v>
      </c>
      <c r="H72" s="57">
        <v>4807.3999999999996</v>
      </c>
      <c r="I72" s="57">
        <v>20320.5</v>
      </c>
      <c r="J72" s="57">
        <v>410321.5</v>
      </c>
      <c r="K72" s="57">
        <v>1512.3</v>
      </c>
    </row>
    <row r="73" spans="1:11" x14ac:dyDescent="0.25">
      <c r="A73" s="2"/>
      <c r="B73" s="2"/>
      <c r="C73" s="2"/>
      <c r="D73" s="2"/>
      <c r="E73" s="1" t="s">
        <v>147</v>
      </c>
      <c r="F73" s="57">
        <v>4294155.3</v>
      </c>
      <c r="G73" s="57">
        <v>6478.3</v>
      </c>
      <c r="H73" s="57">
        <v>5299.9</v>
      </c>
      <c r="I73" s="57">
        <v>57988.800000000003</v>
      </c>
      <c r="J73" s="57">
        <v>511811.7</v>
      </c>
      <c r="K73" s="57">
        <v>1394.6</v>
      </c>
    </row>
    <row r="74" spans="1:11" x14ac:dyDescent="0.25">
      <c r="A74" s="2"/>
      <c r="B74" s="2"/>
      <c r="C74" s="2"/>
      <c r="D74" s="2"/>
      <c r="E74" s="1" t="s">
        <v>148</v>
      </c>
      <c r="F74" s="57">
        <v>262269.09999999998</v>
      </c>
      <c r="G74" s="57">
        <v>2848.8</v>
      </c>
      <c r="H74" s="57">
        <v>1490.5</v>
      </c>
      <c r="I74" s="57">
        <v>5027</v>
      </c>
      <c r="K74" s="57">
        <v>6570.9</v>
      </c>
    </row>
    <row r="75" spans="1:11" x14ac:dyDescent="0.25">
      <c r="A75" s="2"/>
      <c r="B75" s="2"/>
      <c r="C75" s="2"/>
      <c r="D75" s="2"/>
      <c r="E75" s="1" t="s">
        <v>149</v>
      </c>
      <c r="F75" s="57">
        <v>178.1</v>
      </c>
      <c r="G75" s="57">
        <v>488.3</v>
      </c>
      <c r="H75" s="57">
        <v>7990.2</v>
      </c>
      <c r="I75" s="57">
        <v>166927.4</v>
      </c>
      <c r="J75" s="57">
        <v>966546.7</v>
      </c>
      <c r="K75" s="57">
        <v>2337.6</v>
      </c>
    </row>
    <row r="76" spans="1:11" x14ac:dyDescent="0.25">
      <c r="A76" s="2"/>
      <c r="B76" s="2"/>
      <c r="C76" s="2"/>
      <c r="D76" s="2"/>
      <c r="E76" s="1" t="s">
        <v>150</v>
      </c>
      <c r="F76" s="57">
        <v>3130737.8</v>
      </c>
      <c r="G76" s="57">
        <v>5129</v>
      </c>
      <c r="H76" s="57">
        <v>8209.1</v>
      </c>
      <c r="I76" s="57">
        <v>5165.7</v>
      </c>
      <c r="J76" s="57">
        <v>884545.2</v>
      </c>
      <c r="K76" s="57">
        <v>1204.5999999999999</v>
      </c>
    </row>
    <row r="77" spans="1:11" x14ac:dyDescent="0.25">
      <c r="A77" s="2"/>
      <c r="B77" s="2"/>
      <c r="C77" s="2"/>
      <c r="D77" s="2"/>
      <c r="E77" s="1" t="s">
        <v>151</v>
      </c>
      <c r="F77" s="57">
        <v>7143297.5</v>
      </c>
      <c r="G77" s="57">
        <v>7185.3</v>
      </c>
      <c r="H77" s="57">
        <v>4106.2</v>
      </c>
      <c r="I77" s="57">
        <v>24487.9</v>
      </c>
      <c r="J77" s="57">
        <v>319671.90000000002</v>
      </c>
      <c r="K77" s="57">
        <v>1303.7</v>
      </c>
    </row>
    <row r="78" spans="1:11" x14ac:dyDescent="0.25">
      <c r="A78" s="2"/>
      <c r="B78" s="2"/>
      <c r="C78" s="2"/>
      <c r="D78" s="2"/>
      <c r="E78" s="1" t="s">
        <v>152</v>
      </c>
      <c r="F78" s="57">
        <v>275444.7</v>
      </c>
      <c r="G78" s="57">
        <v>2878.6</v>
      </c>
      <c r="H78" s="57">
        <v>1596.8</v>
      </c>
      <c r="I78" s="57">
        <v>5498.1</v>
      </c>
      <c r="K78" s="57">
        <v>6618.7</v>
      </c>
    </row>
    <row r="79" spans="1:11" x14ac:dyDescent="0.25">
      <c r="A79" s="2"/>
      <c r="B79" s="2"/>
      <c r="C79" s="2"/>
      <c r="D79" s="2"/>
      <c r="E79" s="1" t="s">
        <v>153</v>
      </c>
      <c r="F79" s="57">
        <v>141.1</v>
      </c>
      <c r="G79" s="57">
        <v>522.79999999999995</v>
      </c>
      <c r="H79" s="57">
        <v>8040.4</v>
      </c>
      <c r="I79" s="57">
        <v>168406.6</v>
      </c>
      <c r="J79" s="57">
        <v>974297.59999999998</v>
      </c>
      <c r="K79" s="57">
        <v>2330.8000000000002</v>
      </c>
    </row>
    <row r="80" spans="1:11" x14ac:dyDescent="0.25">
      <c r="A80" s="2"/>
      <c r="B80" s="2"/>
      <c r="C80" s="2"/>
      <c r="D80" s="2"/>
      <c r="E80" s="2"/>
      <c r="F80" s="57"/>
    </row>
    <row r="81" spans="1:5" x14ac:dyDescent="0.25">
      <c r="A81" s="2"/>
      <c r="B81" s="2"/>
      <c r="C81" s="2"/>
      <c r="D81" s="2"/>
      <c r="E81" s="2"/>
    </row>
    <row r="82" spans="1:5" x14ac:dyDescent="0.25">
      <c r="A82" s="2"/>
      <c r="B82" s="2"/>
      <c r="C82" s="2"/>
      <c r="D82" s="2"/>
      <c r="E82" s="2"/>
    </row>
    <row r="83" spans="1:5" x14ac:dyDescent="0.25">
      <c r="A83" s="2"/>
      <c r="B83" s="2"/>
      <c r="C83" s="2"/>
      <c r="D83" s="2"/>
      <c r="E83" s="2"/>
    </row>
    <row r="84" spans="1:5" x14ac:dyDescent="0.25">
      <c r="A84" s="2"/>
      <c r="B84" s="2"/>
      <c r="C84" s="2"/>
      <c r="D84" s="2"/>
      <c r="E84" s="2"/>
    </row>
    <row r="85" spans="1:5" x14ac:dyDescent="0.25">
      <c r="A85" s="2"/>
      <c r="B85" s="2"/>
      <c r="C85" s="2"/>
      <c r="D85" s="2"/>
      <c r="E85" s="2"/>
    </row>
    <row r="86" spans="1:5" x14ac:dyDescent="0.25">
      <c r="A86" s="2"/>
      <c r="B86" s="2"/>
      <c r="C86" s="2"/>
      <c r="D86" s="2"/>
      <c r="E86" s="2"/>
    </row>
    <row r="87" spans="1:5" x14ac:dyDescent="0.25">
      <c r="A87" s="2"/>
      <c r="B87" s="2"/>
      <c r="C87" s="2"/>
      <c r="D87" s="2"/>
      <c r="E87" s="2"/>
    </row>
    <row r="88" spans="1:5" x14ac:dyDescent="0.25">
      <c r="A88" s="2"/>
      <c r="B88" s="2"/>
      <c r="C88" s="2"/>
      <c r="D88" s="2"/>
      <c r="E88" s="2"/>
    </row>
    <row r="89" spans="1:5" x14ac:dyDescent="0.25">
      <c r="A89" s="2"/>
      <c r="B89" s="2"/>
      <c r="C89" s="2"/>
      <c r="D89" s="2"/>
      <c r="E89" s="2"/>
    </row>
    <row r="90" spans="1:5" x14ac:dyDescent="0.25">
      <c r="A90" s="2"/>
      <c r="B90" s="2"/>
      <c r="C90" s="2"/>
      <c r="D90" s="2"/>
      <c r="E90" s="2"/>
    </row>
    <row r="91" spans="1:5" x14ac:dyDescent="0.25">
      <c r="A91" s="2"/>
      <c r="B91" s="2"/>
      <c r="C91" s="2"/>
      <c r="D91" s="2"/>
      <c r="E91" s="2"/>
    </row>
    <row r="92" spans="1:5" x14ac:dyDescent="0.25">
      <c r="A92" s="2"/>
      <c r="B92" s="2"/>
      <c r="C92" s="2"/>
      <c r="D92" s="2"/>
      <c r="E92" s="2"/>
    </row>
    <row r="93" spans="1:5" x14ac:dyDescent="0.25">
      <c r="A93" s="2"/>
      <c r="B93" s="2"/>
      <c r="C93" s="2"/>
      <c r="D93" s="2"/>
      <c r="E9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Beaulieu, Jake</cp:lastModifiedBy>
  <dcterms:created xsi:type="dcterms:W3CDTF">2013-11-19T13:22:10Z</dcterms:created>
  <dcterms:modified xsi:type="dcterms:W3CDTF">2025-03-19T17:35:38Z</dcterms:modified>
</cp:coreProperties>
</file>