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August 2020\"/>
    </mc:Choice>
  </mc:AlternateContent>
  <bookViews>
    <workbookView xWindow="0" yWindow="0" windowWidth="25200" windowHeight="11850"/>
  </bookViews>
  <sheets>
    <sheet name="Summary" sheetId="1" r:id="rId1"/>
    <sheet name="Data" sheetId="2" r:id="rId2"/>
  </sheets>
  <definedNames>
    <definedName name="Individual1">Summary!$J$2:$Q$70</definedName>
    <definedName name="Summary1">Summary!$A$4:$G$18</definedName>
    <definedName name="Summary2G1">Summary!$A$21:$H$39</definedName>
    <definedName name="Summary3">Summary!$A$42:$H$55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Q69" i="1"/>
  <c r="P69" i="1"/>
  <c r="O69" i="1"/>
  <c r="N69" i="1"/>
  <c r="Q68" i="1"/>
  <c r="P68" i="1"/>
  <c r="O68" i="1"/>
  <c r="N68" i="1"/>
  <c r="Q66" i="1"/>
  <c r="P66" i="1"/>
  <c r="O66" i="1"/>
  <c r="N66" i="1"/>
  <c r="Q67" i="1"/>
  <c r="Q65" i="1"/>
  <c r="P67" i="1"/>
  <c r="O67" i="1"/>
  <c r="N67" i="1"/>
  <c r="P65" i="1"/>
  <c r="O65" i="1"/>
  <c r="N65" i="1"/>
  <c r="K65" i="1"/>
  <c r="Q64" i="1"/>
  <c r="P64" i="1"/>
  <c r="O64" i="1"/>
  <c r="N64" i="1"/>
  <c r="Q63" i="1"/>
  <c r="P63" i="1"/>
  <c r="O63" i="1"/>
  <c r="N63" i="1"/>
  <c r="Q61" i="1"/>
  <c r="P61" i="1"/>
  <c r="O61" i="1"/>
  <c r="N61" i="1"/>
  <c r="Q62" i="1"/>
  <c r="Q60" i="1"/>
  <c r="P62" i="1"/>
  <c r="O62" i="1"/>
  <c r="N62" i="1"/>
  <c r="P60" i="1"/>
  <c r="O60" i="1"/>
  <c r="N60" i="1"/>
  <c r="K60" i="1"/>
  <c r="Q59" i="1"/>
  <c r="P59" i="1"/>
  <c r="O59" i="1"/>
  <c r="N59" i="1"/>
  <c r="Q58" i="1"/>
  <c r="P58" i="1"/>
  <c r="O58" i="1"/>
  <c r="N58" i="1"/>
  <c r="Q56" i="1"/>
  <c r="P56" i="1"/>
  <c r="O56" i="1"/>
  <c r="N56" i="1"/>
  <c r="Q57" i="1"/>
  <c r="Q55" i="1"/>
  <c r="P57" i="1"/>
  <c r="O57" i="1"/>
  <c r="N57" i="1"/>
  <c r="P55" i="1"/>
  <c r="O55" i="1"/>
  <c r="N55" i="1"/>
  <c r="K55" i="1"/>
  <c r="Q54" i="1"/>
  <c r="P54" i="1"/>
  <c r="O54" i="1"/>
  <c r="N54" i="1"/>
  <c r="Q53" i="1"/>
  <c r="P53" i="1"/>
  <c r="O53" i="1"/>
  <c r="N53" i="1"/>
  <c r="Q51" i="1"/>
  <c r="P51" i="1"/>
  <c r="O51" i="1"/>
  <c r="N51" i="1"/>
  <c r="Q52" i="1"/>
  <c r="Q50" i="1"/>
  <c r="P52" i="1"/>
  <c r="O52" i="1"/>
  <c r="N52" i="1"/>
  <c r="P50" i="1"/>
  <c r="O50" i="1"/>
  <c r="N50" i="1"/>
  <c r="K50" i="1"/>
  <c r="Q49" i="1"/>
  <c r="P49" i="1"/>
  <c r="O49" i="1"/>
  <c r="N49" i="1"/>
  <c r="Q48" i="1"/>
  <c r="P48" i="1"/>
  <c r="O48" i="1"/>
  <c r="N48" i="1"/>
  <c r="Q46" i="1"/>
  <c r="P46" i="1"/>
  <c r="O46" i="1"/>
  <c r="N46" i="1"/>
  <c r="Q47" i="1"/>
  <c r="Q45" i="1"/>
  <c r="P47" i="1"/>
  <c r="O47" i="1"/>
  <c r="N47" i="1"/>
  <c r="P45" i="1"/>
  <c r="O45" i="1"/>
  <c r="N45" i="1"/>
  <c r="K45" i="1"/>
  <c r="Q44" i="1"/>
  <c r="P44" i="1"/>
  <c r="O44" i="1"/>
  <c r="N44" i="1"/>
  <c r="Q43" i="1"/>
  <c r="P43" i="1"/>
  <c r="O43" i="1"/>
  <c r="N43" i="1"/>
  <c r="Q41" i="1"/>
  <c r="P41" i="1"/>
  <c r="O41" i="1"/>
  <c r="N41" i="1"/>
  <c r="Q42" i="1"/>
  <c r="Q40" i="1"/>
  <c r="P42" i="1"/>
  <c r="O42" i="1"/>
  <c r="N42" i="1"/>
  <c r="P40" i="1"/>
  <c r="O40" i="1"/>
  <c r="N40" i="1"/>
  <c r="K40" i="1"/>
  <c r="Q39" i="1"/>
  <c r="P39" i="1"/>
  <c r="O39" i="1"/>
  <c r="N39" i="1"/>
  <c r="Q38" i="1"/>
  <c r="P38" i="1"/>
  <c r="O38" i="1"/>
  <c r="N38" i="1"/>
  <c r="Q36" i="1"/>
  <c r="P36" i="1"/>
  <c r="O36" i="1"/>
  <c r="N36" i="1"/>
  <c r="Q37" i="1"/>
  <c r="Q35" i="1"/>
  <c r="P37" i="1"/>
  <c r="O37" i="1"/>
  <c r="N37" i="1"/>
  <c r="P35" i="1"/>
  <c r="O35" i="1"/>
  <c r="N35" i="1"/>
  <c r="K35" i="1"/>
  <c r="Q34" i="1"/>
  <c r="P34" i="1"/>
  <c r="O34" i="1"/>
  <c r="N34" i="1"/>
  <c r="Q33" i="1"/>
  <c r="P33" i="1"/>
  <c r="O33" i="1"/>
  <c r="N33" i="1"/>
  <c r="Q31" i="1"/>
  <c r="P31" i="1"/>
  <c r="O31" i="1"/>
  <c r="N31" i="1"/>
  <c r="Q32" i="1"/>
  <c r="Q30" i="1"/>
  <c r="P32" i="1"/>
  <c r="O32" i="1"/>
  <c r="N32" i="1"/>
  <c r="P30" i="1"/>
  <c r="O30" i="1"/>
  <c r="N30" i="1"/>
  <c r="K30" i="1"/>
  <c r="Q29" i="1"/>
  <c r="P29" i="1"/>
  <c r="O29" i="1"/>
  <c r="N29" i="1"/>
  <c r="Q28" i="1"/>
  <c r="P28" i="1"/>
  <c r="O28" i="1"/>
  <c r="N28" i="1"/>
  <c r="Q26" i="1"/>
  <c r="P26" i="1"/>
  <c r="O26" i="1"/>
  <c r="N26" i="1"/>
  <c r="Q27" i="1"/>
  <c r="Q25" i="1"/>
  <c r="P27" i="1"/>
  <c r="O27" i="1"/>
  <c r="N27" i="1"/>
  <c r="P25" i="1"/>
  <c r="O25" i="1"/>
  <c r="N25" i="1"/>
  <c r="K25" i="1"/>
  <c r="Q24" i="1"/>
  <c r="P24" i="1"/>
  <c r="O24" i="1"/>
  <c r="N24" i="1"/>
  <c r="Q23" i="1"/>
  <c r="P23" i="1"/>
  <c r="O23" i="1"/>
  <c r="N23" i="1"/>
  <c r="Q21" i="1"/>
  <c r="P21" i="1"/>
  <c r="O21" i="1"/>
  <c r="N21" i="1"/>
  <c r="Q22" i="1"/>
  <c r="Q20" i="1"/>
  <c r="P22" i="1"/>
  <c r="O22" i="1"/>
  <c r="N22" i="1"/>
  <c r="P20" i="1"/>
  <c r="O20" i="1"/>
  <c r="N20" i="1"/>
  <c r="K20" i="1"/>
  <c r="Q19" i="1"/>
  <c r="P19" i="1"/>
  <c r="O19" i="1"/>
  <c r="N19" i="1"/>
  <c r="Q18" i="1"/>
  <c r="P18" i="1"/>
  <c r="O18" i="1"/>
  <c r="N18" i="1"/>
  <c r="Q16" i="1"/>
  <c r="P16" i="1"/>
  <c r="O16" i="1"/>
  <c r="N16" i="1"/>
  <c r="Q17" i="1"/>
  <c r="Q15" i="1"/>
  <c r="P17" i="1"/>
  <c r="O17" i="1"/>
  <c r="N17" i="1"/>
  <c r="P15" i="1"/>
  <c r="O15" i="1"/>
  <c r="N15" i="1"/>
  <c r="K15" i="1"/>
  <c r="Q14" i="1"/>
  <c r="P14" i="1"/>
  <c r="O14" i="1"/>
  <c r="N14" i="1"/>
  <c r="Q13" i="1"/>
  <c r="P13" i="1"/>
  <c r="O13" i="1"/>
  <c r="N13" i="1"/>
  <c r="Q11" i="1"/>
  <c r="P11" i="1"/>
  <c r="O11" i="1"/>
  <c r="N11" i="1"/>
  <c r="Q12" i="1"/>
  <c r="Q10" i="1"/>
  <c r="P12" i="1"/>
  <c r="O12" i="1"/>
  <c r="N12" i="1"/>
  <c r="P10" i="1"/>
  <c r="O10" i="1"/>
  <c r="N10" i="1"/>
  <c r="K10" i="1"/>
  <c r="Q9" i="1"/>
  <c r="P9" i="1"/>
  <c r="O9" i="1"/>
  <c r="N9" i="1"/>
  <c r="Q8" i="1"/>
  <c r="P8" i="1"/>
  <c r="O8" i="1"/>
  <c r="N8" i="1"/>
  <c r="Q6" i="1"/>
  <c r="P6" i="1"/>
  <c r="O6" i="1"/>
  <c r="N6" i="1"/>
  <c r="Q7" i="1"/>
  <c r="Q5" i="1"/>
  <c r="P7" i="1"/>
  <c r="O7" i="1"/>
  <c r="N7" i="1"/>
  <c r="P5" i="1"/>
  <c r="O5" i="1"/>
  <c r="N5" i="1"/>
  <c r="K5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V332" i="2"/>
  <c r="V331" i="2"/>
  <c r="U333" i="2"/>
  <c r="U332" i="2"/>
  <c r="U331" i="2"/>
  <c r="T333" i="2"/>
  <c r="T332" i="2"/>
  <c r="T331" i="2"/>
  <c r="S333" i="2"/>
  <c r="S332" i="2"/>
  <c r="S331" i="2"/>
  <c r="Q332" i="2"/>
  <c r="P332" i="2"/>
  <c r="R315" i="2"/>
  <c r="Q315" i="2"/>
  <c r="N334" i="2"/>
  <c r="M334" i="2"/>
  <c r="N333" i="2"/>
  <c r="M333" i="2"/>
  <c r="N332" i="2"/>
  <c r="M332" i="2"/>
  <c r="N331" i="2"/>
  <c r="M331" i="2"/>
  <c r="N330" i="2"/>
  <c r="M330" i="2"/>
  <c r="N329" i="2"/>
  <c r="M329" i="2"/>
  <c r="M325" i="2"/>
  <c r="L334" i="2"/>
  <c r="L333" i="2"/>
  <c r="L332" i="2"/>
  <c r="K331" i="2"/>
  <c r="R314" i="2"/>
  <c r="Q314" i="2"/>
  <c r="N322" i="2"/>
  <c r="M322" i="2"/>
  <c r="N321" i="2"/>
  <c r="M321" i="2"/>
  <c r="N320" i="2"/>
  <c r="M320" i="2"/>
  <c r="N319" i="2"/>
  <c r="M319" i="2"/>
  <c r="N318" i="2"/>
  <c r="M318" i="2"/>
  <c r="J316" i="2" s="1"/>
  <c r="L322" i="2"/>
  <c r="L321" i="2"/>
  <c r="K325" i="2"/>
  <c r="K332" i="2" s="1"/>
  <c r="J325" i="2"/>
  <c r="J332" i="2" s="1"/>
  <c r="K327" i="2"/>
  <c r="J327" i="2"/>
  <c r="N327" i="2" s="1"/>
  <c r="K326" i="2"/>
  <c r="K330" i="2" s="1"/>
  <c r="K333" i="2" s="1"/>
  <c r="K334" i="2" s="1"/>
  <c r="J326" i="2"/>
  <c r="N326" i="2" s="1"/>
  <c r="J314" i="2"/>
  <c r="K316" i="2"/>
  <c r="K320" i="2" s="1"/>
  <c r="K329" i="2"/>
  <c r="J329" i="2"/>
  <c r="K318" i="2"/>
  <c r="J318" i="2"/>
  <c r="U307" i="2"/>
  <c r="U306" i="2"/>
  <c r="U305" i="2"/>
  <c r="Q306" i="2"/>
  <c r="P306" i="2"/>
  <c r="N303" i="2"/>
  <c r="M303" i="2"/>
  <c r="L308" i="2"/>
  <c r="L307" i="2"/>
  <c r="L306" i="2"/>
  <c r="J304" i="2"/>
  <c r="J307" i="2" s="1"/>
  <c r="J308" i="2" s="1"/>
  <c r="S307" i="2" s="1"/>
  <c r="N292" i="2"/>
  <c r="M292" i="2"/>
  <c r="L296" i="2"/>
  <c r="L295" i="2"/>
  <c r="J295" i="2"/>
  <c r="N295" i="2" s="1"/>
  <c r="J294" i="2"/>
  <c r="K299" i="2"/>
  <c r="K306" i="2" s="1"/>
  <c r="J299" i="2"/>
  <c r="K301" i="2"/>
  <c r="J301" i="2"/>
  <c r="M301" i="2" s="1"/>
  <c r="K300" i="2"/>
  <c r="N300" i="2" s="1"/>
  <c r="J300" i="2"/>
  <c r="K288" i="2"/>
  <c r="K295" i="2" s="1"/>
  <c r="J288" i="2"/>
  <c r="K290" i="2"/>
  <c r="K294" i="2" s="1"/>
  <c r="M294" i="2" s="1"/>
  <c r="J290" i="2"/>
  <c r="K289" i="2"/>
  <c r="J289" i="2"/>
  <c r="J293" i="2" s="1"/>
  <c r="J296" i="2" s="1"/>
  <c r="S305" i="2" s="1"/>
  <c r="K303" i="2"/>
  <c r="J303" i="2"/>
  <c r="K292" i="2"/>
  <c r="J292" i="2"/>
  <c r="U281" i="2"/>
  <c r="U280" i="2"/>
  <c r="U279" i="2"/>
  <c r="Q280" i="2"/>
  <c r="P280" i="2"/>
  <c r="N277" i="2"/>
  <c r="M277" i="2"/>
  <c r="K273" i="2" s="1"/>
  <c r="L282" i="2"/>
  <c r="L281" i="2"/>
  <c r="L280" i="2"/>
  <c r="N266" i="2"/>
  <c r="M266" i="2"/>
  <c r="J264" i="2" s="1"/>
  <c r="L270" i="2"/>
  <c r="L269" i="2"/>
  <c r="J273" i="2"/>
  <c r="K274" i="2"/>
  <c r="K278" i="2" s="1"/>
  <c r="K277" i="2"/>
  <c r="J277" i="2"/>
  <c r="K266" i="2"/>
  <c r="J266" i="2"/>
  <c r="U255" i="2"/>
  <c r="U254" i="2"/>
  <c r="U253" i="2"/>
  <c r="Q254" i="2"/>
  <c r="P254" i="2"/>
  <c r="N251" i="2"/>
  <c r="M251" i="2"/>
  <c r="K248" i="2" s="1"/>
  <c r="K252" i="2" s="1"/>
  <c r="L256" i="2"/>
  <c r="L255" i="2"/>
  <c r="L254" i="2"/>
  <c r="N240" i="2"/>
  <c r="M240" i="2"/>
  <c r="J236" i="2" s="1"/>
  <c r="L244" i="2"/>
  <c r="L243" i="2"/>
  <c r="K247" i="2"/>
  <c r="K236" i="2"/>
  <c r="K238" i="2"/>
  <c r="K242" i="2" s="1"/>
  <c r="J237" i="2"/>
  <c r="J241" i="2" s="1"/>
  <c r="K251" i="2"/>
  <c r="J251" i="2"/>
  <c r="K240" i="2"/>
  <c r="J240" i="2"/>
  <c r="U229" i="2"/>
  <c r="U228" i="2"/>
  <c r="U227" i="2"/>
  <c r="Q228" i="2"/>
  <c r="P228" i="2"/>
  <c r="N225" i="2"/>
  <c r="M225" i="2"/>
  <c r="K221" i="2" s="1"/>
  <c r="L230" i="2"/>
  <c r="L229" i="2"/>
  <c r="L228" i="2"/>
  <c r="N214" i="2"/>
  <c r="M214" i="2"/>
  <c r="K210" i="2" s="1"/>
  <c r="L218" i="2"/>
  <c r="L217" i="2"/>
  <c r="K225" i="2"/>
  <c r="J225" i="2"/>
  <c r="K214" i="2"/>
  <c r="J214" i="2"/>
  <c r="U203" i="2"/>
  <c r="U202" i="2"/>
  <c r="U201" i="2"/>
  <c r="Q202" i="2"/>
  <c r="P202" i="2"/>
  <c r="N199" i="2"/>
  <c r="M199" i="2"/>
  <c r="K196" i="2" s="1"/>
  <c r="L204" i="2"/>
  <c r="L203" i="2"/>
  <c r="L202" i="2"/>
  <c r="N188" i="2"/>
  <c r="M188" i="2"/>
  <c r="K186" i="2" s="1"/>
  <c r="K190" i="2" s="1"/>
  <c r="L192" i="2"/>
  <c r="L191" i="2"/>
  <c r="J185" i="2"/>
  <c r="J189" i="2" s="1"/>
  <c r="K199" i="2"/>
  <c r="J199" i="2"/>
  <c r="K188" i="2"/>
  <c r="J188" i="2"/>
  <c r="U177" i="2"/>
  <c r="U176" i="2"/>
  <c r="U175" i="2"/>
  <c r="Q176" i="2"/>
  <c r="P176" i="2"/>
  <c r="N173" i="2"/>
  <c r="M173" i="2"/>
  <c r="K170" i="2" s="1"/>
  <c r="K174" i="2" s="1"/>
  <c r="L178" i="2"/>
  <c r="L177" i="2"/>
  <c r="L176" i="2"/>
  <c r="N162" i="2"/>
  <c r="M162" i="2"/>
  <c r="J160" i="2" s="1"/>
  <c r="L166" i="2"/>
  <c r="L165" i="2"/>
  <c r="K173" i="2"/>
  <c r="J173" i="2"/>
  <c r="K162" i="2"/>
  <c r="J162" i="2"/>
  <c r="U151" i="2"/>
  <c r="U150" i="2"/>
  <c r="U149" i="2"/>
  <c r="Q150" i="2"/>
  <c r="P150" i="2"/>
  <c r="N147" i="2"/>
  <c r="M147" i="2"/>
  <c r="K145" i="2" s="1"/>
  <c r="L152" i="2"/>
  <c r="L151" i="2"/>
  <c r="L150" i="2"/>
  <c r="N136" i="2"/>
  <c r="M136" i="2"/>
  <c r="K132" i="2" s="1"/>
  <c r="L140" i="2"/>
  <c r="L139" i="2"/>
  <c r="K143" i="2"/>
  <c r="J134" i="2"/>
  <c r="K147" i="2"/>
  <c r="J147" i="2"/>
  <c r="K136" i="2"/>
  <c r="J136" i="2"/>
  <c r="U125" i="2"/>
  <c r="U124" i="2"/>
  <c r="U123" i="2"/>
  <c r="Q124" i="2"/>
  <c r="P124" i="2"/>
  <c r="N121" i="2"/>
  <c r="M121" i="2"/>
  <c r="J117" i="2" s="1"/>
  <c r="L126" i="2"/>
  <c r="L125" i="2"/>
  <c r="L124" i="2"/>
  <c r="N110" i="2"/>
  <c r="M110" i="2"/>
  <c r="K108" i="2" s="1"/>
  <c r="K112" i="2" s="1"/>
  <c r="L114" i="2"/>
  <c r="L113" i="2"/>
  <c r="K121" i="2"/>
  <c r="J121" i="2"/>
  <c r="K110" i="2"/>
  <c r="J110" i="2"/>
  <c r="U99" i="2"/>
  <c r="U98" i="2"/>
  <c r="U97" i="2"/>
  <c r="Q98" i="2"/>
  <c r="P98" i="2"/>
  <c r="N95" i="2"/>
  <c r="M95" i="2"/>
  <c r="J91" i="2" s="1"/>
  <c r="L100" i="2"/>
  <c r="L99" i="2"/>
  <c r="L98" i="2"/>
  <c r="N84" i="2"/>
  <c r="M84" i="2"/>
  <c r="K82" i="2" s="1"/>
  <c r="K86" i="2" s="1"/>
  <c r="L88" i="2"/>
  <c r="L87" i="2"/>
  <c r="K95" i="2"/>
  <c r="J95" i="2"/>
  <c r="K84" i="2"/>
  <c r="J84" i="2"/>
  <c r="U73" i="2"/>
  <c r="U72" i="2"/>
  <c r="U71" i="2"/>
  <c r="Q72" i="2"/>
  <c r="P72" i="2"/>
  <c r="N69" i="2"/>
  <c r="M69" i="2"/>
  <c r="K65" i="2" s="1"/>
  <c r="L74" i="2"/>
  <c r="L73" i="2"/>
  <c r="L72" i="2"/>
  <c r="N58" i="2"/>
  <c r="M58" i="2"/>
  <c r="K56" i="2" s="1"/>
  <c r="K60" i="2" s="1"/>
  <c r="L62" i="2"/>
  <c r="L61" i="2"/>
  <c r="K69" i="2"/>
  <c r="J69" i="2"/>
  <c r="K58" i="2"/>
  <c r="J58" i="2"/>
  <c r="U47" i="2"/>
  <c r="U46" i="2"/>
  <c r="U45" i="2"/>
  <c r="Q46" i="2"/>
  <c r="P46" i="2"/>
  <c r="N43" i="2"/>
  <c r="M43" i="2"/>
  <c r="K39" i="2" s="1"/>
  <c r="L48" i="2"/>
  <c r="L47" i="2"/>
  <c r="L46" i="2"/>
  <c r="N32" i="2"/>
  <c r="M32" i="2"/>
  <c r="K30" i="2" s="1"/>
  <c r="K34" i="2" s="1"/>
  <c r="L36" i="2"/>
  <c r="L35" i="2"/>
  <c r="K43" i="2"/>
  <c r="J43" i="2"/>
  <c r="K32" i="2"/>
  <c r="J32" i="2"/>
  <c r="U21" i="2"/>
  <c r="U20" i="2"/>
  <c r="U19" i="2"/>
  <c r="Q20" i="2"/>
  <c r="P20" i="2"/>
  <c r="N17" i="2"/>
  <c r="M17" i="2"/>
  <c r="K15" i="2" s="1"/>
  <c r="K19" i="2" s="1"/>
  <c r="L22" i="2"/>
  <c r="L21" i="2"/>
  <c r="L20" i="2"/>
  <c r="N6" i="2"/>
  <c r="M6" i="2"/>
  <c r="K4" i="2" s="1"/>
  <c r="K8" i="2" s="1"/>
  <c r="L10" i="2"/>
  <c r="L9" i="2"/>
  <c r="J13" i="2"/>
  <c r="K17" i="2"/>
  <c r="J17" i="2"/>
  <c r="K6" i="2"/>
  <c r="J6" i="2"/>
  <c r="N325" i="2" l="1"/>
  <c r="M326" i="2"/>
  <c r="J330" i="2"/>
  <c r="J333" i="2" s="1"/>
  <c r="J334" i="2" s="1"/>
  <c r="J331" i="2"/>
  <c r="M327" i="2"/>
  <c r="N314" i="2"/>
  <c r="M316" i="2"/>
  <c r="N316" i="2"/>
  <c r="J320" i="2"/>
  <c r="K314" i="2"/>
  <c r="M314" i="2"/>
  <c r="J315" i="2"/>
  <c r="K315" i="2"/>
  <c r="K319" i="2" s="1"/>
  <c r="K322" i="2" s="1"/>
  <c r="N294" i="2"/>
  <c r="N304" i="2"/>
  <c r="K237" i="2"/>
  <c r="K241" i="2" s="1"/>
  <c r="J305" i="2"/>
  <c r="J274" i="2"/>
  <c r="J280" i="2" s="1"/>
  <c r="N280" i="2" s="1"/>
  <c r="M295" i="2"/>
  <c r="V305" i="2" s="1"/>
  <c r="K281" i="2"/>
  <c r="T280" i="2" s="1"/>
  <c r="J145" i="2"/>
  <c r="J248" i="2"/>
  <c r="J254" i="2" s="1"/>
  <c r="J275" i="2"/>
  <c r="J279" i="2" s="1"/>
  <c r="N289" i="2"/>
  <c r="N301" i="2"/>
  <c r="J143" i="2"/>
  <c r="J249" i="2"/>
  <c r="J253" i="2" s="1"/>
  <c r="N253" i="2" s="1"/>
  <c r="K275" i="2"/>
  <c r="M275" i="2" s="1"/>
  <c r="M290" i="2"/>
  <c r="J306" i="2"/>
  <c r="K249" i="2"/>
  <c r="K255" i="2" s="1"/>
  <c r="T254" i="2" s="1"/>
  <c r="N307" i="2"/>
  <c r="R289" i="2" s="1"/>
  <c r="S306" i="2"/>
  <c r="K280" i="2"/>
  <c r="K304" i="2"/>
  <c r="K307" i="2" s="1"/>
  <c r="M299" i="2"/>
  <c r="K305" i="2"/>
  <c r="N299" i="2"/>
  <c r="M300" i="2"/>
  <c r="N288" i="2"/>
  <c r="M288" i="2"/>
  <c r="K293" i="2"/>
  <c r="K296" i="2" s="1"/>
  <c r="T305" i="2" s="1"/>
  <c r="M289" i="2"/>
  <c r="N290" i="2"/>
  <c r="J196" i="2"/>
  <c r="J200" i="2" s="1"/>
  <c r="J238" i="2"/>
  <c r="J244" i="2" s="1"/>
  <c r="S253" i="2" s="1"/>
  <c r="J247" i="2"/>
  <c r="M247" i="2" s="1"/>
  <c r="K279" i="2"/>
  <c r="M279" i="2" s="1"/>
  <c r="K195" i="2"/>
  <c r="K254" i="2"/>
  <c r="K264" i="2"/>
  <c r="K268" i="2" s="1"/>
  <c r="K243" i="2"/>
  <c r="N275" i="2"/>
  <c r="M273" i="2"/>
  <c r="N273" i="2"/>
  <c r="M274" i="2"/>
  <c r="N264" i="2"/>
  <c r="J268" i="2"/>
  <c r="K262" i="2"/>
  <c r="J262" i="2"/>
  <c r="J263" i="2"/>
  <c r="K263" i="2"/>
  <c r="K267" i="2" s="1"/>
  <c r="J221" i="2"/>
  <c r="M221" i="2" s="1"/>
  <c r="J211" i="2"/>
  <c r="J215" i="2" s="1"/>
  <c r="J218" i="2" s="1"/>
  <c r="K244" i="2"/>
  <c r="T253" i="2" s="1"/>
  <c r="N249" i="2"/>
  <c r="J222" i="2"/>
  <c r="J226" i="2" s="1"/>
  <c r="M238" i="2"/>
  <c r="J223" i="2"/>
  <c r="N223" i="2" s="1"/>
  <c r="M241" i="2"/>
  <c r="K223" i="2"/>
  <c r="K227" i="2" s="1"/>
  <c r="N241" i="2"/>
  <c r="K253" i="2"/>
  <c r="M253" i="2" s="1"/>
  <c r="J252" i="2"/>
  <c r="M236" i="2"/>
  <c r="N236" i="2"/>
  <c r="M237" i="2"/>
  <c r="N237" i="2"/>
  <c r="K222" i="2"/>
  <c r="K226" i="2" s="1"/>
  <c r="K211" i="2"/>
  <c r="K215" i="2" s="1"/>
  <c r="N215" i="2" s="1"/>
  <c r="J197" i="2"/>
  <c r="J201" i="2" s="1"/>
  <c r="J212" i="2"/>
  <c r="K197" i="2"/>
  <c r="K202" i="2" s="1"/>
  <c r="K212" i="2"/>
  <c r="N212" i="2" s="1"/>
  <c r="J15" i="2"/>
  <c r="N15" i="2" s="1"/>
  <c r="J195" i="2"/>
  <c r="M195" i="2" s="1"/>
  <c r="J210" i="2"/>
  <c r="J217" i="2" s="1"/>
  <c r="N221" i="2"/>
  <c r="K200" i="2"/>
  <c r="M200" i="2" s="1"/>
  <c r="M196" i="2"/>
  <c r="J186" i="2"/>
  <c r="J192" i="2" s="1"/>
  <c r="J184" i="2"/>
  <c r="N196" i="2"/>
  <c r="K160" i="2"/>
  <c r="K164" i="2" s="1"/>
  <c r="K184" i="2"/>
  <c r="J144" i="2"/>
  <c r="J150" i="2" s="1"/>
  <c r="K185" i="2"/>
  <c r="N185" i="2" s="1"/>
  <c r="K144" i="2"/>
  <c r="K148" i="2" s="1"/>
  <c r="K151" i="2" s="1"/>
  <c r="T150" i="2" s="1"/>
  <c r="J164" i="2"/>
  <c r="J158" i="2"/>
  <c r="J132" i="2"/>
  <c r="M132" i="2" s="1"/>
  <c r="K158" i="2"/>
  <c r="N145" i="2"/>
  <c r="J159" i="2"/>
  <c r="J163" i="2" s="1"/>
  <c r="J133" i="2"/>
  <c r="J137" i="2" s="1"/>
  <c r="J140" i="2" s="1"/>
  <c r="S149" i="2" s="1"/>
  <c r="J149" i="2"/>
  <c r="K159" i="2"/>
  <c r="K163" i="2" s="1"/>
  <c r="K117" i="2"/>
  <c r="N117" i="2" s="1"/>
  <c r="K133" i="2"/>
  <c r="K137" i="2" s="1"/>
  <c r="K91" i="2"/>
  <c r="N91" i="2" s="1"/>
  <c r="K134" i="2"/>
  <c r="K138" i="2" s="1"/>
  <c r="K171" i="2"/>
  <c r="K175" i="2" s="1"/>
  <c r="J169" i="2"/>
  <c r="K169" i="2"/>
  <c r="J171" i="2"/>
  <c r="J170" i="2"/>
  <c r="J67" i="2"/>
  <c r="J71" i="2" s="1"/>
  <c r="M145" i="2"/>
  <c r="J138" i="2"/>
  <c r="K149" i="2"/>
  <c r="M143" i="2"/>
  <c r="N143" i="2"/>
  <c r="M134" i="2"/>
  <c r="J65" i="2"/>
  <c r="N65" i="2" s="1"/>
  <c r="J118" i="2"/>
  <c r="J92" i="2"/>
  <c r="K118" i="2"/>
  <c r="K122" i="2" s="1"/>
  <c r="K92" i="2"/>
  <c r="K96" i="2" s="1"/>
  <c r="J119" i="2"/>
  <c r="J93" i="2"/>
  <c r="J97" i="2" s="1"/>
  <c r="K119" i="2"/>
  <c r="K123" i="2" s="1"/>
  <c r="J66" i="2"/>
  <c r="K93" i="2"/>
  <c r="K97" i="2" s="1"/>
  <c r="K106" i="2"/>
  <c r="J106" i="2"/>
  <c r="K107" i="2"/>
  <c r="K111" i="2" s="1"/>
  <c r="K114" i="2" s="1"/>
  <c r="T123" i="2" s="1"/>
  <c r="J107" i="2"/>
  <c r="J108" i="2"/>
  <c r="K66" i="2"/>
  <c r="K70" i="2" s="1"/>
  <c r="K67" i="2"/>
  <c r="K71" i="2" s="1"/>
  <c r="J80" i="2"/>
  <c r="K80" i="2"/>
  <c r="J81" i="2"/>
  <c r="K81" i="2"/>
  <c r="K85" i="2" s="1"/>
  <c r="K88" i="2" s="1"/>
  <c r="T97" i="2" s="1"/>
  <c r="J82" i="2"/>
  <c r="M65" i="2"/>
  <c r="J54" i="2"/>
  <c r="K54" i="2"/>
  <c r="J55" i="2"/>
  <c r="K55" i="2"/>
  <c r="K59" i="2" s="1"/>
  <c r="K62" i="2" s="1"/>
  <c r="T71" i="2" s="1"/>
  <c r="J56" i="2"/>
  <c r="K13" i="2"/>
  <c r="N13" i="2" s="1"/>
  <c r="J14" i="2"/>
  <c r="K14" i="2"/>
  <c r="K18" i="2" s="1"/>
  <c r="K21" i="2" s="1"/>
  <c r="J40" i="2"/>
  <c r="K40" i="2"/>
  <c r="K44" i="2" s="1"/>
  <c r="J41" i="2"/>
  <c r="K41" i="2"/>
  <c r="K45" i="2" s="1"/>
  <c r="J39" i="2"/>
  <c r="J28" i="2"/>
  <c r="K28" i="2"/>
  <c r="J29" i="2"/>
  <c r="K29" i="2"/>
  <c r="K33" i="2" s="1"/>
  <c r="K36" i="2" s="1"/>
  <c r="T45" i="2" s="1"/>
  <c r="J30" i="2"/>
  <c r="J2" i="2"/>
  <c r="J3" i="2"/>
  <c r="J4" i="2"/>
  <c r="K2" i="2"/>
  <c r="K3" i="2"/>
  <c r="K7" i="2" s="1"/>
  <c r="K10" i="2" s="1"/>
  <c r="T19" i="2" s="1"/>
  <c r="M315" i="2" l="1"/>
  <c r="N315" i="2"/>
  <c r="J319" i="2"/>
  <c r="J322" i="2" s="1"/>
  <c r="J321" i="2"/>
  <c r="K321" i="2"/>
  <c r="M91" i="2"/>
  <c r="M248" i="2"/>
  <c r="K308" i="2"/>
  <c r="T306" i="2"/>
  <c r="M293" i="2"/>
  <c r="M296" i="2"/>
  <c r="Q288" i="2" s="1"/>
  <c r="M304" i="2"/>
  <c r="M307" i="2"/>
  <c r="Q289" i="2" s="1"/>
  <c r="N305" i="2"/>
  <c r="M305" i="2"/>
  <c r="N195" i="2"/>
  <c r="N184" i="2"/>
  <c r="N222" i="2"/>
  <c r="N248" i="2"/>
  <c r="N293" i="2"/>
  <c r="N296" i="2"/>
  <c r="R288" i="2" s="1"/>
  <c r="K201" i="2"/>
  <c r="M201" i="2" s="1"/>
  <c r="M280" i="2"/>
  <c r="V280" i="2" s="1"/>
  <c r="N306" i="2"/>
  <c r="M306" i="2"/>
  <c r="V306" i="2" s="1"/>
  <c r="N274" i="2"/>
  <c r="K150" i="2"/>
  <c r="M249" i="2"/>
  <c r="J278" i="2"/>
  <c r="J281" i="2" s="1"/>
  <c r="J243" i="2"/>
  <c r="N243" i="2" s="1"/>
  <c r="J228" i="2"/>
  <c r="M268" i="2"/>
  <c r="N268" i="2"/>
  <c r="M264" i="2"/>
  <c r="J203" i="2"/>
  <c r="K166" i="2"/>
  <c r="T175" i="2" s="1"/>
  <c r="J229" i="2"/>
  <c r="S228" i="2" s="1"/>
  <c r="K270" i="2"/>
  <c r="J165" i="2"/>
  <c r="N134" i="2"/>
  <c r="N247" i="2"/>
  <c r="N238" i="2"/>
  <c r="J242" i="2"/>
  <c r="M15" i="2"/>
  <c r="J148" i="2"/>
  <c r="M185" i="2"/>
  <c r="N279" i="2"/>
  <c r="N262" i="2"/>
  <c r="M262" i="2"/>
  <c r="J269" i="2"/>
  <c r="N263" i="2"/>
  <c r="M263" i="2"/>
  <c r="J267" i="2"/>
  <c r="K269" i="2"/>
  <c r="K176" i="2"/>
  <c r="M211" i="2"/>
  <c r="K229" i="2"/>
  <c r="N229" i="2" s="1"/>
  <c r="R211" i="2" s="1"/>
  <c r="J255" i="2"/>
  <c r="M252" i="2"/>
  <c r="N252" i="2"/>
  <c r="M223" i="2"/>
  <c r="N210" i="2"/>
  <c r="N226" i="2"/>
  <c r="N244" i="2"/>
  <c r="R236" i="2" s="1"/>
  <c r="M197" i="2"/>
  <c r="N254" i="2"/>
  <c r="M254" i="2"/>
  <c r="V254" i="2" s="1"/>
  <c r="N200" i="2"/>
  <c r="J227" i="2"/>
  <c r="M117" i="2"/>
  <c r="N197" i="2"/>
  <c r="K256" i="2"/>
  <c r="T255" i="2" s="1"/>
  <c r="M244" i="2"/>
  <c r="Q236" i="2" s="1"/>
  <c r="J230" i="2"/>
  <c r="K191" i="2"/>
  <c r="M210" i="2"/>
  <c r="S227" i="2"/>
  <c r="K218" i="2"/>
  <c r="T227" i="2" s="1"/>
  <c r="J19" i="2"/>
  <c r="N132" i="2"/>
  <c r="M227" i="2"/>
  <c r="N227" i="2"/>
  <c r="N144" i="2"/>
  <c r="M160" i="2"/>
  <c r="K203" i="2"/>
  <c r="N203" i="2" s="1"/>
  <c r="R185" i="2" s="1"/>
  <c r="M222" i="2"/>
  <c r="K217" i="2"/>
  <c r="N217" i="2" s="1"/>
  <c r="J202" i="2"/>
  <c r="N202" i="2" s="1"/>
  <c r="N211" i="2"/>
  <c r="M215" i="2"/>
  <c r="K228" i="2"/>
  <c r="N228" i="2" s="1"/>
  <c r="M118" i="2"/>
  <c r="N160" i="2"/>
  <c r="K189" i="2"/>
  <c r="K192" i="2" s="1"/>
  <c r="T201" i="2" s="1"/>
  <c r="K216" i="2"/>
  <c r="M212" i="2"/>
  <c r="J216" i="2"/>
  <c r="M226" i="2"/>
  <c r="M186" i="2"/>
  <c r="J190" i="2"/>
  <c r="M14" i="2"/>
  <c r="N186" i="2"/>
  <c r="J204" i="2"/>
  <c r="S202" i="2"/>
  <c r="S201" i="2"/>
  <c r="J72" i="2"/>
  <c r="N158" i="2"/>
  <c r="K140" i="2"/>
  <c r="T149" i="2" s="1"/>
  <c r="M144" i="2"/>
  <c r="J191" i="2"/>
  <c r="M137" i="2"/>
  <c r="J139" i="2"/>
  <c r="M184" i="2"/>
  <c r="J122" i="2"/>
  <c r="J125" i="2" s="1"/>
  <c r="M133" i="2"/>
  <c r="K165" i="2"/>
  <c r="M165" i="2" s="1"/>
  <c r="V175" i="2" s="1"/>
  <c r="N159" i="2"/>
  <c r="M149" i="2"/>
  <c r="M158" i="2"/>
  <c r="K99" i="2"/>
  <c r="T98" i="2" s="1"/>
  <c r="K139" i="2"/>
  <c r="J166" i="2"/>
  <c r="N163" i="2"/>
  <c r="M163" i="2"/>
  <c r="N164" i="2"/>
  <c r="M164" i="2"/>
  <c r="J70" i="2"/>
  <c r="N70" i="2" s="1"/>
  <c r="N66" i="2"/>
  <c r="K125" i="2"/>
  <c r="T124" i="2" s="1"/>
  <c r="N133" i="2"/>
  <c r="N137" i="2"/>
  <c r="M159" i="2"/>
  <c r="N171" i="2"/>
  <c r="M171" i="2"/>
  <c r="J175" i="2"/>
  <c r="N170" i="2"/>
  <c r="J174" i="2"/>
  <c r="M170" i="2"/>
  <c r="J176" i="2"/>
  <c r="N169" i="2"/>
  <c r="M169" i="2"/>
  <c r="K177" i="2"/>
  <c r="N93" i="2"/>
  <c r="J151" i="2"/>
  <c r="M148" i="2"/>
  <c r="N148" i="2"/>
  <c r="M92" i="2"/>
  <c r="M138" i="2"/>
  <c r="N138" i="2"/>
  <c r="N150" i="2"/>
  <c r="M150" i="2"/>
  <c r="V150" i="2" s="1"/>
  <c r="N149" i="2"/>
  <c r="M66" i="2"/>
  <c r="J98" i="2"/>
  <c r="N118" i="2"/>
  <c r="M93" i="2"/>
  <c r="K124" i="2"/>
  <c r="N92" i="2"/>
  <c r="M13" i="2"/>
  <c r="J96" i="2"/>
  <c r="M96" i="2" s="1"/>
  <c r="M119" i="2"/>
  <c r="N119" i="2"/>
  <c r="J123" i="2"/>
  <c r="K98" i="2"/>
  <c r="J124" i="2"/>
  <c r="N108" i="2"/>
  <c r="M108" i="2"/>
  <c r="J112" i="2"/>
  <c r="M107" i="2"/>
  <c r="N107" i="2"/>
  <c r="J111" i="2"/>
  <c r="N106" i="2"/>
  <c r="M106" i="2"/>
  <c r="J113" i="2"/>
  <c r="K113" i="2"/>
  <c r="N67" i="2"/>
  <c r="K73" i="2"/>
  <c r="T72" i="2" s="1"/>
  <c r="N97" i="2"/>
  <c r="M97" i="2"/>
  <c r="K72" i="2"/>
  <c r="N14" i="2"/>
  <c r="M67" i="2"/>
  <c r="J87" i="2"/>
  <c r="N80" i="2"/>
  <c r="M80" i="2"/>
  <c r="N82" i="2"/>
  <c r="M82" i="2"/>
  <c r="J86" i="2"/>
  <c r="N81" i="2"/>
  <c r="M81" i="2"/>
  <c r="J85" i="2"/>
  <c r="K87" i="2"/>
  <c r="K20" i="2"/>
  <c r="J20" i="2"/>
  <c r="N71" i="2"/>
  <c r="M71" i="2"/>
  <c r="M70" i="2"/>
  <c r="J18" i="2"/>
  <c r="N18" i="2" s="1"/>
  <c r="K61" i="2"/>
  <c r="N56" i="2"/>
  <c r="M56" i="2"/>
  <c r="J60" i="2"/>
  <c r="M55" i="2"/>
  <c r="J59" i="2"/>
  <c r="N55" i="2"/>
  <c r="M54" i="2"/>
  <c r="J61" i="2"/>
  <c r="N54" i="2"/>
  <c r="K46" i="2"/>
  <c r="J46" i="2"/>
  <c r="N39" i="2"/>
  <c r="M39" i="2"/>
  <c r="N41" i="2"/>
  <c r="J45" i="2"/>
  <c r="M41" i="2"/>
  <c r="K47" i="2"/>
  <c r="N40" i="2"/>
  <c r="J44" i="2"/>
  <c r="M40" i="2"/>
  <c r="K35" i="2"/>
  <c r="N30" i="2"/>
  <c r="M30" i="2"/>
  <c r="J34" i="2"/>
  <c r="M29" i="2"/>
  <c r="J33" i="2"/>
  <c r="N29" i="2"/>
  <c r="N28" i="2"/>
  <c r="M28" i="2"/>
  <c r="J35" i="2"/>
  <c r="M19" i="2"/>
  <c r="N19" i="2"/>
  <c r="K22" i="2"/>
  <c r="T21" i="2" s="1"/>
  <c r="T20" i="2"/>
  <c r="N2" i="2"/>
  <c r="M2" i="2"/>
  <c r="J9" i="2"/>
  <c r="K9" i="2"/>
  <c r="N4" i="2"/>
  <c r="M4" i="2"/>
  <c r="J8" i="2"/>
  <c r="N3" i="2"/>
  <c r="M3" i="2"/>
  <c r="J7" i="2"/>
  <c r="J73" i="2" l="1"/>
  <c r="M73" i="2" s="1"/>
  <c r="Q55" i="2" s="1"/>
  <c r="N278" i="2"/>
  <c r="M278" i="2"/>
  <c r="N189" i="2"/>
  <c r="N201" i="2"/>
  <c r="M243" i="2"/>
  <c r="V253" i="2" s="1"/>
  <c r="T307" i="2"/>
  <c r="N308" i="2"/>
  <c r="M308" i="2"/>
  <c r="N269" i="2"/>
  <c r="M269" i="2"/>
  <c r="V279" i="2" s="1"/>
  <c r="T202" i="2"/>
  <c r="K204" i="2"/>
  <c r="T203" i="2" s="1"/>
  <c r="N192" i="2"/>
  <c r="R184" i="2" s="1"/>
  <c r="T228" i="2"/>
  <c r="M203" i="2"/>
  <c r="Q185" i="2" s="1"/>
  <c r="M229" i="2"/>
  <c r="Q211" i="2" s="1"/>
  <c r="J270" i="2"/>
  <c r="N267" i="2"/>
  <c r="M267" i="2"/>
  <c r="S280" i="2"/>
  <c r="N281" i="2"/>
  <c r="R263" i="2" s="1"/>
  <c r="M281" i="2"/>
  <c r="Q263" i="2" s="1"/>
  <c r="N242" i="2"/>
  <c r="M242" i="2"/>
  <c r="T279" i="2"/>
  <c r="K282" i="2"/>
  <c r="T281" i="2" s="1"/>
  <c r="J256" i="2"/>
  <c r="S254" i="2"/>
  <c r="N255" i="2"/>
  <c r="R237" i="2" s="1"/>
  <c r="M255" i="2"/>
  <c r="Q237" i="2" s="1"/>
  <c r="M202" i="2"/>
  <c r="V202" i="2" s="1"/>
  <c r="M189" i="2"/>
  <c r="M192" i="2"/>
  <c r="Q184" i="2" s="1"/>
  <c r="N216" i="2"/>
  <c r="M216" i="2"/>
  <c r="M217" i="2"/>
  <c r="V227" i="2" s="1"/>
  <c r="M218" i="2"/>
  <c r="Q210" i="2" s="1"/>
  <c r="S229" i="2"/>
  <c r="N72" i="2"/>
  <c r="N218" i="2"/>
  <c r="R210" i="2" s="1"/>
  <c r="M228" i="2"/>
  <c r="V228" i="2" s="1"/>
  <c r="K230" i="2"/>
  <c r="T229" i="2" s="1"/>
  <c r="K152" i="2"/>
  <c r="T151" i="2" s="1"/>
  <c r="S203" i="2"/>
  <c r="K126" i="2"/>
  <c r="T125" i="2" s="1"/>
  <c r="M140" i="2"/>
  <c r="Q132" i="2" s="1"/>
  <c r="N122" i="2"/>
  <c r="M191" i="2"/>
  <c r="V201" i="2" s="1"/>
  <c r="N191" i="2"/>
  <c r="N140" i="2"/>
  <c r="R132" i="2" s="1"/>
  <c r="M122" i="2"/>
  <c r="N165" i="2"/>
  <c r="N190" i="2"/>
  <c r="M190" i="2"/>
  <c r="K100" i="2"/>
  <c r="T99" i="2" s="1"/>
  <c r="N98" i="2"/>
  <c r="M166" i="2"/>
  <c r="Q158" i="2" s="1"/>
  <c r="S175" i="2"/>
  <c r="N166" i="2"/>
  <c r="R158" i="2" s="1"/>
  <c r="M20" i="2"/>
  <c r="V20" i="2" s="1"/>
  <c r="J177" i="2"/>
  <c r="N174" i="2"/>
  <c r="M174" i="2"/>
  <c r="N139" i="2"/>
  <c r="M139" i="2"/>
  <c r="V149" i="2" s="1"/>
  <c r="N176" i="2"/>
  <c r="M176" i="2"/>
  <c r="V176" i="2" s="1"/>
  <c r="M175" i="2"/>
  <c r="N175" i="2"/>
  <c r="K178" i="2"/>
  <c r="T177" i="2" s="1"/>
  <c r="T176" i="2"/>
  <c r="N96" i="2"/>
  <c r="J99" i="2"/>
  <c r="M99" i="2" s="1"/>
  <c r="Q81" i="2" s="1"/>
  <c r="M98" i="2"/>
  <c r="V98" i="2" s="1"/>
  <c r="J152" i="2"/>
  <c r="S150" i="2"/>
  <c r="N151" i="2"/>
  <c r="R133" i="2" s="1"/>
  <c r="M151" i="2"/>
  <c r="Q133" i="2" s="1"/>
  <c r="K74" i="2"/>
  <c r="T73" i="2" s="1"/>
  <c r="J114" i="2"/>
  <c r="J126" i="2" s="1"/>
  <c r="N111" i="2"/>
  <c r="M111" i="2"/>
  <c r="M112" i="2"/>
  <c r="N112" i="2"/>
  <c r="N123" i="2"/>
  <c r="M123" i="2"/>
  <c r="N113" i="2"/>
  <c r="M113" i="2"/>
  <c r="V123" i="2" s="1"/>
  <c r="S124" i="2"/>
  <c r="N125" i="2"/>
  <c r="R107" i="2" s="1"/>
  <c r="M125" i="2"/>
  <c r="Q107" i="2" s="1"/>
  <c r="N124" i="2"/>
  <c r="M124" i="2"/>
  <c r="V124" i="2" s="1"/>
  <c r="N87" i="2"/>
  <c r="M87" i="2"/>
  <c r="V97" i="2" s="1"/>
  <c r="M86" i="2"/>
  <c r="N86" i="2"/>
  <c r="M72" i="2"/>
  <c r="V72" i="2" s="1"/>
  <c r="J88" i="2"/>
  <c r="N85" i="2"/>
  <c r="M85" i="2"/>
  <c r="J62" i="2"/>
  <c r="M59" i="2"/>
  <c r="N59" i="2"/>
  <c r="N20" i="2"/>
  <c r="M18" i="2"/>
  <c r="J21" i="2"/>
  <c r="M21" i="2" s="1"/>
  <c r="Q3" i="2" s="1"/>
  <c r="N61" i="2"/>
  <c r="M61" i="2"/>
  <c r="V71" i="2" s="1"/>
  <c r="N60" i="2"/>
  <c r="M60" i="2"/>
  <c r="M45" i="2"/>
  <c r="N45" i="2"/>
  <c r="N34" i="2"/>
  <c r="M34" i="2"/>
  <c r="J47" i="2"/>
  <c r="M44" i="2"/>
  <c r="N44" i="2"/>
  <c r="M46" i="2"/>
  <c r="V46" i="2" s="1"/>
  <c r="N46" i="2"/>
  <c r="N35" i="2"/>
  <c r="M35" i="2"/>
  <c r="V45" i="2" s="1"/>
  <c r="J36" i="2"/>
  <c r="N33" i="2"/>
  <c r="M33" i="2"/>
  <c r="K48" i="2"/>
  <c r="T47" i="2" s="1"/>
  <c r="T46" i="2"/>
  <c r="N8" i="2"/>
  <c r="M8" i="2"/>
  <c r="N9" i="2"/>
  <c r="M9" i="2"/>
  <c r="V19" i="2" s="1"/>
  <c r="J10" i="2"/>
  <c r="N7" i="2"/>
  <c r="M7" i="2"/>
  <c r="N204" i="2" l="1"/>
  <c r="N73" i="2"/>
  <c r="R55" i="2" s="1"/>
  <c r="S72" i="2"/>
  <c r="S279" i="2"/>
  <c r="N270" i="2"/>
  <c r="R262" i="2" s="1"/>
  <c r="M270" i="2"/>
  <c r="Q262" i="2" s="1"/>
  <c r="M204" i="2"/>
  <c r="J282" i="2"/>
  <c r="S255" i="2"/>
  <c r="M256" i="2"/>
  <c r="N256" i="2"/>
  <c r="M230" i="2"/>
  <c r="N99" i="2"/>
  <c r="R81" i="2" s="1"/>
  <c r="S98" i="2"/>
  <c r="N230" i="2"/>
  <c r="J178" i="2"/>
  <c r="S176" i="2"/>
  <c r="N177" i="2"/>
  <c r="R159" i="2" s="1"/>
  <c r="M177" i="2"/>
  <c r="Q159" i="2" s="1"/>
  <c r="S151" i="2"/>
  <c r="M152" i="2"/>
  <c r="N152" i="2"/>
  <c r="J22" i="2"/>
  <c r="M22" i="2" s="1"/>
  <c r="S125" i="2"/>
  <c r="M126" i="2"/>
  <c r="N126" i="2"/>
  <c r="N21" i="2"/>
  <c r="R3" i="2" s="1"/>
  <c r="S20" i="2"/>
  <c r="S123" i="2"/>
  <c r="N114" i="2"/>
  <c r="R106" i="2" s="1"/>
  <c r="M114" i="2"/>
  <c r="Q106" i="2" s="1"/>
  <c r="S97" i="2"/>
  <c r="N88" i="2"/>
  <c r="R80" i="2" s="1"/>
  <c r="M88" i="2"/>
  <c r="Q80" i="2" s="1"/>
  <c r="J100" i="2"/>
  <c r="S71" i="2"/>
  <c r="M62" i="2"/>
  <c r="Q54" i="2" s="1"/>
  <c r="N62" i="2"/>
  <c r="R54" i="2" s="1"/>
  <c r="J74" i="2"/>
  <c r="J48" i="2"/>
  <c r="S46" i="2"/>
  <c r="N47" i="2"/>
  <c r="R29" i="2" s="1"/>
  <c r="M47" i="2"/>
  <c r="Q29" i="2" s="1"/>
  <c r="M36" i="2"/>
  <c r="Q28" i="2" s="1"/>
  <c r="S45" i="2"/>
  <c r="N36" i="2"/>
  <c r="R28" i="2" s="1"/>
  <c r="S21" i="2"/>
  <c r="S19" i="2"/>
  <c r="N10" i="2"/>
  <c r="R2" i="2" s="1"/>
  <c r="M10" i="2"/>
  <c r="Q2" i="2" s="1"/>
  <c r="S281" i="2" l="1"/>
  <c r="M282" i="2"/>
  <c r="N282" i="2"/>
  <c r="N22" i="2"/>
  <c r="N178" i="2"/>
  <c r="S177" i="2"/>
  <c r="M178" i="2"/>
  <c r="S99" i="2"/>
  <c r="M100" i="2"/>
  <c r="N100" i="2"/>
  <c r="N74" i="2"/>
  <c r="S73" i="2"/>
  <c r="M74" i="2"/>
  <c r="M48" i="2"/>
  <c r="N48" i="2"/>
  <c r="S47" i="2"/>
</calcChain>
</file>

<file path=xl/sharedStrings.xml><?xml version="1.0" encoding="utf-8"?>
<sst xmlns="http://schemas.openxmlformats.org/spreadsheetml/2006/main" count="1320" uniqueCount="257">
  <si>
    <t>SampleName</t>
  </si>
  <si>
    <t>CompoundName</t>
  </si>
  <si>
    <t>Transition</t>
  </si>
  <si>
    <t>Area</t>
  </si>
  <si>
    <t>Dilution</t>
  </si>
  <si>
    <t>ISTD Area</t>
  </si>
  <si>
    <t>ISTDResponseRatio</t>
  </si>
  <si>
    <t>Blank 1_A_B__1______Inj CYP2178-R5_Caco2_08112020_Inj003</t>
  </si>
  <si>
    <t>Talinolol</t>
  </si>
  <si>
    <t>364.365 &gt; 209.165</t>
  </si>
  <si>
    <t>Blank 1_A_B__2______Inj CYP2178-R5_Caco2_08112020_Inj004</t>
  </si>
  <si>
    <t>Blank 1_B_A__3______Inj CYP2178-R5_Caco2_08112020_Inj005</t>
  </si>
  <si>
    <t>Blank 1_B_A__4______Inj CYP2178-R5_Caco2_08112020_Inj006</t>
  </si>
  <si>
    <t>Talinolol_A_B_don_1______Inj CYP2178-R5_Caco2_08122020_Inj111</t>
  </si>
  <si>
    <t>Talinolol_A_B_don_2______Inj CYP2178-R5_Caco2_08122020_Inj112</t>
  </si>
  <si>
    <t>Talinolol_A_B_dos_1______Inj CYP2178-R5_Caco2_08122020_Inj211</t>
  </si>
  <si>
    <t>Talinolol_A_B_dos_2______Inj CYP2178-R5_Caco2_08122020_Inj212</t>
  </si>
  <si>
    <t>Talinolol_A_B_rec_1______Inj CYP2178-R5_Caco2_08122020_Inj011</t>
  </si>
  <si>
    <t>Talinolol_A_B_rec_2______Inj CYP2178-R5_Caco2_08122020_Inj012</t>
  </si>
  <si>
    <t>Talinolol_B_A_don_1______Inj CYP2178-R5_Caco2_08122020_Inj161</t>
  </si>
  <si>
    <t>Talinolol_B_A_don_2______Inj CYP2178-R5_Caco2_08122020_Inj162</t>
  </si>
  <si>
    <t>Talinolol_B_A_dos_1______Inj CYP2178-R5_Caco2_08122020_Inj261</t>
  </si>
  <si>
    <t>Talinolol_B_A_dos_2______Inj CYP2178-R5_Caco2_08122020_Inj262</t>
  </si>
  <si>
    <t>Talinolol_B_A_rec_1______Inj CYP2178-R5_Caco2_08122020_Inj061</t>
  </si>
  <si>
    <t>Talinolol_B_A_rec_2______Inj CYP2178-R5_Caco2_08122020_Inj062</t>
  </si>
  <si>
    <t>Warfarin</t>
  </si>
  <si>
    <t>309.225 &gt; 251.114</t>
  </si>
  <si>
    <t>Warfarin_A_B_don_1______Inj CYP2178-R5_Caco2_08122020_Inj115</t>
  </si>
  <si>
    <t>Warfarin_A_B_don_2______Inj CYP2178-R5_Caco2_08122020_Inj116</t>
  </si>
  <si>
    <t>Warfarin_A_B_dos_1______Inj CYP2178-R5_Caco2_08122020_Inj215</t>
  </si>
  <si>
    <t>Warfarin_A_B_dos_2______Inj CYP2178-R5_Caco2_08122020_Inj216</t>
  </si>
  <si>
    <t>Warfarin_A_B_rec_1______Inj CYP2178-R5_Caco2_08122020_Inj015</t>
  </si>
  <si>
    <t>Warfarin_A_B_rec_2______Inj CYP2178-R5_Caco2_08122020_Inj016</t>
  </si>
  <si>
    <t>Warfarin_B_A_don_1______Inj CYP2178-R5_Caco2_08122020_Inj165</t>
  </si>
  <si>
    <t>Warfarin_B_A_don_2______Inj CYP2178-R5_Caco2_08122020_Inj166</t>
  </si>
  <si>
    <t>Warfarin_B_A_dos_1______Inj CYP2178-R5_Caco2_08122020_Inj265</t>
  </si>
  <si>
    <t>Warfarin_B_A_dos_2______Inj CYP2178-R5_Caco2_08122020_Inj266</t>
  </si>
  <si>
    <t>Warfarin_B_A_rec_1______Inj CYP2178-R5_Caco2_08122020_Inj065</t>
  </si>
  <si>
    <t>Warfarin_B_A_rec_2______Inj CYP2178-R5_Caco2_08122020_Inj066</t>
  </si>
  <si>
    <t>Ranitidine</t>
  </si>
  <si>
    <t>315.216 &gt; 175.737</t>
  </si>
  <si>
    <t>Ranitidine_A_B_don_1______Inj CYP2178-R5_Caco2_08122020_Inj107</t>
  </si>
  <si>
    <t>Ranitidine_A_B_don_2______Inj CYP2178-R5_Caco2_08122020_Inj108</t>
  </si>
  <si>
    <t>Ranitidine_A_B_dos_1______Inj CYP2178-R5_Caco2_08122020_Inj207</t>
  </si>
  <si>
    <t>Ranitidine_A_B_dos_2______Inj CYP2178-R5_Caco2_08122020_Inj208</t>
  </si>
  <si>
    <t>Ranitidine_A_B_rec_1______Inj CYP2178-R5_Caco2_08122020_Inj007</t>
  </si>
  <si>
    <t>Ranitidine_A_B_rec_2______Inj CYP2178-R5_Caco2_08122020_Inj008</t>
  </si>
  <si>
    <t>Ranitidine_B_A_don_1______Inj CYP2178-R5_Caco2_08122020_Inj157</t>
  </si>
  <si>
    <t>Ranitidine_B_A_don_2______Inj CYP2178-R5_Caco2_08122020_Inj158</t>
  </si>
  <si>
    <t>Ranitidine_B_A_dos_1______Inj CYP2178-R5_Caco2_08122020_Inj257</t>
  </si>
  <si>
    <t>Ranitidine_B_A_dos_2______Inj CYP2178-R5_Caco2_08122020_Inj258</t>
  </si>
  <si>
    <t>Ranitidine_B_A_rec_1______Inj CYP2178-R5_Caco2_08122020_Inj057</t>
  </si>
  <si>
    <t>Ranitidine_B_A_rec_2______Inj CYP2178-R5_Caco2_08122020_Inj058</t>
  </si>
  <si>
    <t>Blank 1_A_B__1______Inj CYP2178-R5_Caco2_08122020_Inj003</t>
  </si>
  <si>
    <t>DTXSID4020959</t>
  </si>
  <si>
    <t>153.0 / 107.1</t>
  </si>
  <si>
    <t>Blank 1_A_B__2______Inj CYP2178-R5_Caco2_08122020_Inj004</t>
  </si>
  <si>
    <t>Blank 1_B_A__3______Inj CYP2178-R5_Caco2_08122020_Inj005</t>
  </si>
  <si>
    <t>Blank 1_B_A__4______Inj CYP2178-R5_Caco2_08122020_Inj006</t>
  </si>
  <si>
    <t>DTXSID4020959_A_B_rec_1______Inj CYP2178-R5_Caco2_08122020_Inj019</t>
  </si>
  <si>
    <t>DTXSID4020959_A_B_rec_2______Inj CYP2178-R5_Caco2_08122020_Inj020</t>
  </si>
  <si>
    <t>DTXSID4020959_B_A_rec_1______Inj CYP2178-R5_Caco2_08122020_Inj069</t>
  </si>
  <si>
    <t>DTXSID4020959_B_A_rec_2______Inj CYP2178-R5_Caco2_08122020_Inj070</t>
  </si>
  <si>
    <t>DTXSID4020959_A_B_don_1______Inj CYP2178-R5_Caco2_08122020_Inj119</t>
  </si>
  <si>
    <t>DTXSID4020959_A_B_don_2______Inj CYP2178-R5_Caco2_08122020_Inj120</t>
  </si>
  <si>
    <t>DTXSID4020959_B_A_don_1______Inj CYP2178-R5_Caco2_08122020_Inj169</t>
  </si>
  <si>
    <t>DTXSID4020959_B_A_don_2______Inj CYP2178-R5_Caco2_08122020_Inj170</t>
  </si>
  <si>
    <t>DTXSID4020959_A_B_dos_1______Inj CYP2178-R5_Caco2_08122020_Inj219</t>
  </si>
  <si>
    <t>DTXSID4020959_A_B_dos_2______Inj CYP2178-R5_Caco2_08122020_Inj220</t>
  </si>
  <si>
    <t>DTXSID4020959_B_A_dos_1______Inj CYP2178-R5_Caco2_08122020_Inj269</t>
  </si>
  <si>
    <t>DTXSID4020959_B_A_dos_2______Inj CYP2178-R5_Caco2_08122020_Inj270</t>
  </si>
  <si>
    <t>DTXSID2021028</t>
  </si>
  <si>
    <t>103.3 / 74.7</t>
  </si>
  <si>
    <t>DTXSID2021028_A_B_rec_1______Inj CYP2178-R5_Caco2_08122020_Inj045</t>
  </si>
  <si>
    <t>DTXSID2021028_A_B_rec_2______Inj CYP2178-R5_Caco2_08122020_Inj046</t>
  </si>
  <si>
    <t>DTXSID2021028_B_A_rec_1______Inj CYP2178-R5_Caco2_08122020_Inj095</t>
  </si>
  <si>
    <t>DTXSID2021028_B_A_rec_2______Inj CYP2178-R5_Caco2_08122020_Inj096</t>
  </si>
  <si>
    <t>DTXSID2021028_A_B_don_1______Inj CYP2178-R5_Caco2_08122020_Inj145</t>
  </si>
  <si>
    <t>DTXSID2021028_A_B_don_2______Inj CYP2178-R5_Caco2_08122020_Inj146</t>
  </si>
  <si>
    <t>DTXSID2021028_B_A_don_1______Inj CYP2178-R5_Caco2_08122020_Inj195</t>
  </si>
  <si>
    <t>DTXSID2021028_B_A_don_2______Inj CYP2178-R5_Caco2_08122020_Inj196</t>
  </si>
  <si>
    <t>DTXSID2021028_A_B_dos_1______Inj CYP2178-R5_Caco2_08122020_Inj245</t>
  </si>
  <si>
    <t>DTXSID2021028_A_B_dos_2______Inj CYP2178-R5_Caco2_08122020_Inj246</t>
  </si>
  <si>
    <t>DTXSID2021028_B_A_dos_1______Inj CYP2178-R5_Caco2_08122020_Inj295</t>
  </si>
  <si>
    <t>DTXSID2021028_B_A_dos_2______Inj CYP2178-R5_Caco2_08122020_Inj296</t>
  </si>
  <si>
    <t>DTXSID1024621</t>
  </si>
  <si>
    <t>135.022 &gt; 58.899</t>
  </si>
  <si>
    <t>DTXSID1024621_A_B_don_1______Inj CYP2178-R5_Caco2_08122020_Inj131</t>
  </si>
  <si>
    <t>DTXSID1024621_A_B_don_2______Inj CYP2178-R5_Caco2_08122020_Inj132</t>
  </si>
  <si>
    <t>DTXSID1024621_A_B_dos_1______Inj CYP2178-R5_Caco2_08122020_Inj231</t>
  </si>
  <si>
    <t>DTXSID1024621_A_B_dos_2______Inj CYP2178-R5_Caco2_08122020_Inj232</t>
  </si>
  <si>
    <t>DTXSID1024621_A_B_rec_1______Inj CYP2178-R5_Caco2_08122020_Inj031</t>
  </si>
  <si>
    <t>DTXSID1024621_A_B_rec_2______Inj CYP2178-R5_Caco2_08122020_Inj032</t>
  </si>
  <si>
    <t>DTXSID1024621_B_A_don_1______Inj CYP2178-R5_Caco2_08122020_Inj181</t>
  </si>
  <si>
    <t>DTXSID1024621_B_A_don_2______Inj CYP2178-R5_Caco2_08122020_Inj182</t>
  </si>
  <si>
    <t>DTXSID1024621_B_A_dos_1______Inj CYP2178-R5_Caco2_08122020_Inj281</t>
  </si>
  <si>
    <t>DTXSID1024621_B_A_dos_2______Inj CYP2178-R5_Caco2_08122020_Inj282</t>
  </si>
  <si>
    <t>DTXSID1024621_B_A_rec_1______Inj CYP2178-R5_Caco2_08122020_Inj081</t>
  </si>
  <si>
    <t>DTXSID1024621_B_A_rec_2______Inj CYP2178-R5_Caco2_08122020_Inj082</t>
  </si>
  <si>
    <t>DTXSID9021392</t>
  </si>
  <si>
    <t>150.054 &gt; 69.899</t>
  </si>
  <si>
    <t>DTXSID9021392_A_B_don_1______Inj CYP2178-R5_Caco2_08122020_Inj123</t>
  </si>
  <si>
    <t>DTXSID9021392_A_B_don_2______Inj CYP2178-R5_Caco2_08122020_Inj124</t>
  </si>
  <si>
    <t>DTXSID9021392_A_B_dos_1______Inj CYP2178-R5_Caco2_08122020_Inj223</t>
  </si>
  <si>
    <t>DTXSID9021392_A_B_dos_2______Inj CYP2178-R5_Caco2_08122020_Inj224</t>
  </si>
  <si>
    <t>DTXSID9021392_A_B_rec_1______Inj CYP2178-R5_Caco2_08122020_Inj023</t>
  </si>
  <si>
    <t>DTXSID9021392_A_B_rec_2______Inj CYP2178-R5_Caco2_08122020_Inj024</t>
  </si>
  <si>
    <t>DTXSID9021392_B_A_don_1______Inj CYP2178-R5_Caco2_08122020_Inj173</t>
  </si>
  <si>
    <t>DTXSID9021392_B_A_don_2______Inj CYP2178-R5_Caco2_08122020_Inj174</t>
  </si>
  <si>
    <t>DTXSID9021392_B_A_dos_1______Inj CYP2178-R5_Caco2_08122020_Inj273</t>
  </si>
  <si>
    <t>DTXSID9021392_B_A_dos_2______Inj CYP2178-R5_Caco2_08122020_Inj274</t>
  </si>
  <si>
    <t>DTXSID9021392_B_A_rec_1______Inj CYP2178-R5_Caco2_08122020_Inj073</t>
  </si>
  <si>
    <t>DTXSID9021392_B_A_rec_2______Inj CYP2178-R5_Caco2_08122020_Inj074</t>
  </si>
  <si>
    <t>Blank 1_A_B__1______Inj CYP2178-R5_Caco2_0813020_Inj003</t>
  </si>
  <si>
    <t>DTXSID2021941</t>
  </si>
  <si>
    <t>135.025 &gt; 72.907</t>
  </si>
  <si>
    <t>Blank 1_A_B__2______Inj CYP2178-R5_Caco2_0813020_Inj004</t>
  </si>
  <si>
    <t>Blank 1_B_A__3______Inj CYP2178-R5_Caco2_08132020_Inj005</t>
  </si>
  <si>
    <t>Blank 1_B_A__4______Inj CYP2178-R5_Caco2_08132020_Inj006</t>
  </si>
  <si>
    <t>DTXSID2021941_A_B_don_1______Inj CYP2178-R5_Caco2_08122020_Inj135</t>
  </si>
  <si>
    <t>DTXSID2021941_A_B_don_2______Inj CYP2178-R5_Caco2_08122020_Inj136</t>
  </si>
  <si>
    <t>DTXSID2021941_A_B_dos_1______Inj CYP2178-R5_Caco2_08122020_Inj235</t>
  </si>
  <si>
    <t>DTXSID2021941_A_B_dos_2______Inj CYP2178-R5_Caco2_08122020_Inj236</t>
  </si>
  <si>
    <t>DTXSID2021941_A_B_rec_1______Inj CYP2178-R5_Caco2_08122020_Inj035</t>
  </si>
  <si>
    <t>DTXSID2021941_A_B_rec_2______Inj CYP2178-R5_Caco2_08122020_Inj036</t>
  </si>
  <si>
    <t>DTXSID2021941_B_A_don_1______Inj CYP2178-R5_Caco2_08122020_Inj185</t>
  </si>
  <si>
    <t>DTXSID2021941_B_A_don_2______Inj CYP2178-R5_Caco2_08122020_Inj186</t>
  </si>
  <si>
    <t>DTXSID2021941_B_A_dos_1______Inj CYP2178-R5_Caco2_08122020_Inj285</t>
  </si>
  <si>
    <t>DTXSID2021941_B_A_dos_2______Inj CYP2178-R5_Caco2_08122020_Inj286</t>
  </si>
  <si>
    <t>DTXSID2021941_B_A_rec_1______Inj CYP2178-R5_Caco2_08122020_Inj085</t>
  </si>
  <si>
    <t>DTXSID2021941_B_A_rec_2______Inj CYP2178-R5_Caco2_08122020_Inj086</t>
  </si>
  <si>
    <t>DTXSID6021032</t>
  </si>
  <si>
    <t>131.039 &gt; 88.991</t>
  </si>
  <si>
    <t>DTXSID6021032_A_B_don_1______Inj CYP2178-R5_Caco2_08122020_Inj139</t>
  </si>
  <si>
    <t>DTXSID6021032_A_B_don_2______Inj CYP2178-R5_Caco2_08122020_Inj140</t>
  </si>
  <si>
    <t>DTXSID6021032_A_B_dos_1______Inj CYP2178-R5_Caco2_08122020_Inj239</t>
  </si>
  <si>
    <t>DTXSID6021032_A_B_dos_2______Inj CYP2178-R5_Caco2_08122020_Inj240</t>
  </si>
  <si>
    <t>DTXSID6021032_A_B_rec_1______Inj CYP2178-R5_Caco2_08122020_Inj039</t>
  </si>
  <si>
    <t>DTXSID6021032_A_B_rec_2______Inj CYP2178-R5_Caco2_08122020_Inj040</t>
  </si>
  <si>
    <t>DTXSID6021032_B_A_don_1______Inj CYP2178-R5_Caco2_08122020_Inj189</t>
  </si>
  <si>
    <t>DTXSID6021032_B_A_don_2______Inj CYP2178-R5_Caco2_08122020_Inj190</t>
  </si>
  <si>
    <t>DTXSID6021032_B_A_dos_1______Inj CYP2178-R5_Caco2_08122020_Inj289</t>
  </si>
  <si>
    <t>DTXSID6021032_B_A_dos_2______Inj CYP2178-R5_Caco2_08122020_Inj290</t>
  </si>
  <si>
    <t>DTXSID6021032_B_A_rec_1______Inj CYP2178-R5_Caco2_08122020_Inj089</t>
  </si>
  <si>
    <t>DTXSID6021032_B_A_rec_2______Inj CYP2178-R5_Caco2_08122020_Inj090</t>
  </si>
  <si>
    <t>DTXSID4027494</t>
  </si>
  <si>
    <t>123.007 &gt; 105.964</t>
  </si>
  <si>
    <t>DTXSID4027494_A_B_don_1______Inj CYP2178-R5_Caco2_08122020_Inj147</t>
  </si>
  <si>
    <t>DTXSID4027494_A_B_don_2______Inj CYP2178-R5_Caco2_08122020_Inj148</t>
  </si>
  <si>
    <t>DTXSID4027494_A_B_dos_1______Inj CYP2178-R5_Caco2_08122020_Inj247</t>
  </si>
  <si>
    <t>DTXSID4027494_A_B_dos_2______Inj CYP2178-R5_Caco2_08122020_Inj248</t>
  </si>
  <si>
    <t>DTXSID4027494_A_B_rec_1______Inj CYP2178-R5_Caco2_08122020_Inj047</t>
  </si>
  <si>
    <t>DTXSID4027494_A_B_rec_2______Inj CYP2178-R5_Caco2_08122020_Inj048</t>
  </si>
  <si>
    <t>DTXSID4027494_B_A_don_1______Inj CYP2178-R5_Caco2_08122020_Inj197</t>
  </si>
  <si>
    <t>DTXSID4027494_B_A_don_2______Inj CYP2178-R5_Caco2_08122020_Inj198</t>
  </si>
  <si>
    <t>DTXSID4027494_B_A_dos_1______Inj CYP2178-R5_Caco2_08122020_Inj297</t>
  </si>
  <si>
    <t>DTXSID4027494_B_A_dos_2______Inj CYP2178-R5_Caco2_08122020_Inj298</t>
  </si>
  <si>
    <t>DTXSID4027494_B_A_rec_1______Inj CYP2178-R5_Caco2_08122020_Inj097</t>
  </si>
  <si>
    <t>DTXSID4027494_B_A_rec_2______Inj CYP2178-R5_Caco2_08122020_Inj098</t>
  </si>
  <si>
    <t>DTXSID9024930</t>
  </si>
  <si>
    <t>123.01 &gt; 105.934</t>
  </si>
  <si>
    <t>DTXSID9024930_A_B_don_1______Inj CYP2178-R5_Caco2_08122020_Inj151</t>
  </si>
  <si>
    <t>DTXSID9024930_A_B_don_2______Inj CYP2178-R5_Caco2_08122020_Inj152</t>
  </si>
  <si>
    <t>DTXSID9024930_A_B_dos_1______Inj CYP2178-R5_Caco2_08122020_Inj251</t>
  </si>
  <si>
    <t>DTXSID9024930_A_B_dos_2______Inj CYP2178-R5_Caco2_08122020_Inj252</t>
  </si>
  <si>
    <t>DTXSID9024930_A_B_rec_1______Inj CYP2178-R5_Caco2_08122020_Inj051</t>
  </si>
  <si>
    <t>DTXSID9024930_A_B_rec_2______Inj CYP2178-R5_Caco2_08122020_Inj052</t>
  </si>
  <si>
    <t>DTXSID9024930_B_A_don_1______Inj CYP2178-R5_Caco2_08122020_Inj201</t>
  </si>
  <si>
    <t>DTXSID9024930_B_A_don_2______Inj CYP2178-R5_Caco2_08122020_Inj202</t>
  </si>
  <si>
    <t>DTXSID9024930_B_A_dos_1______Inj CYP2178-R5_Caco2_08122020_Inj301</t>
  </si>
  <si>
    <t>DTXSID9024930_B_A_dos_2______Inj CYP2178-R5_Caco2_08122020_Inj302</t>
  </si>
  <si>
    <t>DTXSID9024930_B_A_rec_1______Inj CYP2178-R5_Caco2_08122020_Inj101</t>
  </si>
  <si>
    <t>DTXSID9024930_B_A_rec_2______Inj CYP2178-R5_Caco2_08122020_Inj102</t>
  </si>
  <si>
    <t>DTXSID4020402</t>
  </si>
  <si>
    <t>123.03 &gt; 107.937</t>
  </si>
  <si>
    <t>DTXSID4020402_A_B_don_1______Inj CYP2178-R5_Caco2_08122020_Inj143</t>
  </si>
  <si>
    <t>DTXSID4020402_A_B_don_2______Inj CYP2178-R5_Caco2_08122020_Inj144</t>
  </si>
  <si>
    <t>DTXSID4020402_A_B_dos_1______Inj CYP2178-R5_Caco2_08122020_Inj243</t>
  </si>
  <si>
    <t>DTXSID4020402_A_B_dos_2______Inj CYP2178-R5_Caco2_08122020_Inj244</t>
  </si>
  <si>
    <t>DTXSID4020402_A_B_rec_1______Inj CYP2178-R5_Caco2_08122020_Inj043</t>
  </si>
  <si>
    <t>DTXSID4020402_A_B_rec_2______Inj CYP2178-R5_Caco2_08122020_Inj044</t>
  </si>
  <si>
    <t>DTXSID4020402_B_A_don_1______Inj CYP2178-R5_Caco2_08122020_Inj193</t>
  </si>
  <si>
    <t>DTXSID4020402_B_A_don_2______Inj CYP2178-R5_Caco2_08122020_Inj194</t>
  </si>
  <si>
    <t>DTXSID4020402_B_A_dos_1______Inj CYP2178-R5_Caco2_08122020_Inj293</t>
  </si>
  <si>
    <t>DTXSID4020402_B_A_dos_2______Inj CYP2178-R5_Caco2_08122020_Inj294</t>
  </si>
  <si>
    <t>DTXSID4020402_B_A_rec_1______Inj CYP2178-R5_Caco2_08122020_Inj093</t>
  </si>
  <si>
    <t>DTXSID4020402_B_A_rec_2______Inj CYP2178-R5_Caco2_08122020_Inj094</t>
  </si>
  <si>
    <t>Blank 1_A_B__1______Inj CYP2178-R5_Caco2_08142020_Inj003</t>
  </si>
  <si>
    <t>DTXSID6021872</t>
  </si>
  <si>
    <t>108.068 &gt; 92.932</t>
  </si>
  <si>
    <t>Blank 1_A_B__2______Inj CYP2178-R5_Caco2_08142020_Inj004</t>
  </si>
  <si>
    <t>Blank 1_B_A__3______Inj CYP2178-R5_Caco2_08142020_Inj005</t>
  </si>
  <si>
    <t>Blank 1_B_A__4______Inj CYP2178-R5_Caco2_08142020_Inj006</t>
  </si>
  <si>
    <t>DTXSID6021872_A_B_don_1______Inj CYP2178-R5_Caco2_08122020_Inj129</t>
  </si>
  <si>
    <t>DTXSID6021872_A_B_don_2______Inj CYP2178-R5_Caco2_08122020_Inj130</t>
  </si>
  <si>
    <t>DTXSID6021872_A_B_dos_1______Inj CYP2178-R5_Caco2_08122020_Inj229</t>
  </si>
  <si>
    <t>DTXSID6021872_A_B_dos_2______Inj CYP2178-R5_Caco2_08122020_Inj230</t>
  </si>
  <si>
    <t>DTXSID6021872_A_B_rec_1______Inj CYP2178-R5_Caco2_08122020_Inj029</t>
  </si>
  <si>
    <t>DTXSID6021872_A_B_rec_2______Inj CYP2178-R5_Caco2_08122020_Inj030</t>
  </si>
  <si>
    <t>DTXSID6021872_B_A_don_1______Inj CYP2178-R5_Caco2_08122020_Inj179</t>
  </si>
  <si>
    <t>DTXSID6021872_B_A_don_2______Inj CYP2178-R5_Caco2_08122020_Inj180</t>
  </si>
  <si>
    <t>DTXSID6021872_B_A_dos_1______Inj CYP2178-R5_Caco2_08122020_Inj279</t>
  </si>
  <si>
    <t>DTXSID6021872_B_A_dos_2______Inj CYP2178-R5_Caco2_08122020_Inj280</t>
  </si>
  <si>
    <t>DTXSID6021872_B_A_rec_1______Inj CYP2178-R5_Caco2_08122020_Inj079</t>
  </si>
  <si>
    <t>DTXSID6021872_B_A_rec_2______Inj CYP2178-R5_Caco2_08122020_Inj080</t>
  </si>
  <si>
    <t>CYP2178-R5</t>
  </si>
  <si>
    <t>Client ID</t>
  </si>
  <si>
    <t>Test Conc_x000D_
(µM)</t>
  </si>
  <si>
    <t>Assay_x000D_
Duration_x000D_
(hr)</t>
  </si>
  <si>
    <r>
      <t>Mean_x000D_
A → B_x000D_
Papp_x000D_
10</t>
    </r>
    <r>
      <rPr>
        <b/>
        <vertAlign val="superscript"/>
        <sz val="11"/>
        <color theme="1"/>
        <rFont val="Times New Roman"/>
        <family val="1"/>
      </rPr>
      <t>-6</t>
    </r>
    <r>
      <rPr>
        <b/>
        <sz val="11"/>
        <color theme="1"/>
        <rFont val="Times New Roman"/>
        <family val="1"/>
      </rPr>
      <t xml:space="preserve"> cm/s</t>
    </r>
  </si>
  <si>
    <r>
      <t>Mean_x000D_
B → A_x000D_
Papp_x000D_
10</t>
    </r>
    <r>
      <rPr>
        <b/>
        <vertAlign val="superscript"/>
        <sz val="11"/>
        <color theme="1"/>
        <rFont val="Times New Roman"/>
        <family val="1"/>
      </rPr>
      <t>-6</t>
    </r>
    <r>
      <rPr>
        <b/>
        <sz val="11"/>
        <color theme="1"/>
        <rFont val="Times New Roman"/>
        <family val="1"/>
      </rPr>
      <t xml:space="preserve"> cm/s</t>
    </r>
  </si>
  <si>
    <t>Efflux Ratio</t>
  </si>
  <si>
    <t>Comments</t>
  </si>
  <si>
    <t>Test_x000D_
Concentration_x000D_
_x000D_
(µM)</t>
  </si>
  <si>
    <t>Direction</t>
  </si>
  <si>
    <t>Parameter</t>
  </si>
  <si>
    <t>First</t>
  </si>
  <si>
    <t>Second</t>
  </si>
  <si>
    <t>Third</t>
  </si>
  <si>
    <t>Mean</t>
  </si>
  <si>
    <t>Volume</t>
  </si>
  <si>
    <t>RR1</t>
  </si>
  <si>
    <t>RR2</t>
  </si>
  <si>
    <t>RR3</t>
  </si>
  <si>
    <t>RR Mean</t>
  </si>
  <si>
    <t>RR SD</t>
  </si>
  <si>
    <t>Chamber Surface Area</t>
  </si>
  <si>
    <t>Sampling Period (hrs)</t>
  </si>
  <si>
    <t>Test Concentration (µM)</t>
  </si>
  <si>
    <t>A → B</t>
  </si>
  <si>
    <t>Donor</t>
  </si>
  <si>
    <t>Receiver</t>
  </si>
  <si>
    <t>Dosing</t>
  </si>
  <si>
    <t>Standard</t>
  </si>
  <si>
    <t>Blank</t>
  </si>
  <si>
    <t>dq/dt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</si>
  <si>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o</t>
    </r>
  </si>
  <si>
    <t>Recovery</t>
  </si>
  <si>
    <t>Papp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</si>
  <si>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</si>
  <si>
    <t>B → A</t>
  </si>
  <si>
    <t>Test Article</t>
  </si>
  <si>
    <t>Test Conc (µM)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</si>
  <si>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Rep-1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</si>
  <si>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Rep-2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</si>
  <si>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Rep-3</t>
    </r>
  </si>
  <si>
    <t>Low Recovery A → B</t>
  </si>
  <si>
    <t>Low Permeability Control</t>
  </si>
  <si>
    <t>P-gp Efflux Control</t>
  </si>
  <si>
    <t>High Permeability Control</t>
  </si>
  <si>
    <t>Low recovery may be due to poor aqueous solubility, poor stability, and/or non-specific binding (high lipophilicity) of the_x000D_
Compound. Permeability rates for compounds with low/poor post assay recovery may be underestimated.</t>
  </si>
  <si>
    <t>(B → A)/(A → B)</t>
  </si>
  <si>
    <t>Compounds</t>
  </si>
  <si>
    <t>Stdev</t>
  </si>
  <si>
    <t>Ratio</t>
  </si>
  <si>
    <t>EPA</t>
  </si>
  <si>
    <t>Caco-2 Permeability Data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</si>
</sst>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\ mmm\ yyyy"/>
    <numFmt numFmtId="165" formatCode="0.000"/>
    <numFmt numFmtId="166" formatCode="0.0"/>
    <numFmt numFmtId="167" formatCode="0.0000"/>
    <numFmt numFmtId="168" formatCode="0.00000"/>
    <numFmt numFmtId="169" formatCode="0.0%"/>
    <numFmt numFmtId="170" formatCode="0.000000"/>
    <numFmt numFmtId="171" formatCode="0.0000%"/>
  </numFmts>
  <fonts count="10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Dashed">
        <color rgb="FF5B9BD5"/>
      </top>
      <bottom/>
      <diagonal/>
    </border>
    <border>
      <left/>
      <right/>
      <top/>
      <bottom style="mediumDashed">
        <color rgb="FF5B9BD5"/>
      </bottom>
      <diagonal/>
    </border>
    <border>
      <left style="thick">
        <color rgb="FF5B9BD5"/>
      </left>
      <right/>
      <top style="thick">
        <color rgb="FF5B9BD5"/>
      </top>
      <bottom/>
      <diagonal/>
    </border>
    <border>
      <left/>
      <right/>
      <top style="thick">
        <color rgb="FF5B9BD5"/>
      </top>
      <bottom/>
      <diagonal/>
    </border>
    <border>
      <left/>
      <right style="thick">
        <color rgb="FF5B9BD5"/>
      </right>
      <top style="thick">
        <color rgb="FF5B9BD5"/>
      </top>
      <bottom/>
      <diagonal/>
    </border>
    <border>
      <left style="thick">
        <color rgb="FF5B9BD5"/>
      </left>
      <right/>
      <top/>
      <bottom/>
      <diagonal/>
    </border>
    <border>
      <left/>
      <right style="thick">
        <color rgb="FF5B9BD5"/>
      </right>
      <top/>
      <bottom/>
      <diagonal/>
    </border>
    <border>
      <left style="thick">
        <color rgb="FF5B9BD5"/>
      </left>
      <right/>
      <top/>
      <bottom style="mediumDashed">
        <color rgb="FF5B9BD5"/>
      </bottom>
      <diagonal/>
    </border>
    <border>
      <left/>
      <right style="thick">
        <color rgb="FF5B9BD5"/>
      </right>
      <top/>
      <bottom style="mediumDashed">
        <color rgb="FF5B9BD5"/>
      </bottom>
      <diagonal/>
    </border>
    <border>
      <left style="thick">
        <color rgb="FF5B9BD5"/>
      </left>
      <right/>
      <top style="mediumDashed">
        <color rgb="FF5B9BD5"/>
      </top>
      <bottom/>
      <diagonal/>
    </border>
    <border>
      <left/>
      <right style="thick">
        <color rgb="FF5B9BD5"/>
      </right>
      <top style="mediumDashed">
        <color rgb="FF5B9BD5"/>
      </top>
      <bottom/>
      <diagonal/>
    </border>
    <border>
      <left style="thick">
        <color rgb="FF5B9BD5"/>
      </left>
      <right/>
      <top/>
      <bottom style="thick">
        <color rgb="FF5B9BD5"/>
      </bottom>
      <diagonal/>
    </border>
    <border>
      <left/>
      <right/>
      <top/>
      <bottom style="thick">
        <color rgb="FF5B9BD5"/>
      </bottom>
      <diagonal/>
    </border>
    <border>
      <left/>
      <right style="thick">
        <color rgb="FF5B9BD5"/>
      </right>
      <top/>
      <bottom style="thick">
        <color rgb="FF5B9BD5"/>
      </bottom>
      <diagonal/>
    </border>
    <border>
      <left/>
      <right/>
      <top style="mediumDashed">
        <color rgb="FFED7D31"/>
      </top>
      <bottom/>
      <diagonal/>
    </border>
    <border>
      <left/>
      <right/>
      <top/>
      <bottom style="mediumDashed">
        <color rgb="FFED7D31"/>
      </bottom>
      <diagonal/>
    </border>
    <border>
      <left style="thick">
        <color rgb="FFED7D31"/>
      </left>
      <right/>
      <top style="thick">
        <color rgb="FFED7D31"/>
      </top>
      <bottom/>
      <diagonal/>
    </border>
    <border>
      <left/>
      <right/>
      <top style="thick">
        <color rgb="FFED7D31"/>
      </top>
      <bottom/>
      <diagonal/>
    </border>
    <border>
      <left/>
      <right style="thick">
        <color rgb="FFED7D31"/>
      </right>
      <top style="thick">
        <color rgb="FFED7D31"/>
      </top>
      <bottom/>
      <diagonal/>
    </border>
    <border>
      <left style="thick">
        <color rgb="FFED7D31"/>
      </left>
      <right/>
      <top/>
      <bottom/>
      <diagonal/>
    </border>
    <border>
      <left/>
      <right style="thick">
        <color rgb="FFED7D31"/>
      </right>
      <top/>
      <bottom/>
      <diagonal/>
    </border>
    <border>
      <left style="thick">
        <color rgb="FFED7D31"/>
      </left>
      <right/>
      <top/>
      <bottom style="mediumDashed">
        <color rgb="FFED7D31"/>
      </bottom>
      <diagonal/>
    </border>
    <border>
      <left/>
      <right style="thick">
        <color rgb="FFED7D31"/>
      </right>
      <top/>
      <bottom style="mediumDashed">
        <color rgb="FFED7D31"/>
      </bottom>
      <diagonal/>
    </border>
    <border>
      <left style="thick">
        <color rgb="FFED7D31"/>
      </left>
      <right/>
      <top style="mediumDashed">
        <color rgb="FFED7D31"/>
      </top>
      <bottom/>
      <diagonal/>
    </border>
    <border>
      <left/>
      <right style="thick">
        <color rgb="FFED7D31"/>
      </right>
      <top style="mediumDashed">
        <color rgb="FFED7D31"/>
      </top>
      <bottom/>
      <diagonal/>
    </border>
    <border>
      <left style="thick">
        <color rgb="FFED7D31"/>
      </left>
      <right/>
      <top/>
      <bottom style="thick">
        <color rgb="FFED7D31"/>
      </bottom>
      <diagonal/>
    </border>
    <border>
      <left/>
      <right/>
      <top/>
      <bottom style="thick">
        <color rgb="FFED7D31"/>
      </bottom>
      <diagonal/>
    </border>
    <border>
      <left/>
      <right style="thick">
        <color rgb="FFED7D31"/>
      </right>
      <top/>
      <bottom style="thick">
        <color rgb="FFED7D31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dash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Dashed">
        <color rgb="FF000000"/>
      </left>
      <right/>
      <top style="double">
        <color rgb="FF000000"/>
      </top>
      <bottom/>
      <diagonal/>
    </border>
    <border>
      <left style="mediumDashed">
        <color rgb="FF000000"/>
      </left>
      <right/>
      <top/>
      <bottom/>
      <diagonal/>
    </border>
    <border>
      <left style="mediumDashed">
        <color rgb="FF000000"/>
      </left>
      <right/>
      <top/>
      <bottom style="double">
        <color rgb="FF000000"/>
      </bottom>
      <diagonal/>
    </border>
  </borders>
  <cellStyleXfs count="2">
    <xf numFmtId="0" fontId="0" fillId="0" borderId="0"/>
    <xf numFmtId="0" fontId="1" fillId="0" borderId="0"/>
  </cellStyleXfs>
  <cellXfs count="22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2" fontId="1" fillId="0" borderId="0" xfId="1" applyNumberFormat="1"/>
    <xf numFmtId="165" fontId="1" fillId="0" borderId="0" xfId="1" applyNumberFormat="1"/>
    <xf numFmtId="166" fontId="1" fillId="0" borderId="0" xfId="1" applyNumberFormat="1"/>
    <xf numFmtId="167" fontId="1" fillId="0" borderId="0" xfId="1" applyNumberFormat="1"/>
    <xf numFmtId="0" fontId="2" fillId="0" borderId="3" xfId="1" applyFont="1" applyBorder="1"/>
    <xf numFmtId="2" fontId="1" fillId="0" borderId="4" xfId="1" applyNumberFormat="1" applyBorder="1"/>
    <xf numFmtId="0" fontId="2" fillId="0" borderId="5" xfId="1" applyFont="1" applyBorder="1"/>
    <xf numFmtId="165" fontId="1" fillId="0" borderId="6" xfId="1" applyNumberFormat="1" applyBorder="1"/>
    <xf numFmtId="2" fontId="1" fillId="0" borderId="6" xfId="1" applyNumberFormat="1" applyBorder="1"/>
    <xf numFmtId="0" fontId="2" fillId="0" borderId="7" xfId="1" applyFont="1" applyBorder="1"/>
    <xf numFmtId="166" fontId="1" fillId="0" borderId="8" xfId="1" applyNumberFormat="1" applyBorder="1"/>
    <xf numFmtId="0" fontId="1" fillId="0" borderId="9" xfId="1" applyBorder="1"/>
    <xf numFmtId="0" fontId="1" fillId="0" borderId="0" xfId="1" applyBorder="1"/>
    <xf numFmtId="0" fontId="1" fillId="0" borderId="10" xfId="1" applyBorder="1"/>
    <xf numFmtId="165" fontId="1" fillId="0" borderId="0" xfId="1" applyNumberFormat="1" applyBorder="1"/>
    <xf numFmtId="165" fontId="2" fillId="0" borderId="0" xfId="1" applyNumberFormat="1" applyFont="1" applyBorder="1"/>
    <xf numFmtId="167" fontId="1" fillId="0" borderId="0" xfId="1" applyNumberFormat="1" applyBorder="1"/>
    <xf numFmtId="2" fontId="2" fillId="0" borderId="0" xfId="1" applyNumberFormat="1" applyFont="1" applyBorder="1"/>
    <xf numFmtId="168" fontId="1" fillId="0" borderId="10" xfId="1" applyNumberFormat="1" applyBorder="1"/>
    <xf numFmtId="167" fontId="1" fillId="0" borderId="12" xfId="1" applyNumberFormat="1" applyBorder="1"/>
    <xf numFmtId="2" fontId="2" fillId="0" borderId="12" xfId="1" applyNumberFormat="1" applyFont="1" applyBorder="1"/>
    <xf numFmtId="0" fontId="1" fillId="0" borderId="12" xfId="1" applyBorder="1"/>
    <xf numFmtId="0" fontId="1" fillId="0" borderId="15" xfId="1" applyBorder="1"/>
    <xf numFmtId="0" fontId="1" fillId="0" borderId="21" xfId="1" applyBorder="1"/>
    <xf numFmtId="11" fontId="1" fillId="0" borderId="9" xfId="1" applyNumberFormat="1" applyBorder="1"/>
    <xf numFmtId="2" fontId="1" fillId="0" borderId="0" xfId="1" applyNumberFormat="1" applyBorder="1"/>
    <xf numFmtId="169" fontId="1" fillId="0" borderId="0" xfId="1" applyNumberFormat="1" applyBorder="1"/>
    <xf numFmtId="166" fontId="1" fillId="0" borderId="21" xfId="1" applyNumberFormat="1" applyBorder="1"/>
    <xf numFmtId="2" fontId="1" fillId="0" borderId="12" xfId="1" applyNumberFormat="1" applyBorder="1"/>
    <xf numFmtId="165" fontId="1" fillId="0" borderId="13" xfId="1" applyNumberFormat="1" applyBorder="1"/>
    <xf numFmtId="167" fontId="1" fillId="0" borderId="15" xfId="1" applyNumberFormat="1" applyBorder="1"/>
    <xf numFmtId="165" fontId="1" fillId="0" borderId="15" xfId="1" applyNumberFormat="1" applyBorder="1"/>
    <xf numFmtId="170" fontId="1" fillId="0" borderId="17" xfId="1" applyNumberFormat="1" applyBorder="1"/>
    <xf numFmtId="11" fontId="1" fillId="0" borderId="19" xfId="1" applyNumberFormat="1" applyBorder="1"/>
    <xf numFmtId="169" fontId="1" fillId="0" borderId="15" xfId="1" applyNumberFormat="1" applyBorder="1"/>
    <xf numFmtId="2" fontId="1" fillId="0" borderId="22" xfId="1" applyNumberFormat="1" applyBorder="1"/>
    <xf numFmtId="11" fontId="1" fillId="0" borderId="9" xfId="1" applyNumberFormat="1" applyBorder="1" applyAlignment="1">
      <alignment horizontal="left"/>
    </xf>
    <xf numFmtId="2" fontId="1" fillId="0" borderId="0" xfId="1" applyNumberFormat="1" applyBorder="1" applyAlignment="1">
      <alignment horizontal="left"/>
    </xf>
    <xf numFmtId="169" fontId="1" fillId="0" borderId="0" xfId="1" applyNumberFormat="1" applyBorder="1" applyAlignment="1">
      <alignment horizontal="left"/>
    </xf>
    <xf numFmtId="166" fontId="1" fillId="0" borderId="21" xfId="1" applyNumberFormat="1" applyBorder="1" applyAlignment="1">
      <alignment horizontal="left"/>
    </xf>
    <xf numFmtId="0" fontId="1" fillId="0" borderId="23" xfId="1" applyBorder="1"/>
    <xf numFmtId="0" fontId="1" fillId="0" borderId="24" xfId="1" applyBorder="1"/>
    <xf numFmtId="168" fontId="1" fillId="0" borderId="24" xfId="1" applyNumberFormat="1" applyBorder="1"/>
    <xf numFmtId="165" fontId="1" fillId="0" borderId="26" xfId="1" applyNumberFormat="1" applyBorder="1"/>
    <xf numFmtId="2" fontId="2" fillId="0" borderId="26" xfId="1" applyNumberFormat="1" applyFont="1" applyBorder="1"/>
    <xf numFmtId="0" fontId="1" fillId="0" borderId="26" xfId="1" applyBorder="1"/>
    <xf numFmtId="0" fontId="1" fillId="0" borderId="29" xfId="1" applyBorder="1"/>
    <xf numFmtId="0" fontId="2" fillId="0" borderId="34" xfId="1" applyFont="1" applyBorder="1"/>
    <xf numFmtId="0" fontId="1" fillId="0" borderId="35" xfId="1" applyBorder="1"/>
    <xf numFmtId="11" fontId="1" fillId="0" borderId="23" xfId="1" applyNumberFormat="1" applyBorder="1"/>
    <xf numFmtId="9" fontId="1" fillId="0" borderId="0" xfId="1" applyNumberFormat="1" applyBorder="1"/>
    <xf numFmtId="166" fontId="1" fillId="0" borderId="24" xfId="1" applyNumberFormat="1" applyBorder="1"/>
    <xf numFmtId="165" fontId="1" fillId="0" borderId="35" xfId="1" applyNumberFormat="1" applyBorder="1"/>
    <xf numFmtId="2" fontId="1" fillId="0" borderId="26" xfId="1" applyNumberFormat="1" applyBorder="1"/>
    <xf numFmtId="165" fontId="1" fillId="0" borderId="27" xfId="1" applyNumberFormat="1" applyBorder="1"/>
    <xf numFmtId="167" fontId="1" fillId="0" borderId="29" xfId="1" applyNumberFormat="1" applyBorder="1"/>
    <xf numFmtId="165" fontId="1" fillId="0" borderId="29" xfId="1" applyNumberFormat="1" applyBorder="1"/>
    <xf numFmtId="11" fontId="1" fillId="0" borderId="31" xfId="1" applyNumberFormat="1" applyBorder="1"/>
    <xf numFmtId="11" fontId="1" fillId="0" borderId="33" xfId="1" applyNumberFormat="1" applyBorder="1"/>
    <xf numFmtId="169" fontId="1" fillId="0" borderId="29" xfId="1" applyNumberFormat="1" applyBorder="1"/>
    <xf numFmtId="2" fontId="1" fillId="0" borderId="31" xfId="1" applyNumberFormat="1" applyBorder="1"/>
    <xf numFmtId="167" fontId="1" fillId="0" borderId="36" xfId="1" applyNumberFormat="1" applyBorder="1"/>
    <xf numFmtId="11" fontId="1" fillId="0" borderId="23" xfId="1" applyNumberFormat="1" applyBorder="1" applyAlignment="1">
      <alignment horizontal="left"/>
    </xf>
    <xf numFmtId="9" fontId="1" fillId="0" borderId="0" xfId="1" applyNumberFormat="1" applyBorder="1" applyAlignment="1">
      <alignment horizontal="left"/>
    </xf>
    <xf numFmtId="166" fontId="1" fillId="0" borderId="24" xfId="1" applyNumberFormat="1" applyBorder="1" applyAlignment="1">
      <alignment horizontal="left"/>
    </xf>
    <xf numFmtId="0" fontId="1" fillId="0" borderId="0" xfId="1" applyAlignment="1">
      <alignment horizontal="right"/>
    </xf>
    <xf numFmtId="0" fontId="2" fillId="0" borderId="0" xfId="1" applyFont="1" applyAlignment="1">
      <alignment horizontal="right"/>
    </xf>
    <xf numFmtId="0" fontId="2" fillId="0" borderId="11" xfId="1" applyFont="1" applyBorder="1" applyAlignment="1">
      <alignment horizontal="right"/>
    </xf>
    <xf numFmtId="0" fontId="2" fillId="0" borderId="14" xfId="1" applyFont="1" applyBorder="1" applyAlignment="1">
      <alignment horizontal="right"/>
    </xf>
    <xf numFmtId="0" fontId="2" fillId="0" borderId="16" xfId="1" applyFont="1" applyBorder="1" applyAlignment="1">
      <alignment horizontal="right"/>
    </xf>
    <xf numFmtId="0" fontId="2" fillId="0" borderId="18" xfId="1" applyFont="1" applyBorder="1" applyAlignment="1">
      <alignment horizontal="right"/>
    </xf>
    <xf numFmtId="0" fontId="2" fillId="0" borderId="20" xfId="1" applyFont="1" applyBorder="1" applyAlignment="1">
      <alignment horizontal="right"/>
    </xf>
    <xf numFmtId="0" fontId="2" fillId="0" borderId="25" xfId="1" applyFont="1" applyBorder="1" applyAlignment="1">
      <alignment horizontal="right"/>
    </xf>
    <xf numFmtId="0" fontId="2" fillId="0" borderId="28" xfId="1" applyFont="1" applyBorder="1" applyAlignment="1">
      <alignment horizontal="right"/>
    </xf>
    <xf numFmtId="0" fontId="2" fillId="0" borderId="30" xfId="1" applyFont="1" applyBorder="1" applyAlignment="1">
      <alignment horizontal="right"/>
    </xf>
    <xf numFmtId="0" fontId="2" fillId="0" borderId="32" xfId="1" applyFont="1" applyBorder="1" applyAlignment="1">
      <alignment horizontal="right"/>
    </xf>
    <xf numFmtId="0" fontId="2" fillId="0" borderId="2" xfId="1" applyFont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 wrapText="1"/>
    </xf>
    <xf numFmtId="0" fontId="1" fillId="0" borderId="0" xfId="1" applyAlignment="1">
      <alignment horizontal="center"/>
    </xf>
    <xf numFmtId="0" fontId="1" fillId="0" borderId="0" xfId="1" applyAlignment="1">
      <alignment vertical="center" wrapText="1"/>
    </xf>
    <xf numFmtId="0" fontId="1" fillId="0" borderId="1" xfId="1" applyBorder="1" applyAlignment="1">
      <alignment vertical="center"/>
    </xf>
    <xf numFmtId="0" fontId="1" fillId="0" borderId="0" xfId="1" applyAlignment="1">
      <alignment vertical="center"/>
    </xf>
    <xf numFmtId="166" fontId="1" fillId="0" borderId="0" xfId="1" applyNumberFormat="1" applyAlignment="1">
      <alignment horizontal="center"/>
    </xf>
    <xf numFmtId="169" fontId="1" fillId="0" borderId="0" xfId="1" applyNumberFormat="1" applyAlignment="1">
      <alignment horizontal="center"/>
    </xf>
    <xf numFmtId="166" fontId="1" fillId="0" borderId="0" xfId="1" applyNumberFormat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165" fontId="1" fillId="0" borderId="1" xfId="1" applyNumberFormat="1" applyBorder="1" applyAlignment="1">
      <alignment horizontal="center"/>
    </xf>
    <xf numFmtId="0" fontId="1" fillId="0" borderId="0" xfId="1" applyAlignment="1">
      <alignment horizontal="center" vertical="center"/>
    </xf>
    <xf numFmtId="168" fontId="2" fillId="0" borderId="0" xfId="1" applyNumberFormat="1" applyFont="1" applyBorder="1"/>
    <xf numFmtId="167" fontId="2" fillId="0" borderId="0" xfId="1" applyNumberFormat="1" applyFont="1" applyBorder="1"/>
    <xf numFmtId="11" fontId="1" fillId="0" borderId="10" xfId="1" applyNumberFormat="1" applyBorder="1"/>
    <xf numFmtId="167" fontId="2" fillId="0" borderId="12" xfId="1" applyNumberFormat="1" applyFont="1" applyBorder="1"/>
    <xf numFmtId="170" fontId="1" fillId="0" borderId="13" xfId="1" applyNumberFormat="1" applyBorder="1"/>
    <xf numFmtId="168" fontId="1" fillId="0" borderId="0" xfId="1" applyNumberFormat="1" applyBorder="1"/>
    <xf numFmtId="11" fontId="1" fillId="0" borderId="15" xfId="1" applyNumberFormat="1" applyBorder="1"/>
    <xf numFmtId="168" fontId="1" fillId="0" borderId="15" xfId="1" applyNumberFormat="1" applyBorder="1"/>
    <xf numFmtId="11" fontId="1" fillId="0" borderId="17" xfId="1" applyNumberFormat="1" applyBorder="1"/>
    <xf numFmtId="10" fontId="1" fillId="0" borderId="15" xfId="1" applyNumberFormat="1" applyBorder="1"/>
    <xf numFmtId="167" fontId="1" fillId="0" borderId="0" xfId="1" applyNumberFormat="1" applyBorder="1" applyAlignment="1">
      <alignment horizontal="left"/>
    </xf>
    <xf numFmtId="11" fontId="1" fillId="0" borderId="24" xfId="1" applyNumberFormat="1" applyBorder="1"/>
    <xf numFmtId="167" fontId="2" fillId="0" borderId="26" xfId="1" applyNumberFormat="1" applyFont="1" applyBorder="1"/>
    <xf numFmtId="2" fontId="1" fillId="0" borderId="35" xfId="1" applyNumberFormat="1" applyBorder="1"/>
    <xf numFmtId="167" fontId="1" fillId="0" borderId="26" xfId="1" applyNumberFormat="1" applyBorder="1"/>
    <xf numFmtId="168" fontId="1" fillId="0" borderId="27" xfId="1" applyNumberFormat="1" applyBorder="1"/>
    <xf numFmtId="168" fontId="1" fillId="0" borderId="29" xfId="1" applyNumberFormat="1" applyBorder="1"/>
    <xf numFmtId="10" fontId="1" fillId="0" borderId="29" xfId="1" applyNumberFormat="1" applyBorder="1"/>
    <xf numFmtId="165" fontId="1" fillId="0" borderId="36" xfId="1" applyNumberFormat="1" applyBorder="1"/>
    <xf numFmtId="2" fontId="1" fillId="0" borderId="1" xfId="1" applyNumberFormat="1" applyBorder="1" applyAlignment="1">
      <alignment horizontal="center"/>
    </xf>
    <xf numFmtId="167" fontId="1" fillId="0" borderId="13" xfId="1" applyNumberFormat="1" applyBorder="1"/>
    <xf numFmtId="170" fontId="1" fillId="0" borderId="31" xfId="1" applyNumberFormat="1" applyBorder="1"/>
    <xf numFmtId="9" fontId="1" fillId="0" borderId="0" xfId="1" applyNumberFormat="1" applyAlignment="1">
      <alignment horizontal="center"/>
    </xf>
    <xf numFmtId="170" fontId="1" fillId="0" borderId="10" xfId="1" applyNumberFormat="1" applyBorder="1"/>
    <xf numFmtId="165" fontId="2" fillId="0" borderId="12" xfId="1" applyNumberFormat="1" applyFont="1" applyBorder="1"/>
    <xf numFmtId="165" fontId="1" fillId="0" borderId="12" xfId="1" applyNumberFormat="1" applyBorder="1"/>
    <xf numFmtId="170" fontId="1" fillId="0" borderId="24" xfId="1" applyNumberFormat="1" applyBorder="1"/>
    <xf numFmtId="167" fontId="1" fillId="0" borderId="27" xfId="1" applyNumberFormat="1" applyBorder="1"/>
    <xf numFmtId="171" fontId="1" fillId="0" borderId="29" xfId="1" applyNumberFormat="1" applyBorder="1"/>
    <xf numFmtId="2" fontId="1" fillId="0" borderId="24" xfId="1" applyNumberFormat="1" applyBorder="1"/>
    <xf numFmtId="2" fontId="1" fillId="0" borderId="0" xfId="1" applyNumberFormat="1" applyAlignment="1">
      <alignment horizontal="center"/>
    </xf>
    <xf numFmtId="168" fontId="1" fillId="0" borderId="13" xfId="1" applyNumberFormat="1" applyBorder="1"/>
    <xf numFmtId="165" fontId="1" fillId="0" borderId="0" xfId="1" applyNumberFormat="1" applyBorder="1" applyAlignment="1">
      <alignment horizontal="left"/>
    </xf>
    <xf numFmtId="165" fontId="2" fillId="0" borderId="26" xfId="1" applyNumberFormat="1" applyFont="1" applyBorder="1"/>
    <xf numFmtId="170" fontId="1" fillId="0" borderId="29" xfId="1" applyNumberFormat="1" applyBorder="1"/>
    <xf numFmtId="166" fontId="2" fillId="0" borderId="0" xfId="1" applyNumberFormat="1" applyFont="1" applyBorder="1"/>
    <xf numFmtId="166" fontId="1" fillId="0" borderId="0" xfId="1" applyNumberFormat="1" applyBorder="1"/>
    <xf numFmtId="171" fontId="1" fillId="0" borderId="15" xfId="1" applyNumberFormat="1" applyBorder="1"/>
    <xf numFmtId="167" fontId="1" fillId="0" borderId="22" xfId="1" applyNumberFormat="1" applyBorder="1"/>
    <xf numFmtId="166" fontId="1" fillId="0" borderId="0" xfId="1" applyNumberFormat="1" applyBorder="1" applyAlignment="1">
      <alignment horizontal="left"/>
    </xf>
    <xf numFmtId="165" fontId="1" fillId="0" borderId="31" xfId="1" applyNumberFormat="1" applyBorder="1"/>
    <xf numFmtId="11" fontId="2" fillId="0" borderId="0" xfId="1" applyNumberFormat="1" applyFont="1" applyBorder="1"/>
    <xf numFmtId="170" fontId="2" fillId="0" borderId="0" xfId="1" applyNumberFormat="1" applyFont="1" applyBorder="1"/>
    <xf numFmtId="167" fontId="1" fillId="0" borderId="21" xfId="1" applyNumberFormat="1" applyBorder="1"/>
    <xf numFmtId="165" fontId="1" fillId="0" borderId="21" xfId="1" applyNumberFormat="1" applyBorder="1"/>
    <xf numFmtId="170" fontId="1" fillId="0" borderId="0" xfId="1" applyNumberFormat="1" applyBorder="1"/>
    <xf numFmtId="170" fontId="1" fillId="0" borderId="15" xfId="1" applyNumberFormat="1" applyBorder="1"/>
    <xf numFmtId="167" fontId="1" fillId="0" borderId="21" xfId="1" applyNumberFormat="1" applyBorder="1" applyAlignment="1">
      <alignment horizontal="left"/>
    </xf>
    <xf numFmtId="167" fontId="1" fillId="0" borderId="24" xfId="1" applyNumberFormat="1" applyBorder="1"/>
    <xf numFmtId="167" fontId="1" fillId="0" borderId="31" xfId="1" applyNumberFormat="1" applyBorder="1"/>
    <xf numFmtId="165" fontId="1" fillId="0" borderId="24" xfId="1" applyNumberFormat="1" applyBorder="1" applyAlignment="1">
      <alignment horizontal="left"/>
    </xf>
    <xf numFmtId="167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165" fontId="1" fillId="0" borderId="22" xfId="1" applyNumberFormat="1" applyBorder="1"/>
    <xf numFmtId="170" fontId="1" fillId="0" borderId="36" xfId="1" applyNumberFormat="1" applyBorder="1"/>
    <xf numFmtId="2" fontId="1" fillId="0" borderId="24" xfId="1" applyNumberFormat="1" applyBorder="1" applyAlignment="1">
      <alignment horizontal="left"/>
    </xf>
    <xf numFmtId="2" fontId="1" fillId="0" borderId="21" xfId="1" applyNumberFormat="1" applyBorder="1" applyAlignment="1">
      <alignment horizontal="left"/>
    </xf>
    <xf numFmtId="2" fontId="1" fillId="0" borderId="36" xfId="1" applyNumberFormat="1" applyBorder="1"/>
    <xf numFmtId="165" fontId="1" fillId="0" borderId="21" xfId="1" applyNumberFormat="1" applyBorder="1" applyAlignment="1">
      <alignment horizontal="left"/>
    </xf>
    <xf numFmtId="166" fontId="1" fillId="0" borderId="35" xfId="1" applyNumberFormat="1" applyBorder="1"/>
    <xf numFmtId="1" fontId="1" fillId="0" borderId="35" xfId="1" applyNumberFormat="1" applyBorder="1"/>
    <xf numFmtId="1" fontId="1" fillId="0" borderId="36" xfId="1" applyNumberFormat="1" applyBorder="1"/>
    <xf numFmtId="166" fontId="1" fillId="0" borderId="1" xfId="1" applyNumberFormat="1" applyBorder="1" applyAlignment="1">
      <alignment horizontal="center"/>
    </xf>
    <xf numFmtId="1" fontId="1" fillId="0" borderId="1" xfId="1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/>
    <xf numFmtId="166" fontId="0" fillId="0" borderId="0" xfId="0" applyNumberFormat="1"/>
    <xf numFmtId="165" fontId="0" fillId="0" borderId="0" xfId="0" applyNumberFormat="1"/>
    <xf numFmtId="167" fontId="0" fillId="0" borderId="0" xfId="0" applyNumberFormat="1"/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0" borderId="1" xfId="0" applyBorder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38" xfId="0" applyBorder="1"/>
    <xf numFmtId="0" fontId="4" fillId="0" borderId="38" xfId="0" applyFont="1" applyBorder="1"/>
    <xf numFmtId="169" fontId="0" fillId="0" borderId="38" xfId="0" applyNumberFormat="1" applyBorder="1"/>
    <xf numFmtId="9" fontId="0" fillId="0" borderId="38" xfId="0" applyNumberFormat="1" applyBorder="1"/>
    <xf numFmtId="0" fontId="0" fillId="0" borderId="39" xfId="0" applyBorder="1"/>
    <xf numFmtId="0" fontId="4" fillId="0" borderId="39" xfId="0" applyFont="1" applyBorder="1"/>
    <xf numFmtId="165" fontId="0" fillId="0" borderId="39" xfId="0" applyNumberFormat="1" applyBorder="1"/>
    <xf numFmtId="2" fontId="0" fillId="0" borderId="39" xfId="0" applyNumberFormat="1" applyBorder="1"/>
    <xf numFmtId="166" fontId="0" fillId="0" borderId="39" xfId="0" applyNumberFormat="1" applyBorder="1"/>
    <xf numFmtId="1" fontId="0" fillId="0" borderId="39" xfId="0" applyNumberFormat="1" applyBorder="1"/>
    <xf numFmtId="0" fontId="0" fillId="0" borderId="0" xfId="0" applyBorder="1"/>
    <xf numFmtId="0" fontId="4" fillId="0" borderId="0" xfId="0" applyFont="1" applyBorder="1"/>
    <xf numFmtId="166" fontId="0" fillId="0" borderId="0" xfId="0" applyNumberFormat="1" applyBorder="1"/>
    <xf numFmtId="2" fontId="0" fillId="0" borderId="0" xfId="0" applyNumberFormat="1" applyBorder="1"/>
    <xf numFmtId="165" fontId="0" fillId="0" borderId="0" xfId="0" applyNumberFormat="1" applyBorder="1"/>
    <xf numFmtId="167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37" xfId="0" applyFont="1" applyBorder="1" applyAlignment="1">
      <alignment horizontal="center"/>
    </xf>
    <xf numFmtId="168" fontId="0" fillId="0" borderId="0" xfId="0" applyNumberFormat="1"/>
    <xf numFmtId="166" fontId="0" fillId="0" borderId="40" xfId="0" applyNumberFormat="1" applyBorder="1" applyAlignment="1">
      <alignment horizontal="center"/>
    </xf>
    <xf numFmtId="166" fontId="0" fillId="0" borderId="41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7" fontId="0" fillId="0" borderId="41" xfId="0" applyNumberFormat="1" applyBorder="1" applyAlignment="1">
      <alignment horizontal="center"/>
    </xf>
    <xf numFmtId="166" fontId="0" fillId="0" borderId="42" xfId="0" applyNumberFormat="1" applyBorder="1" applyAlignment="1">
      <alignment horizontal="center"/>
    </xf>
    <xf numFmtId="166" fontId="0" fillId="0" borderId="43" xfId="0" applyNumberFormat="1" applyBorder="1" applyAlignment="1">
      <alignment horizontal="center"/>
    </xf>
    <xf numFmtId="166" fontId="0" fillId="0" borderId="44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167" fontId="0" fillId="0" borderId="44" xfId="0" applyNumberFormat="1" applyBorder="1" applyAlignment="1">
      <alignment horizontal="center"/>
    </xf>
    <xf numFmtId="166" fontId="0" fillId="0" borderId="45" xfId="0" applyNumberFormat="1" applyBorder="1" applyAlignment="1">
      <alignment horizontal="center"/>
    </xf>
    <xf numFmtId="165" fontId="0" fillId="0" borderId="43" xfId="0" applyNumberFormat="1" applyBorder="1" applyAlignment="1">
      <alignment horizontal="center"/>
    </xf>
    <xf numFmtId="165" fontId="0" fillId="0" borderId="44" xfId="0" applyNumberForma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7" xfId="0" applyBorder="1" applyAlignment="1">
      <alignment horizontal="center" wrapText="1"/>
    </xf>
  </cellXfs>
  <cellStyles count="2">
    <cellStyle name="Normal" xfId="0" builtinId="0" customBuiltin="1"/>
    <cellStyle name="Normal 2" xfId="1"/>
  </cellStyles>
  <dxfs count="208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 → B</c:v>
          </c:tx>
          <c:invertIfNegative val="0"/>
          <c:errBars>
            <c:errBarType val="both"/>
            <c:errValType val="cust"/>
            <c:noEndCap val="0"/>
            <c:plus>
              <c:numRef>
                <c:f>Summary!$C$43:$C$55</c:f>
                <c:numCache>
                  <c:formatCode>General</c:formatCode>
                  <c:ptCount val="13"/>
                  <c:pt idx="0">
                    <c:v>8.7737194305042578</c:v>
                  </c:pt>
                  <c:pt idx="1">
                    <c:v>2.5328522267442932</c:v>
                  </c:pt>
                  <c:pt idx="2">
                    <c:v>6.8771593737314651</c:v>
                  </c:pt>
                  <c:pt idx="3">
                    <c:v>4.6570484191835657</c:v>
                  </c:pt>
                  <c:pt idx="4">
                    <c:v>6.4866707539991948</c:v>
                  </c:pt>
                  <c:pt idx="5">
                    <c:v>1.1168598474307221</c:v>
                  </c:pt>
                  <c:pt idx="6">
                    <c:v>1.9987070280773815</c:v>
                  </c:pt>
                  <c:pt idx="7">
                    <c:v>2.7952893991802289E-2</c:v>
                  </c:pt>
                  <c:pt idx="8">
                    <c:v>9.3130388491545049E-2</c:v>
                  </c:pt>
                  <c:pt idx="9">
                    <c:v>0.57043750112384262</c:v>
                  </c:pt>
                  <c:pt idx="10">
                    <c:v>0.26524735275069983</c:v>
                  </c:pt>
                  <c:pt idx="11">
                    <c:v>9.5204435141629642E-2</c:v>
                  </c:pt>
                  <c:pt idx="12">
                    <c:v>9.4806627535022621</c:v>
                  </c:pt>
                </c:numCache>
              </c:numRef>
            </c:plus>
            <c:minus>
              <c:numRef>
                <c:f>Summary!$C$43:$C$55</c:f>
                <c:numCache>
                  <c:formatCode>General</c:formatCode>
                  <c:ptCount val="13"/>
                  <c:pt idx="0">
                    <c:v>8.7737194305042578</c:v>
                  </c:pt>
                  <c:pt idx="1">
                    <c:v>2.5328522267442932</c:v>
                  </c:pt>
                  <c:pt idx="2">
                    <c:v>6.8771593737314651</c:v>
                  </c:pt>
                  <c:pt idx="3">
                    <c:v>4.6570484191835657</c:v>
                  </c:pt>
                  <c:pt idx="4">
                    <c:v>6.4866707539991948</c:v>
                  </c:pt>
                  <c:pt idx="5">
                    <c:v>1.1168598474307221</c:v>
                  </c:pt>
                  <c:pt idx="6">
                    <c:v>1.9987070280773815</c:v>
                  </c:pt>
                  <c:pt idx="7">
                    <c:v>2.7952893991802289E-2</c:v>
                  </c:pt>
                  <c:pt idx="8">
                    <c:v>9.3130388491545049E-2</c:v>
                  </c:pt>
                  <c:pt idx="9">
                    <c:v>0.57043750112384262</c:v>
                  </c:pt>
                  <c:pt idx="10">
                    <c:v>0.26524735275069983</c:v>
                  </c:pt>
                  <c:pt idx="11">
                    <c:v>9.5204435141629642E-2</c:v>
                  </c:pt>
                  <c:pt idx="12">
                    <c:v>9.4806627535022621</c:v>
                  </c:pt>
                </c:numCache>
              </c:numRef>
            </c:minus>
          </c:errBars>
          <c:val>
            <c:numRef>
              <c:f>Summary!$B$43:$B$55</c:f>
              <c:numCache>
                <c:formatCode>0.0</c:formatCode>
                <c:ptCount val="13"/>
                <c:pt idx="0">
                  <c:v>44.162412660566559</c:v>
                </c:pt>
                <c:pt idx="1">
                  <c:v>25.962249113672616</c:v>
                </c:pt>
                <c:pt idx="2">
                  <c:v>43.914449968624439</c:v>
                </c:pt>
                <c:pt idx="3">
                  <c:v>34.25516114089865</c:v>
                </c:pt>
                <c:pt idx="4">
                  <c:v>34.919028343271052</c:v>
                </c:pt>
                <c:pt idx="5">
                  <c:v>23.787130625169205</c:v>
                </c:pt>
                <c:pt idx="6">
                  <c:v>20.02143364265801</c:v>
                </c:pt>
                <c:pt idx="7">
                  <c:v>15.033761020120089</c:v>
                </c:pt>
                <c:pt idx="8" formatCode="0.000">
                  <c:v>-0.11898778679206487</c:v>
                </c:pt>
                <c:pt idx="9">
                  <c:v>15.772878109661146</c:v>
                </c:pt>
                <c:pt idx="10" formatCode="0.000">
                  <c:v>0.78895581166910289</c:v>
                </c:pt>
                <c:pt idx="11" formatCode="0.0000">
                  <c:v>8.6925266563349202E-2</c:v>
                </c:pt>
                <c:pt idx="12">
                  <c:v>32.826203859427608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2-424E-BD35-36D631C98688}"/>
            </c:ext>
          </c:extLst>
        </c:ser>
        <c:ser>
          <c:idx val="1"/>
          <c:order val="1"/>
          <c:tx>
            <c:v>B → A</c:v>
          </c:tx>
          <c:invertIfNegative val="0"/>
          <c:errBars>
            <c:errBarType val="both"/>
            <c:errValType val="cust"/>
            <c:noEndCap val="0"/>
            <c:plus>
              <c:numRef>
                <c:f>Summary!$E$43:$E$55</c:f>
                <c:numCache>
                  <c:formatCode>General</c:formatCode>
                  <c:ptCount val="13"/>
                  <c:pt idx="0">
                    <c:v>2.3974680216629283</c:v>
                  </c:pt>
                  <c:pt idx="1">
                    <c:v>7.0719619374093563</c:v>
                  </c:pt>
                  <c:pt idx="2">
                    <c:v>2.6121162110331575</c:v>
                  </c:pt>
                  <c:pt idx="3">
                    <c:v>2.5745054650143144</c:v>
                  </c:pt>
                  <c:pt idx="4">
                    <c:v>3.739707624332675</c:v>
                  </c:pt>
                  <c:pt idx="5">
                    <c:v>2.0283549368721898</c:v>
                  </c:pt>
                  <c:pt idx="6">
                    <c:v>3.0316677561238889</c:v>
                  </c:pt>
                  <c:pt idx="7">
                    <c:v>0.34743066241456649</c:v>
                  </c:pt>
                  <c:pt idx="8">
                    <c:v>8.0623426605448509E-2</c:v>
                  </c:pt>
                  <c:pt idx="9">
                    <c:v>9.9184535396779794E-2</c:v>
                  </c:pt>
                  <c:pt idx="10">
                    <c:v>0.63900939740535312</c:v>
                  </c:pt>
                  <c:pt idx="11">
                    <c:v>1.5277724847906269</c:v>
                  </c:pt>
                  <c:pt idx="12">
                    <c:v>2.1715595206668294</c:v>
                  </c:pt>
                </c:numCache>
              </c:numRef>
            </c:plus>
            <c:minus>
              <c:numRef>
                <c:f>Summary!$E$43:$E$55</c:f>
                <c:numCache>
                  <c:formatCode>General</c:formatCode>
                  <c:ptCount val="13"/>
                  <c:pt idx="0">
                    <c:v>2.3974680216629283</c:v>
                  </c:pt>
                  <c:pt idx="1">
                    <c:v>7.0719619374093563</c:v>
                  </c:pt>
                  <c:pt idx="2">
                    <c:v>2.6121162110331575</c:v>
                  </c:pt>
                  <c:pt idx="3">
                    <c:v>2.5745054650143144</c:v>
                  </c:pt>
                  <c:pt idx="4">
                    <c:v>3.739707624332675</c:v>
                  </c:pt>
                  <c:pt idx="5">
                    <c:v>2.0283549368721898</c:v>
                  </c:pt>
                  <c:pt idx="6">
                    <c:v>3.0316677561238889</c:v>
                  </c:pt>
                  <c:pt idx="7">
                    <c:v>0.34743066241456649</c:v>
                  </c:pt>
                  <c:pt idx="8">
                    <c:v>8.0623426605448509E-2</c:v>
                  </c:pt>
                  <c:pt idx="9">
                    <c:v>9.9184535396779794E-2</c:v>
                  </c:pt>
                  <c:pt idx="10">
                    <c:v>0.63900939740535312</c:v>
                  </c:pt>
                  <c:pt idx="11">
                    <c:v>1.5277724847906269</c:v>
                  </c:pt>
                  <c:pt idx="12">
                    <c:v>2.1715595206668294</c:v>
                  </c:pt>
                </c:numCache>
              </c:numRef>
            </c:minus>
          </c:errBars>
          <c:cat>
            <c:strRef>
              <c:f>Summary!$A$43:$A$55</c:f>
              <c:strCache>
                <c:ptCount val="13"/>
                <c:pt idx="0">
                  <c:v>DTXSID1024621</c:v>
                </c:pt>
                <c:pt idx="1">
                  <c:v>DTXSID2021028</c:v>
                </c:pt>
                <c:pt idx="2">
                  <c:v>DTXSID2021941</c:v>
                </c:pt>
                <c:pt idx="3">
                  <c:v>DTXSID4020402</c:v>
                </c:pt>
                <c:pt idx="4">
                  <c:v>DTXSID4020959</c:v>
                </c:pt>
                <c:pt idx="5">
                  <c:v>DTXSID4027494</c:v>
                </c:pt>
                <c:pt idx="6">
                  <c:v>DTXSID6021032</c:v>
                </c:pt>
                <c:pt idx="7">
                  <c:v>DTXSID6021872</c:v>
                </c:pt>
                <c:pt idx="8">
                  <c:v>DTXSID9021392</c:v>
                </c:pt>
                <c:pt idx="9">
                  <c:v>DTXSID9024930</c:v>
                </c:pt>
                <c:pt idx="10">
                  <c:v>Ranitidine</c:v>
                </c:pt>
                <c:pt idx="11">
                  <c:v>Talinolol</c:v>
                </c:pt>
                <c:pt idx="12">
                  <c:v>Warfarin</c:v>
                </c:pt>
              </c:strCache>
            </c:strRef>
          </c:cat>
          <c:val>
            <c:numRef>
              <c:f>Summary!$D$43:$D$55</c:f>
              <c:numCache>
                <c:formatCode>0.0</c:formatCode>
                <c:ptCount val="13"/>
                <c:pt idx="0">
                  <c:v>32.636045952599744</c:v>
                </c:pt>
                <c:pt idx="1">
                  <c:v>34.32181561815095</c:v>
                </c:pt>
                <c:pt idx="2">
                  <c:v>29.580160449802936</c:v>
                </c:pt>
                <c:pt idx="3">
                  <c:v>23.386685300833406</c:v>
                </c:pt>
                <c:pt idx="4">
                  <c:v>28.588711160469124</c:v>
                </c:pt>
                <c:pt idx="5" formatCode="0.00">
                  <c:v>9.7996639876542524</c:v>
                </c:pt>
                <c:pt idx="6">
                  <c:v>26.811351141933585</c:v>
                </c:pt>
                <c:pt idx="7">
                  <c:v>10.561957703667396</c:v>
                </c:pt>
                <c:pt idx="8" formatCode="0.0000">
                  <c:v>9.6201101634295683E-2</c:v>
                </c:pt>
                <c:pt idx="9" formatCode="0.00">
                  <c:v>2.8476904076767715</c:v>
                </c:pt>
                <c:pt idx="10" formatCode="0.00">
                  <c:v>4.022418190662755</c:v>
                </c:pt>
                <c:pt idx="11" formatCode="0.00">
                  <c:v>6.3660262584271088</c:v>
                </c:pt>
                <c:pt idx="12">
                  <c:v>21.549418834621434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A2-424E-BD35-36D631C98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167088"/>
        <c:axId val="691159216"/>
      </c:barChart>
      <c:catAx>
        <c:axId val="69116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Compound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91159216"/>
        <c:crosses val="autoZero"/>
        <c:auto val="1"/>
        <c:lblAlgn val="ctr"/>
        <c:lblOffset val="100"/>
        <c:noMultiLvlLbl val="0"/>
      </c:catAx>
      <c:valAx>
        <c:axId val="691159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691167088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legend>
      <c:legendPos val="t"/>
      <c:layout/>
      <c:overlay val="0"/>
      <c:spPr>
        <a:solidFill>
          <a:srgbClr val="FFF2CC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DTXSID9021392</a:t>
            </a:r>
          </a:p>
          <a:p>
            <a:pPr>
              <a:defRPr/>
            </a:pPr>
            <a:r>
              <a:rPr lang="en-US"/>
              <a:t>Efflux Ratio = -0.783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Data!$R$210:$R$211</c:f>
                <c:numCache>
                  <c:formatCode>General</c:formatCode>
                  <c:ptCount val="2"/>
                  <c:pt idx="0">
                    <c:v>9.3130388491545049E-2</c:v>
                  </c:pt>
                  <c:pt idx="1">
                    <c:v>8.0623426605448509E-2</c:v>
                  </c:pt>
                </c:numCache>
              </c:numRef>
            </c:plus>
            <c:minus>
              <c:numRef>
                <c:f>Data!$R$210:$R$211</c:f>
                <c:numCache>
                  <c:formatCode>General</c:formatCode>
                  <c:ptCount val="2"/>
                  <c:pt idx="0">
                    <c:v>9.3130388491545049E-2</c:v>
                  </c:pt>
                  <c:pt idx="1">
                    <c:v>8.0623426605448509E-2</c:v>
                  </c:pt>
                </c:numCache>
              </c:numRef>
            </c:minus>
          </c:errBars>
          <c:cat>
            <c:strRef>
              <c:f>Data!$P$210:$P$211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Data!$Q$210:$Q$211</c:f>
              <c:numCache>
                <c:formatCode>0.0000</c:formatCode>
                <c:ptCount val="2"/>
                <c:pt idx="0" formatCode="0.000">
                  <c:v>-0.11898778679206487</c:v>
                </c:pt>
                <c:pt idx="1">
                  <c:v>9.6201101634295683E-2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6-4E11-8A40-56C5C86BE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192904"/>
        <c:axId val="688190608"/>
      </c:barChart>
      <c:catAx>
        <c:axId val="68819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90608"/>
        <c:crosses val="autoZero"/>
        <c:auto val="1"/>
        <c:lblAlgn val="ctr"/>
        <c:lblOffset val="100"/>
        <c:noMultiLvlLbl val="0"/>
      </c:catAx>
      <c:valAx>
        <c:axId val="68819060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8819290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DTXSID9024930</a:t>
            </a:r>
          </a:p>
          <a:p>
            <a:pPr>
              <a:defRPr/>
            </a:pPr>
            <a:r>
              <a:rPr lang="en-US"/>
              <a:t>Efflux Ratio = 0.181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Data!$R$236:$R$237</c:f>
                <c:numCache>
                  <c:formatCode>General</c:formatCode>
                  <c:ptCount val="2"/>
                  <c:pt idx="0">
                    <c:v>0.57043750112384262</c:v>
                  </c:pt>
                  <c:pt idx="1">
                    <c:v>9.9184535396779794E-2</c:v>
                  </c:pt>
                </c:numCache>
              </c:numRef>
            </c:plus>
            <c:minus>
              <c:numRef>
                <c:f>Data!$R$236:$R$237</c:f>
                <c:numCache>
                  <c:formatCode>General</c:formatCode>
                  <c:ptCount val="2"/>
                  <c:pt idx="0">
                    <c:v>0.57043750112384262</c:v>
                  </c:pt>
                  <c:pt idx="1">
                    <c:v>9.9184535396779794E-2</c:v>
                  </c:pt>
                </c:numCache>
              </c:numRef>
            </c:minus>
          </c:errBars>
          <c:cat>
            <c:strRef>
              <c:f>Data!$P$236:$P$237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Data!$Q$236:$Q$237</c:f>
              <c:numCache>
                <c:formatCode>0.00</c:formatCode>
                <c:ptCount val="2"/>
                <c:pt idx="0" formatCode="0.0">
                  <c:v>15.772878109661146</c:v>
                </c:pt>
                <c:pt idx="1">
                  <c:v>2.8476904076767715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8-4879-9008-E086C09D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187000"/>
        <c:axId val="688187328"/>
      </c:barChart>
      <c:catAx>
        <c:axId val="68818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87328"/>
        <c:crosses val="autoZero"/>
        <c:auto val="1"/>
        <c:lblAlgn val="ctr"/>
        <c:lblOffset val="100"/>
        <c:noMultiLvlLbl val="0"/>
      </c:catAx>
      <c:valAx>
        <c:axId val="68818732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8818700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Ranitidine</a:t>
            </a:r>
          </a:p>
          <a:p>
            <a:pPr>
              <a:defRPr/>
            </a:pPr>
            <a:r>
              <a:rPr lang="en-US"/>
              <a:t>Efflux Ratio = 5.55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Data!$R$262:$R$263</c:f>
                <c:numCache>
                  <c:formatCode>General</c:formatCode>
                  <c:ptCount val="2"/>
                  <c:pt idx="0">
                    <c:v>0.26524735275069983</c:v>
                  </c:pt>
                  <c:pt idx="1">
                    <c:v>0.63900939740535312</c:v>
                  </c:pt>
                </c:numCache>
              </c:numRef>
            </c:plus>
            <c:minus>
              <c:numRef>
                <c:f>Data!$R$262:$R$263</c:f>
                <c:numCache>
                  <c:formatCode>General</c:formatCode>
                  <c:ptCount val="2"/>
                  <c:pt idx="0">
                    <c:v>0.26524735275069983</c:v>
                  </c:pt>
                  <c:pt idx="1">
                    <c:v>0.63900939740535312</c:v>
                  </c:pt>
                </c:numCache>
              </c:numRef>
            </c:minus>
          </c:errBars>
          <c:cat>
            <c:strRef>
              <c:f>Data!$P$262:$P$263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Data!$Q$262:$Q$263</c:f>
              <c:numCache>
                <c:formatCode>0.00</c:formatCode>
                <c:ptCount val="2"/>
                <c:pt idx="0" formatCode="0.000">
                  <c:v>0.78895581166910289</c:v>
                </c:pt>
                <c:pt idx="1">
                  <c:v>4.022418190662755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C-469E-BC6C-60FB9F6A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953584"/>
        <c:axId val="694953912"/>
      </c:barChart>
      <c:catAx>
        <c:axId val="69495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4953912"/>
        <c:crosses val="autoZero"/>
        <c:auto val="1"/>
        <c:lblAlgn val="ctr"/>
        <c:lblOffset val="100"/>
        <c:noMultiLvlLbl val="0"/>
      </c:catAx>
      <c:valAx>
        <c:axId val="69495391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9495358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Talinolol</a:t>
            </a:r>
          </a:p>
          <a:p>
            <a:pPr>
              <a:defRPr/>
            </a:pPr>
            <a:r>
              <a:rPr lang="en-US"/>
              <a:t>Efflux Ratio = 207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Data!$R$288:$R$289</c:f>
                <c:numCache>
                  <c:formatCode>General</c:formatCode>
                  <c:ptCount val="2"/>
                  <c:pt idx="0">
                    <c:v>9.5204435141629642E-2</c:v>
                  </c:pt>
                  <c:pt idx="1">
                    <c:v>1.5277724847906269</c:v>
                  </c:pt>
                </c:numCache>
              </c:numRef>
            </c:plus>
            <c:minus>
              <c:numRef>
                <c:f>Data!$R$288:$R$289</c:f>
                <c:numCache>
                  <c:formatCode>General</c:formatCode>
                  <c:ptCount val="2"/>
                  <c:pt idx="0">
                    <c:v>9.5204435141629642E-2</c:v>
                  </c:pt>
                  <c:pt idx="1">
                    <c:v>1.5277724847906269</c:v>
                  </c:pt>
                </c:numCache>
              </c:numRef>
            </c:minus>
          </c:errBars>
          <c:cat>
            <c:strRef>
              <c:f>Data!$P$288:$P$289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Data!$Q$288:$Q$289</c:f>
              <c:numCache>
                <c:formatCode>0.00</c:formatCode>
                <c:ptCount val="2"/>
                <c:pt idx="0" formatCode="0.0000">
                  <c:v>8.6925266563349202E-2</c:v>
                </c:pt>
                <c:pt idx="1">
                  <c:v>6.3660262584271088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0-4E9D-A4EA-B80D09B8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169384"/>
        <c:axId val="691176600"/>
      </c:barChart>
      <c:catAx>
        <c:axId val="69116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1176600"/>
        <c:crosses val="autoZero"/>
        <c:auto val="1"/>
        <c:lblAlgn val="ctr"/>
        <c:lblOffset val="100"/>
        <c:noMultiLvlLbl val="0"/>
      </c:catAx>
      <c:valAx>
        <c:axId val="69117660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9116938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Warfarin</a:t>
            </a:r>
          </a:p>
          <a:p>
            <a:pPr>
              <a:defRPr/>
            </a:pPr>
            <a:r>
              <a:rPr lang="en-US"/>
              <a:t>Efflux Ratio = 0.695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Data!$R$314:$R$315</c:f>
                <c:numCache>
                  <c:formatCode>General</c:formatCode>
                  <c:ptCount val="2"/>
                  <c:pt idx="0">
                    <c:v>9.4806627535022621</c:v>
                  </c:pt>
                  <c:pt idx="1">
                    <c:v>2.1715595206668294</c:v>
                  </c:pt>
                </c:numCache>
              </c:numRef>
            </c:plus>
            <c:minus>
              <c:numRef>
                <c:f>Data!$R$314:$R$315</c:f>
                <c:numCache>
                  <c:formatCode>General</c:formatCode>
                  <c:ptCount val="2"/>
                  <c:pt idx="0">
                    <c:v>9.4806627535022621</c:v>
                  </c:pt>
                  <c:pt idx="1">
                    <c:v>2.1715595206668294</c:v>
                  </c:pt>
                </c:numCache>
              </c:numRef>
            </c:minus>
          </c:errBars>
          <c:cat>
            <c:strRef>
              <c:f>Data!$P$314:$P$315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Data!$Q$314:$Q$315</c:f>
              <c:numCache>
                <c:formatCode>0.0</c:formatCode>
                <c:ptCount val="2"/>
                <c:pt idx="0">
                  <c:v>32.826203859427608</c:v>
                </c:pt>
                <c:pt idx="1">
                  <c:v>21.549418834621434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D-4B15-ABDB-F81197380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164136"/>
        <c:axId val="691162824"/>
      </c:barChart>
      <c:catAx>
        <c:axId val="69116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162824"/>
        <c:crosses val="autoZero"/>
        <c:auto val="1"/>
        <c:lblAlgn val="ctr"/>
        <c:lblOffset val="100"/>
        <c:noMultiLvlLbl val="0"/>
      </c:catAx>
      <c:valAx>
        <c:axId val="6911628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91164136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DTXSID1024621</a:t>
            </a:r>
          </a:p>
          <a:p>
            <a:pPr>
              <a:defRPr/>
            </a:pPr>
            <a:r>
              <a:rPr lang="en-US"/>
              <a:t>Efflux Ratio = 0.748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Data!$R$2:$R$3</c:f>
                <c:numCache>
                  <c:formatCode>General</c:formatCode>
                  <c:ptCount val="2"/>
                  <c:pt idx="0">
                    <c:v>8.7737194305042578</c:v>
                  </c:pt>
                  <c:pt idx="1">
                    <c:v>2.3974680216629283</c:v>
                  </c:pt>
                </c:numCache>
              </c:numRef>
            </c:plus>
            <c:minus>
              <c:numRef>
                <c:f>Data!$R$2:$R$3</c:f>
                <c:numCache>
                  <c:formatCode>General</c:formatCode>
                  <c:ptCount val="2"/>
                  <c:pt idx="0">
                    <c:v>8.7737194305042578</c:v>
                  </c:pt>
                  <c:pt idx="1">
                    <c:v>2.3974680216629283</c:v>
                  </c:pt>
                </c:numCache>
              </c:numRef>
            </c:minus>
          </c:errBars>
          <c:cat>
            <c:strRef>
              <c:f>Data!$P$2:$P$3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Data!$Q$2:$Q$3</c:f>
              <c:numCache>
                <c:formatCode>0.0</c:formatCode>
                <c:ptCount val="2"/>
                <c:pt idx="0">
                  <c:v>44.162412660566559</c:v>
                </c:pt>
                <c:pt idx="1">
                  <c:v>32.636045952599744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1-4D71-85F5-3C8C28821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011704"/>
        <c:axId val="422014984"/>
      </c:barChart>
      <c:catAx>
        <c:axId val="422011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014984"/>
        <c:crosses val="autoZero"/>
        <c:auto val="1"/>
        <c:lblAlgn val="ctr"/>
        <c:lblOffset val="100"/>
        <c:noMultiLvlLbl val="0"/>
      </c:catAx>
      <c:valAx>
        <c:axId val="4220149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2201170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DTXSID2021028</a:t>
            </a:r>
          </a:p>
          <a:p>
            <a:pPr>
              <a:defRPr/>
            </a:pPr>
            <a:r>
              <a:rPr lang="en-US"/>
              <a:t>Efflux Ratio = 1.34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Data!$R$28:$R$29</c:f>
                <c:numCache>
                  <c:formatCode>General</c:formatCode>
                  <c:ptCount val="2"/>
                  <c:pt idx="0">
                    <c:v>2.5328522267442932</c:v>
                  </c:pt>
                  <c:pt idx="1">
                    <c:v>7.0719619374093563</c:v>
                  </c:pt>
                </c:numCache>
              </c:numRef>
            </c:plus>
            <c:minus>
              <c:numRef>
                <c:f>Data!$R$28:$R$29</c:f>
                <c:numCache>
                  <c:formatCode>General</c:formatCode>
                  <c:ptCount val="2"/>
                  <c:pt idx="0">
                    <c:v>2.5328522267442932</c:v>
                  </c:pt>
                  <c:pt idx="1">
                    <c:v>7.0719619374093563</c:v>
                  </c:pt>
                </c:numCache>
              </c:numRef>
            </c:minus>
          </c:errBars>
          <c:cat>
            <c:strRef>
              <c:f>Data!$P$28:$P$29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Data!$Q$28:$Q$29</c:f>
              <c:numCache>
                <c:formatCode>0.0</c:formatCode>
                <c:ptCount val="2"/>
                <c:pt idx="0">
                  <c:v>25.962249113672616</c:v>
                </c:pt>
                <c:pt idx="1">
                  <c:v>34.32181561815095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0-4CE5-90AA-401DF48A6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929648"/>
        <c:axId val="693926368"/>
      </c:barChart>
      <c:catAx>
        <c:axId val="69392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926368"/>
        <c:crosses val="autoZero"/>
        <c:auto val="1"/>
        <c:lblAlgn val="ctr"/>
        <c:lblOffset val="100"/>
        <c:noMultiLvlLbl val="0"/>
      </c:catAx>
      <c:valAx>
        <c:axId val="69392636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93929648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DTXSID2021941</a:t>
            </a:r>
          </a:p>
          <a:p>
            <a:pPr>
              <a:defRPr/>
            </a:pPr>
            <a:r>
              <a:rPr lang="en-US"/>
              <a:t>Efflux Ratio = 0.687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Data!$R$54:$R$55</c:f>
                <c:numCache>
                  <c:formatCode>General</c:formatCode>
                  <c:ptCount val="2"/>
                  <c:pt idx="0">
                    <c:v>6.8771593737314651</c:v>
                  </c:pt>
                  <c:pt idx="1">
                    <c:v>2.6121162110331575</c:v>
                  </c:pt>
                </c:numCache>
              </c:numRef>
            </c:plus>
            <c:minus>
              <c:numRef>
                <c:f>Data!$R$54:$R$55</c:f>
                <c:numCache>
                  <c:formatCode>General</c:formatCode>
                  <c:ptCount val="2"/>
                  <c:pt idx="0">
                    <c:v>6.8771593737314651</c:v>
                  </c:pt>
                  <c:pt idx="1">
                    <c:v>2.6121162110331575</c:v>
                  </c:pt>
                </c:numCache>
              </c:numRef>
            </c:minus>
          </c:errBars>
          <c:cat>
            <c:strRef>
              <c:f>Data!$P$54:$P$55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Data!$Q$54:$Q$55</c:f>
              <c:numCache>
                <c:formatCode>0.0</c:formatCode>
                <c:ptCount val="2"/>
                <c:pt idx="0">
                  <c:v>43.914449968624439</c:v>
                </c:pt>
                <c:pt idx="1">
                  <c:v>29.580160449802936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2-45C3-BADA-D73B31EA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199792"/>
        <c:axId val="688204056"/>
      </c:barChart>
      <c:catAx>
        <c:axId val="68819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204056"/>
        <c:crosses val="autoZero"/>
        <c:auto val="1"/>
        <c:lblAlgn val="ctr"/>
        <c:lblOffset val="100"/>
        <c:noMultiLvlLbl val="0"/>
      </c:catAx>
      <c:valAx>
        <c:axId val="68820405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88199792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DTXSID4020402</a:t>
            </a:r>
          </a:p>
          <a:p>
            <a:pPr>
              <a:defRPr/>
            </a:pPr>
            <a:r>
              <a:rPr lang="en-US"/>
              <a:t>Efflux Ratio = 0.694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Data!$R$80:$R$81</c:f>
                <c:numCache>
                  <c:formatCode>General</c:formatCode>
                  <c:ptCount val="2"/>
                  <c:pt idx="0">
                    <c:v>4.6570484191835657</c:v>
                  </c:pt>
                  <c:pt idx="1">
                    <c:v>2.5745054650143144</c:v>
                  </c:pt>
                </c:numCache>
              </c:numRef>
            </c:plus>
            <c:minus>
              <c:numRef>
                <c:f>Data!$R$80:$R$81</c:f>
                <c:numCache>
                  <c:formatCode>General</c:formatCode>
                  <c:ptCount val="2"/>
                  <c:pt idx="0">
                    <c:v>4.6570484191835657</c:v>
                  </c:pt>
                  <c:pt idx="1">
                    <c:v>2.5745054650143144</c:v>
                  </c:pt>
                </c:numCache>
              </c:numRef>
            </c:minus>
          </c:errBars>
          <c:cat>
            <c:strRef>
              <c:f>Data!$P$80:$P$81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Data!$Q$80:$Q$81</c:f>
              <c:numCache>
                <c:formatCode>0.0</c:formatCode>
                <c:ptCount val="2"/>
                <c:pt idx="0">
                  <c:v>34.25516114089865</c:v>
                </c:pt>
                <c:pt idx="1">
                  <c:v>23.386685300833406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D-4218-8012-CA97780C8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932272"/>
        <c:axId val="693935552"/>
      </c:barChart>
      <c:catAx>
        <c:axId val="69393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935552"/>
        <c:crosses val="autoZero"/>
        <c:auto val="1"/>
        <c:lblAlgn val="ctr"/>
        <c:lblOffset val="100"/>
        <c:noMultiLvlLbl val="0"/>
      </c:catAx>
      <c:valAx>
        <c:axId val="6939355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93932272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DTXSID4020959</a:t>
            </a:r>
          </a:p>
          <a:p>
            <a:pPr>
              <a:defRPr/>
            </a:pPr>
            <a:r>
              <a:rPr lang="en-US"/>
              <a:t>Efflux Ratio = 0.843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Data!$R$106:$R$107</c:f>
                <c:numCache>
                  <c:formatCode>General</c:formatCode>
                  <c:ptCount val="2"/>
                  <c:pt idx="0">
                    <c:v>6.4866707539991948</c:v>
                  </c:pt>
                  <c:pt idx="1">
                    <c:v>3.739707624332675</c:v>
                  </c:pt>
                </c:numCache>
              </c:numRef>
            </c:plus>
            <c:minus>
              <c:numRef>
                <c:f>Data!$R$106:$R$107</c:f>
                <c:numCache>
                  <c:formatCode>General</c:formatCode>
                  <c:ptCount val="2"/>
                  <c:pt idx="0">
                    <c:v>6.4866707539991948</c:v>
                  </c:pt>
                  <c:pt idx="1">
                    <c:v>3.739707624332675</c:v>
                  </c:pt>
                </c:numCache>
              </c:numRef>
            </c:minus>
          </c:errBars>
          <c:cat>
            <c:strRef>
              <c:f>Data!$P$106:$P$107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Data!$Q$106:$Q$107</c:f>
              <c:numCache>
                <c:formatCode>0.0</c:formatCode>
                <c:ptCount val="2"/>
                <c:pt idx="0">
                  <c:v>34.919028343271052</c:v>
                </c:pt>
                <c:pt idx="1">
                  <c:v>28.588711160469124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E-4D11-8AD9-302BE4DF5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948008"/>
        <c:axId val="694945056"/>
      </c:barChart>
      <c:catAx>
        <c:axId val="69494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945056"/>
        <c:crosses val="autoZero"/>
        <c:auto val="1"/>
        <c:lblAlgn val="ctr"/>
        <c:lblOffset val="100"/>
        <c:noMultiLvlLbl val="0"/>
      </c:catAx>
      <c:valAx>
        <c:axId val="69494505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94948008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DTXSID4027494</a:t>
            </a:r>
          </a:p>
          <a:p>
            <a:pPr>
              <a:defRPr/>
            </a:pPr>
            <a:r>
              <a:rPr lang="en-US"/>
              <a:t>Efflux Ratio = 0.410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Data!$R$132:$R$133</c:f>
                <c:numCache>
                  <c:formatCode>General</c:formatCode>
                  <c:ptCount val="2"/>
                  <c:pt idx="0">
                    <c:v>1.1168598474307221</c:v>
                  </c:pt>
                  <c:pt idx="1">
                    <c:v>2.0283549368721898</c:v>
                  </c:pt>
                </c:numCache>
              </c:numRef>
            </c:plus>
            <c:minus>
              <c:numRef>
                <c:f>Data!$R$132:$R$133</c:f>
                <c:numCache>
                  <c:formatCode>General</c:formatCode>
                  <c:ptCount val="2"/>
                  <c:pt idx="0">
                    <c:v>1.1168598474307221</c:v>
                  </c:pt>
                  <c:pt idx="1">
                    <c:v>2.0283549368721898</c:v>
                  </c:pt>
                </c:numCache>
              </c:numRef>
            </c:minus>
          </c:errBars>
          <c:cat>
            <c:strRef>
              <c:f>Data!$P$132:$P$133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Data!$Q$132:$Q$133</c:f>
              <c:numCache>
                <c:formatCode>0.00</c:formatCode>
                <c:ptCount val="2"/>
                <c:pt idx="0" formatCode="0.0">
                  <c:v>23.787130625169205</c:v>
                </c:pt>
                <c:pt idx="1">
                  <c:v>9.7996639876542524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4-459E-835D-B1859EFB9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178144"/>
        <c:axId val="688184376"/>
      </c:barChart>
      <c:catAx>
        <c:axId val="68817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84376"/>
        <c:crosses val="autoZero"/>
        <c:auto val="1"/>
        <c:lblAlgn val="ctr"/>
        <c:lblOffset val="100"/>
        <c:noMultiLvlLbl val="0"/>
      </c:catAx>
      <c:valAx>
        <c:axId val="6881843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8817814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DTXSID6021032</a:t>
            </a:r>
          </a:p>
          <a:p>
            <a:pPr>
              <a:defRPr/>
            </a:pPr>
            <a:r>
              <a:rPr lang="en-US"/>
              <a:t>Efflux Ratio = 1.35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Data!$R$158:$R$159</c:f>
                <c:numCache>
                  <c:formatCode>General</c:formatCode>
                  <c:ptCount val="2"/>
                  <c:pt idx="0">
                    <c:v>1.9987070280773815</c:v>
                  </c:pt>
                  <c:pt idx="1">
                    <c:v>3.0316677561238889</c:v>
                  </c:pt>
                </c:numCache>
              </c:numRef>
            </c:plus>
            <c:minus>
              <c:numRef>
                <c:f>Data!$R$158:$R$159</c:f>
                <c:numCache>
                  <c:formatCode>General</c:formatCode>
                  <c:ptCount val="2"/>
                  <c:pt idx="0">
                    <c:v>1.9987070280773815</c:v>
                  </c:pt>
                  <c:pt idx="1">
                    <c:v>3.0316677561238889</c:v>
                  </c:pt>
                </c:numCache>
              </c:numRef>
            </c:minus>
          </c:errBars>
          <c:cat>
            <c:strRef>
              <c:f>Data!$P$158:$P$159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Data!$Q$158:$Q$159</c:f>
              <c:numCache>
                <c:formatCode>0.0</c:formatCode>
                <c:ptCount val="2"/>
                <c:pt idx="0">
                  <c:v>20.02143364265801</c:v>
                </c:pt>
                <c:pt idx="1">
                  <c:v>26.811351141933585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1-4760-9F1B-C9E17C09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06352"/>
        <c:axId val="688186016"/>
      </c:barChart>
      <c:catAx>
        <c:axId val="68820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86016"/>
        <c:crosses val="autoZero"/>
        <c:auto val="1"/>
        <c:lblAlgn val="ctr"/>
        <c:lblOffset val="100"/>
        <c:noMultiLvlLbl val="0"/>
      </c:catAx>
      <c:valAx>
        <c:axId val="68818601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88206352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DTXSID6021872</a:t>
            </a:r>
          </a:p>
          <a:p>
            <a:pPr>
              <a:defRPr/>
            </a:pPr>
            <a:r>
              <a:rPr lang="en-US"/>
              <a:t>Efflux Ratio = 0.703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Data!$R$184:$R$185</c:f>
                <c:numCache>
                  <c:formatCode>General</c:formatCode>
                  <c:ptCount val="2"/>
                  <c:pt idx="0">
                    <c:v>2.7952893991802289E-2</c:v>
                  </c:pt>
                  <c:pt idx="1">
                    <c:v>0.34743066241456649</c:v>
                  </c:pt>
                </c:numCache>
              </c:numRef>
            </c:plus>
            <c:minus>
              <c:numRef>
                <c:f>Data!$R$184:$R$185</c:f>
                <c:numCache>
                  <c:formatCode>General</c:formatCode>
                  <c:ptCount val="2"/>
                  <c:pt idx="0">
                    <c:v>2.7952893991802289E-2</c:v>
                  </c:pt>
                  <c:pt idx="1">
                    <c:v>0.34743066241456649</c:v>
                  </c:pt>
                </c:numCache>
              </c:numRef>
            </c:minus>
          </c:errBars>
          <c:cat>
            <c:strRef>
              <c:f>Data!$P$184:$P$185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Data!$Q$184:$Q$185</c:f>
              <c:numCache>
                <c:formatCode>0.0</c:formatCode>
                <c:ptCount val="2"/>
                <c:pt idx="0">
                  <c:v>15.033761020120089</c:v>
                </c:pt>
                <c:pt idx="1">
                  <c:v>10.561957703667396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C-4D4F-8C47-5D467493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951944"/>
        <c:axId val="694952272"/>
      </c:barChart>
      <c:catAx>
        <c:axId val="69495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4952272"/>
        <c:crosses val="autoZero"/>
        <c:auto val="1"/>
        <c:lblAlgn val="ctr"/>
        <c:lblOffset val="100"/>
        <c:noMultiLvlLbl val="0"/>
      </c:catAx>
      <c:valAx>
        <c:axId val="69495227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9495194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png@01D6506C.4F03AFA0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8</xdr:col>
      <xdr:colOff>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1363980</xdr:colOff>
      <xdr:row>1</xdr:row>
      <xdr:rowOff>180975</xdr:rowOff>
    </xdr:to>
    <xdr:pic>
      <xdr:nvPicPr>
        <xdr:cNvPr id="4" name="Picture 3" descr="cyprotec_evotec_logo_rgb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6398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22</xdr:col>
      <xdr:colOff>0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22</xdr:col>
      <xdr:colOff>0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79</xdr:row>
      <xdr:rowOff>0</xdr:rowOff>
    </xdr:from>
    <xdr:to>
      <xdr:col>22</xdr:col>
      <xdr:colOff>0</xdr:colOff>
      <xdr:row>95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105</xdr:row>
      <xdr:rowOff>0</xdr:rowOff>
    </xdr:from>
    <xdr:to>
      <xdr:col>22</xdr:col>
      <xdr:colOff>0</xdr:colOff>
      <xdr:row>121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131</xdr:row>
      <xdr:rowOff>0</xdr:rowOff>
    </xdr:from>
    <xdr:to>
      <xdr:col>22</xdr:col>
      <xdr:colOff>0</xdr:colOff>
      <xdr:row>147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157</xdr:row>
      <xdr:rowOff>0</xdr:rowOff>
    </xdr:from>
    <xdr:to>
      <xdr:col>22</xdr:col>
      <xdr:colOff>0</xdr:colOff>
      <xdr:row>173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183</xdr:row>
      <xdr:rowOff>0</xdr:rowOff>
    </xdr:from>
    <xdr:to>
      <xdr:col>22</xdr:col>
      <xdr:colOff>0</xdr:colOff>
      <xdr:row>199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209</xdr:row>
      <xdr:rowOff>0</xdr:rowOff>
    </xdr:from>
    <xdr:to>
      <xdr:col>22</xdr:col>
      <xdr:colOff>0</xdr:colOff>
      <xdr:row>225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235</xdr:row>
      <xdr:rowOff>0</xdr:rowOff>
    </xdr:from>
    <xdr:to>
      <xdr:col>22</xdr:col>
      <xdr:colOff>0</xdr:colOff>
      <xdr:row>251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</xdr:colOff>
      <xdr:row>261</xdr:row>
      <xdr:rowOff>0</xdr:rowOff>
    </xdr:from>
    <xdr:to>
      <xdr:col>22</xdr:col>
      <xdr:colOff>1</xdr:colOff>
      <xdr:row>277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</xdr:colOff>
      <xdr:row>287</xdr:row>
      <xdr:rowOff>0</xdr:rowOff>
    </xdr:from>
    <xdr:to>
      <xdr:col>22</xdr:col>
      <xdr:colOff>1</xdr:colOff>
      <xdr:row>303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</xdr:colOff>
      <xdr:row>313</xdr:row>
      <xdr:rowOff>0</xdr:rowOff>
    </xdr:from>
    <xdr:to>
      <xdr:col>22</xdr:col>
      <xdr:colOff>1</xdr:colOff>
      <xdr:row>329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0"/>
  <sheetViews>
    <sheetView tabSelected="1" workbookViewId="0">
      <selection activeCell="A13" sqref="A13"/>
    </sheetView>
  </sheetViews>
  <sheetFormatPr defaultRowHeight="15" x14ac:dyDescent="0.25"/>
  <cols>
    <col min="1" max="1" width="22.28515625" style="4" customWidth="1"/>
    <col min="2" max="2" width="15" style="4" bestFit="1" customWidth="1"/>
    <col min="3" max="3" width="9.140625" style="4"/>
    <col min="4" max="5" width="13.140625" style="4" customWidth="1"/>
    <col min="6" max="6" width="11.42578125" style="4" customWidth="1"/>
    <col min="7" max="8" width="50.7109375" customWidth="1"/>
    <col min="10" max="10" width="17.28515625" bestFit="1" customWidth="1"/>
    <col min="11" max="11" width="13.85546875" style="4" customWidth="1"/>
    <col min="12" max="12" width="17" bestFit="1" customWidth="1"/>
    <col min="13" max="13" width="12" bestFit="1" customWidth="1"/>
    <col min="14" max="14" width="6.42578125" bestFit="1" customWidth="1"/>
    <col min="15" max="15" width="7.7109375" bestFit="1" customWidth="1"/>
    <col min="16" max="16" width="6.140625" bestFit="1" customWidth="1"/>
    <col min="17" max="17" width="6.5703125" bestFit="1" customWidth="1"/>
  </cols>
  <sheetData>
    <row r="1" spans="1:17" ht="15.75" x14ac:dyDescent="0.25">
      <c r="A1" s="222"/>
      <c r="B1" s="3" t="s">
        <v>205</v>
      </c>
      <c r="C1" s="221" t="s">
        <v>255</v>
      </c>
      <c r="J1" s="190"/>
      <c r="K1" s="196"/>
      <c r="L1" s="190"/>
      <c r="M1" s="190"/>
      <c r="N1" s="190"/>
      <c r="O1" s="190"/>
      <c r="P1" s="190"/>
      <c r="Q1" s="190"/>
    </row>
    <row r="2" spans="1:17" x14ac:dyDescent="0.25">
      <c r="A2" s="222"/>
      <c r="B2" s="218">
        <v>44062.661319444444</v>
      </c>
      <c r="J2" s="190"/>
      <c r="K2" s="196"/>
      <c r="L2" s="190"/>
      <c r="M2" s="190"/>
      <c r="N2" s="190"/>
      <c r="O2" s="190"/>
      <c r="P2" s="190"/>
      <c r="Q2" s="190"/>
    </row>
    <row r="3" spans="1:17" ht="26.25" customHeight="1" thickBot="1" x14ac:dyDescent="0.3">
      <c r="A3" s="220" t="s">
        <v>256</v>
      </c>
      <c r="B3" s="219"/>
      <c r="J3" s="190"/>
      <c r="K3" s="196"/>
      <c r="L3" s="190"/>
      <c r="M3" s="190"/>
      <c r="N3" s="190"/>
      <c r="O3" s="190"/>
      <c r="P3" s="190"/>
      <c r="Q3" s="190"/>
    </row>
    <row r="4" spans="1:17" s="7" customFormat="1" ht="73.5" thickTop="1" thickBot="1" x14ac:dyDescent="0.3">
      <c r="A4" s="11" t="s">
        <v>206</v>
      </c>
      <c r="B4" s="11" t="s">
        <v>207</v>
      </c>
      <c r="C4" s="11" t="s">
        <v>208</v>
      </c>
      <c r="D4" s="11" t="s">
        <v>209</v>
      </c>
      <c r="E4" s="11" t="s">
        <v>210</v>
      </c>
      <c r="F4" s="11" t="s">
        <v>211</v>
      </c>
      <c r="G4" s="11" t="s">
        <v>212</v>
      </c>
      <c r="H4" s="6"/>
      <c r="I4" s="6"/>
      <c r="J4" s="11" t="s">
        <v>206</v>
      </c>
      <c r="K4" s="11" t="s">
        <v>213</v>
      </c>
      <c r="L4" s="11" t="s">
        <v>214</v>
      </c>
      <c r="M4" s="11" t="s">
        <v>215</v>
      </c>
      <c r="N4" s="11" t="s">
        <v>216</v>
      </c>
      <c r="O4" s="11" t="s">
        <v>217</v>
      </c>
      <c r="P4" s="11" t="s">
        <v>218</v>
      </c>
      <c r="Q4" s="11" t="s">
        <v>219</v>
      </c>
    </row>
    <row r="5" spans="1:17" ht="15.75" thickTop="1" x14ac:dyDescent="0.25">
      <c r="A5" s="5" t="s">
        <v>85</v>
      </c>
      <c r="B5" s="166">
        <f>Data!$F$21</f>
        <v>10</v>
      </c>
      <c r="C5" s="174">
        <f>Data!$F$20</f>
        <v>2</v>
      </c>
      <c r="D5" s="166">
        <f>Data!$M$10</f>
        <v>44.162412660566559</v>
      </c>
      <c r="E5" s="166">
        <f>Data!$M$21</f>
        <v>32.636045952599744</v>
      </c>
      <c r="F5" s="175">
        <f>Data!$M$22</f>
        <v>0.7483769271858014</v>
      </c>
      <c r="J5" s="191" t="s">
        <v>85</v>
      </c>
      <c r="K5" s="197">
        <f>Data!$F$21</f>
        <v>10</v>
      </c>
      <c r="L5" s="190" t="s">
        <v>229</v>
      </c>
      <c r="M5" s="191" t="s">
        <v>238</v>
      </c>
      <c r="N5" s="192">
        <f>Data!$J$10</f>
        <v>50.366369166104299</v>
      </c>
      <c r="O5" s="192">
        <f>Data!$K$10</f>
        <v>37.95845615502882</v>
      </c>
      <c r="P5" s="190" t="str">
        <f>Data!$L$10</f>
        <v/>
      </c>
      <c r="Q5" s="192">
        <f>AVERAGE($N5:$P5)</f>
        <v>44.162412660566559</v>
      </c>
    </row>
    <row r="6" spans="1:17" x14ac:dyDescent="0.25">
      <c r="A6" s="5" t="s">
        <v>71</v>
      </c>
      <c r="B6" s="166">
        <f>Data!$F$47</f>
        <v>10</v>
      </c>
      <c r="C6" s="174">
        <f>Data!$F$46</f>
        <v>2</v>
      </c>
      <c r="D6" s="166">
        <f>Data!$M$36</f>
        <v>25.962249113672616</v>
      </c>
      <c r="E6" s="166">
        <f>Data!$M$47</f>
        <v>34.32181561815095</v>
      </c>
      <c r="F6" s="174">
        <f>Data!$M$48</f>
        <v>1.3416613648170257</v>
      </c>
      <c r="J6" s="190"/>
      <c r="K6" s="196"/>
      <c r="L6" s="180" t="s">
        <v>229</v>
      </c>
      <c r="M6" s="181" t="s">
        <v>237</v>
      </c>
      <c r="N6" s="182">
        <f>Data!$J9</f>
        <v>0.93730755240018504</v>
      </c>
      <c r="O6" s="182">
        <f>Data!$K9</f>
        <v>0.73848731376464238</v>
      </c>
      <c r="P6" s="180" t="str">
        <f>Data!$L9</f>
        <v/>
      </c>
      <c r="Q6" s="182">
        <f>Data!$M9</f>
        <v>0.83789743308241371</v>
      </c>
    </row>
    <row r="7" spans="1:17" x14ac:dyDescent="0.25">
      <c r="A7" s="5" t="s">
        <v>114</v>
      </c>
      <c r="B7" s="166">
        <f>Data!$F$73</f>
        <v>10</v>
      </c>
      <c r="C7" s="174">
        <f>Data!$F$72</f>
        <v>2</v>
      </c>
      <c r="D7" s="166">
        <f>Data!$M$62</f>
        <v>43.914449968624439</v>
      </c>
      <c r="E7" s="166">
        <f>Data!$M$73</f>
        <v>29.580160449802936</v>
      </c>
      <c r="F7" s="175">
        <f>Data!$M$74</f>
        <v>0.68666368324684823</v>
      </c>
      <c r="J7" s="190"/>
      <c r="K7" s="196"/>
      <c r="L7" s="190" t="s">
        <v>240</v>
      </c>
      <c r="M7" s="191" t="s">
        <v>238</v>
      </c>
      <c r="N7" s="192">
        <f>Data!$J$21</f>
        <v>34.331311848395501</v>
      </c>
      <c r="O7" s="192">
        <f>Data!$K$21</f>
        <v>30.940780056803995</v>
      </c>
      <c r="P7" s="190" t="str">
        <f>Data!$L$21</f>
        <v/>
      </c>
      <c r="Q7" s="192">
        <f>AVERAGE($N7:$P7)</f>
        <v>32.636045952599744</v>
      </c>
    </row>
    <row r="8" spans="1:17" x14ac:dyDescent="0.25">
      <c r="A8" s="5" t="s">
        <v>173</v>
      </c>
      <c r="B8" s="166">
        <f>Data!$F$99</f>
        <v>10</v>
      </c>
      <c r="C8" s="174">
        <f>Data!$F$98</f>
        <v>2</v>
      </c>
      <c r="D8" s="166">
        <f>Data!$M$88</f>
        <v>34.25516114089865</v>
      </c>
      <c r="E8" s="166">
        <f>Data!$M$99</f>
        <v>23.386685300833406</v>
      </c>
      <c r="F8" s="175">
        <f>Data!$M$100</f>
        <v>0.69424471048673675</v>
      </c>
      <c r="J8" s="190"/>
      <c r="K8" s="196"/>
      <c r="L8" s="180" t="s">
        <v>240</v>
      </c>
      <c r="M8" s="181" t="s">
        <v>237</v>
      </c>
      <c r="N8" s="183">
        <f>Data!$J20</f>
        <v>1.0576317642041273</v>
      </c>
      <c r="O8" s="182">
        <f>Data!$K20</f>
        <v>0.91040758390553878</v>
      </c>
      <c r="P8" s="180" t="str">
        <f>Data!$L20</f>
        <v/>
      </c>
      <c r="Q8" s="182">
        <f>Data!$M20</f>
        <v>0.98401967405483304</v>
      </c>
    </row>
    <row r="9" spans="1:17" ht="15.75" thickBot="1" x14ac:dyDescent="0.3">
      <c r="A9" s="5" t="s">
        <v>54</v>
      </c>
      <c r="B9" s="166">
        <f>Data!$F$125</f>
        <v>10</v>
      </c>
      <c r="C9" s="174">
        <f>Data!$F$124</f>
        <v>2</v>
      </c>
      <c r="D9" s="166">
        <f>Data!$M$114</f>
        <v>34.919028343271052</v>
      </c>
      <c r="E9" s="166">
        <f>Data!$M$125</f>
        <v>28.588711160469124</v>
      </c>
      <c r="F9" s="175">
        <f>Data!$M$126</f>
        <v>0.84321043480172664</v>
      </c>
      <c r="J9" s="184"/>
      <c r="K9" s="198"/>
      <c r="L9" s="184" t="s">
        <v>251</v>
      </c>
      <c r="M9" s="185" t="s">
        <v>211</v>
      </c>
      <c r="N9" s="186">
        <f>IFERROR(Data!$J21/ Data!$J10,"")</f>
        <v>0.68163166050690593</v>
      </c>
      <c r="O9" s="186">
        <f>IFERROR(Data!$K21/ Data!$K10,"")</f>
        <v>0.81512219386469675</v>
      </c>
      <c r="P9" s="184" t="str">
        <f>IFERROR(Data!$L21/ Data!$L10,"")</f>
        <v/>
      </c>
      <c r="Q9" s="186">
        <f>IFERROR(AVERAGE($N9:$P9),"")</f>
        <v>0.7483769271858014</v>
      </c>
    </row>
    <row r="10" spans="1:17" x14ac:dyDescent="0.25">
      <c r="A10" s="5" t="s">
        <v>145</v>
      </c>
      <c r="B10" s="166">
        <f>Data!$F$151</f>
        <v>10</v>
      </c>
      <c r="C10" s="174">
        <f>Data!$F$150</f>
        <v>2</v>
      </c>
      <c r="D10" s="166">
        <f>Data!$M$140</f>
        <v>23.787130625169205</v>
      </c>
      <c r="E10" s="174">
        <f>Data!$M$151</f>
        <v>9.7996639876542524</v>
      </c>
      <c r="F10" s="175">
        <f>Data!$M$152</f>
        <v>0.4104239109892831</v>
      </c>
      <c r="G10" t="s">
        <v>246</v>
      </c>
      <c r="J10" s="191" t="s">
        <v>71</v>
      </c>
      <c r="K10" s="197">
        <f>Data!$F$47</f>
        <v>10</v>
      </c>
      <c r="L10" s="190" t="s">
        <v>229</v>
      </c>
      <c r="M10" s="191" t="s">
        <v>238</v>
      </c>
      <c r="N10" s="192">
        <f>Data!$J$36</f>
        <v>24.17125212839828</v>
      </c>
      <c r="O10" s="192">
        <f>Data!$K$36</f>
        <v>27.753246098946953</v>
      </c>
      <c r="P10" s="190" t="str">
        <f>Data!$L$36</f>
        <v/>
      </c>
      <c r="Q10" s="192">
        <f>AVERAGE($N10:$P10)</f>
        <v>25.962249113672616</v>
      </c>
    </row>
    <row r="11" spans="1:17" x14ac:dyDescent="0.25">
      <c r="A11" s="5" t="s">
        <v>131</v>
      </c>
      <c r="B11" s="166">
        <f>Data!$F$177</f>
        <v>10</v>
      </c>
      <c r="C11" s="174">
        <f>Data!$F$176</f>
        <v>2</v>
      </c>
      <c r="D11" s="166">
        <f>Data!$M$166</f>
        <v>20.02143364265801</v>
      </c>
      <c r="E11" s="166">
        <f>Data!$M$177</f>
        <v>26.811351141933585</v>
      </c>
      <c r="F11" s="174">
        <f>Data!$M$178</f>
        <v>1.353434456834111</v>
      </c>
      <c r="G11" t="s">
        <v>246</v>
      </c>
      <c r="J11" s="190"/>
      <c r="K11" s="196"/>
      <c r="L11" s="180" t="s">
        <v>229</v>
      </c>
      <c r="M11" s="181" t="s">
        <v>237</v>
      </c>
      <c r="N11" s="182">
        <f>Data!$J35</f>
        <v>0.46696493730372263</v>
      </c>
      <c r="O11" s="182">
        <f>Data!$K35</f>
        <v>0.54544885527104514</v>
      </c>
      <c r="P11" s="180" t="str">
        <f>Data!$L35</f>
        <v/>
      </c>
      <c r="Q11" s="182">
        <f>Data!$M35</f>
        <v>0.50620689628738391</v>
      </c>
    </row>
    <row r="12" spans="1:17" x14ac:dyDescent="0.25">
      <c r="A12" s="5" t="s">
        <v>188</v>
      </c>
      <c r="B12" s="166">
        <f>Data!$F$203</f>
        <v>10</v>
      </c>
      <c r="C12" s="174">
        <f>Data!$F$202</f>
        <v>2</v>
      </c>
      <c r="D12" s="166">
        <f>Data!$M$192</f>
        <v>15.033761020120089</v>
      </c>
      <c r="E12" s="166">
        <f>Data!$M$203</f>
        <v>10.561957703667396</v>
      </c>
      <c r="F12" s="175">
        <f>Data!$M$204</f>
        <v>0.70252899125107149</v>
      </c>
      <c r="G12" t="s">
        <v>246</v>
      </c>
      <c r="J12" s="190"/>
      <c r="K12" s="196"/>
      <c r="L12" s="190" t="s">
        <v>240</v>
      </c>
      <c r="M12" s="191" t="s">
        <v>238</v>
      </c>
      <c r="N12" s="192">
        <f>Data!$J$47</f>
        <v>39.322447860386241</v>
      </c>
      <c r="O12" s="192">
        <f>Data!$K$47</f>
        <v>29.321183375915666</v>
      </c>
      <c r="P12" s="190" t="str">
        <f>Data!$L$47</f>
        <v/>
      </c>
      <c r="Q12" s="192">
        <f>AVERAGE($N12:$P12)</f>
        <v>34.32181561815095</v>
      </c>
    </row>
    <row r="13" spans="1:17" x14ac:dyDescent="0.25">
      <c r="A13" s="5" t="s">
        <v>99</v>
      </c>
      <c r="B13" s="166">
        <f>Data!$F$229</f>
        <v>10</v>
      </c>
      <c r="C13" s="174">
        <f>Data!$F$228</f>
        <v>2</v>
      </c>
      <c r="D13" s="175">
        <f>Data!$M$218</f>
        <v>-0.11898778679206487</v>
      </c>
      <c r="E13" s="176">
        <f>Data!$M$229</f>
        <v>9.6201101634295683E-2</v>
      </c>
      <c r="F13" s="175">
        <f>Data!$M$230</f>
        <v>-0.78323503928595994</v>
      </c>
      <c r="J13" s="190"/>
      <c r="K13" s="196"/>
      <c r="L13" s="180" t="s">
        <v>240</v>
      </c>
      <c r="M13" s="181" t="s">
        <v>237</v>
      </c>
      <c r="N13" s="182">
        <f>Data!$J46</f>
        <v>0.60898454219289022</v>
      </c>
      <c r="O13" s="182">
        <f>Data!$K46</f>
        <v>0.63321108848951391</v>
      </c>
      <c r="P13" s="180" t="str">
        <f>Data!$L46</f>
        <v/>
      </c>
      <c r="Q13" s="182">
        <f>Data!$M46</f>
        <v>0.62109781534120212</v>
      </c>
    </row>
    <row r="14" spans="1:17" ht="15.75" thickBot="1" x14ac:dyDescent="0.3">
      <c r="A14" s="5" t="s">
        <v>159</v>
      </c>
      <c r="B14" s="166">
        <f>Data!$F$255</f>
        <v>10</v>
      </c>
      <c r="C14" s="174">
        <f>Data!$F$254</f>
        <v>2</v>
      </c>
      <c r="D14" s="166">
        <f>Data!$M$244</f>
        <v>15.772878109661146</v>
      </c>
      <c r="E14" s="174">
        <f>Data!$M$255</f>
        <v>2.8476904076767715</v>
      </c>
      <c r="F14" s="175">
        <f>Data!$M$256</f>
        <v>0.18054785083829794</v>
      </c>
      <c r="G14" t="s">
        <v>246</v>
      </c>
      <c r="J14" s="184"/>
      <c r="K14" s="198"/>
      <c r="L14" s="184" t="s">
        <v>251</v>
      </c>
      <c r="M14" s="185" t="s">
        <v>211</v>
      </c>
      <c r="N14" s="187">
        <f>IFERROR(Data!$J47/ Data!$J36,"")</f>
        <v>1.6268270940828569</v>
      </c>
      <c r="O14" s="187">
        <f>IFERROR(Data!$K47/ Data!$K36,"")</f>
        <v>1.0564956355511943</v>
      </c>
      <c r="P14" s="184" t="str">
        <f>IFERROR(Data!$L47/ Data!$L36,"")</f>
        <v/>
      </c>
      <c r="Q14" s="187">
        <f>IFERROR(AVERAGE($N14:$P14),"")</f>
        <v>1.3416613648170257</v>
      </c>
    </row>
    <row r="15" spans="1:17" x14ac:dyDescent="0.25">
      <c r="A15" s="5" t="s">
        <v>39</v>
      </c>
      <c r="B15" s="166">
        <f>Data!$F$281</f>
        <v>10</v>
      </c>
      <c r="C15" s="174">
        <f>Data!$F$280</f>
        <v>2</v>
      </c>
      <c r="D15" s="175">
        <f>Data!$M$270</f>
        <v>0.78895581166910289</v>
      </c>
      <c r="E15" s="174">
        <f>Data!$M$281</f>
        <v>4.022418190662755</v>
      </c>
      <c r="F15" s="174">
        <f>Data!$M$282</f>
        <v>5.5481129038162535</v>
      </c>
      <c r="G15" t="s">
        <v>247</v>
      </c>
      <c r="J15" s="191" t="s">
        <v>114</v>
      </c>
      <c r="K15" s="197">
        <f>Data!$F$73</f>
        <v>10</v>
      </c>
      <c r="L15" s="190" t="s">
        <v>229</v>
      </c>
      <c r="M15" s="191" t="s">
        <v>238</v>
      </c>
      <c r="N15" s="192">
        <f>Data!$J$62</f>
        <v>48.777335997090617</v>
      </c>
      <c r="O15" s="192">
        <f>Data!$K$62</f>
        <v>39.051563940158253</v>
      </c>
      <c r="P15" s="190" t="str">
        <f>Data!$L$62</f>
        <v/>
      </c>
      <c r="Q15" s="192">
        <f>AVERAGE($N15:$P15)</f>
        <v>43.914449968624439</v>
      </c>
    </row>
    <row r="16" spans="1:17" x14ac:dyDescent="0.25">
      <c r="A16" s="5" t="s">
        <v>8</v>
      </c>
      <c r="B16" s="166">
        <f>Data!$F$307</f>
        <v>10</v>
      </c>
      <c r="C16" s="174">
        <f>Data!$F$306</f>
        <v>2</v>
      </c>
      <c r="D16" s="176">
        <f>Data!$M$296</f>
        <v>8.6925266563349202E-2</v>
      </c>
      <c r="E16" s="174">
        <f>Data!$M$307</f>
        <v>6.3660262584271088</v>
      </c>
      <c r="F16" s="177">
        <f>Data!$M$308</f>
        <v>207.03753999990431</v>
      </c>
      <c r="G16" t="s">
        <v>248</v>
      </c>
      <c r="J16" s="190"/>
      <c r="K16" s="196"/>
      <c r="L16" s="180" t="s">
        <v>229</v>
      </c>
      <c r="M16" s="181" t="s">
        <v>237</v>
      </c>
      <c r="N16" s="182">
        <f>Data!$J61</f>
        <v>0.97206920798864382</v>
      </c>
      <c r="O16" s="182">
        <f>Data!$K61</f>
        <v>0.82970104965285496</v>
      </c>
      <c r="P16" s="180" t="str">
        <f>Data!$L61</f>
        <v/>
      </c>
      <c r="Q16" s="182">
        <f>Data!$M61</f>
        <v>0.90088512882074934</v>
      </c>
    </row>
    <row r="17" spans="1:17" ht="15.75" thickBot="1" x14ac:dyDescent="0.3">
      <c r="A17" s="8" t="s">
        <v>25</v>
      </c>
      <c r="B17" s="171">
        <f>Data!$F$333</f>
        <v>10</v>
      </c>
      <c r="C17" s="178">
        <f>Data!$F$332</f>
        <v>2</v>
      </c>
      <c r="D17" s="171">
        <f>Data!$M$322</f>
        <v>32.826203859427608</v>
      </c>
      <c r="E17" s="171">
        <f>Data!$M$333</f>
        <v>21.549418834621434</v>
      </c>
      <c r="F17" s="179">
        <f>Data!$M$334</f>
        <v>0.69500958209430164</v>
      </c>
      <c r="G17" s="173" t="s">
        <v>249</v>
      </c>
      <c r="J17" s="190"/>
      <c r="K17" s="196"/>
      <c r="L17" s="190" t="s">
        <v>240</v>
      </c>
      <c r="M17" s="191" t="s">
        <v>238</v>
      </c>
      <c r="N17" s="192">
        <f>Data!$J$73</f>
        <v>27.733115363734079</v>
      </c>
      <c r="O17" s="192">
        <f>Data!$K$73</f>
        <v>31.427205535871792</v>
      </c>
      <c r="P17" s="190" t="str">
        <f>Data!$L$73</f>
        <v/>
      </c>
      <c r="Q17" s="192">
        <f>AVERAGE($N17:$P17)</f>
        <v>29.580160449802936</v>
      </c>
    </row>
    <row r="18" spans="1:17" ht="31.5" customHeight="1" thickTop="1" x14ac:dyDescent="0.25">
      <c r="A18" s="223" t="s">
        <v>250</v>
      </c>
      <c r="B18" s="223"/>
      <c r="C18" s="223"/>
      <c r="D18" s="223"/>
      <c r="E18" s="223"/>
      <c r="F18" s="223"/>
      <c r="G18" s="223"/>
      <c r="J18" s="190"/>
      <c r="K18" s="196"/>
      <c r="L18" s="180" t="s">
        <v>240</v>
      </c>
      <c r="M18" s="181" t="s">
        <v>237</v>
      </c>
      <c r="N18" s="183">
        <f>Data!$J72</f>
        <v>1.0678141190021049</v>
      </c>
      <c r="O18" s="182">
        <f>Data!$K72</f>
        <v>0.95760239646420064</v>
      </c>
      <c r="P18" s="180" t="str">
        <f>Data!$L72</f>
        <v/>
      </c>
      <c r="Q18" s="183">
        <f>Data!$M72</f>
        <v>1.0127082577331528</v>
      </c>
    </row>
    <row r="19" spans="1:17" ht="15.75" thickBot="1" x14ac:dyDescent="0.3">
      <c r="J19" s="184"/>
      <c r="K19" s="198"/>
      <c r="L19" s="184" t="s">
        <v>251</v>
      </c>
      <c r="M19" s="185" t="s">
        <v>211</v>
      </c>
      <c r="N19" s="186">
        <f>IFERROR(Data!$J73/ Data!$J62,"")</f>
        <v>0.56856560115108079</v>
      </c>
      <c r="O19" s="186">
        <f>IFERROR(Data!$K73/ Data!$K62,"")</f>
        <v>0.80476176534261579</v>
      </c>
      <c r="P19" s="184" t="str">
        <f>IFERROR(Data!$L73/ Data!$L62,"")</f>
        <v/>
      </c>
      <c r="Q19" s="186">
        <f>IFERROR(AVERAGE($N19:$P19),"")</f>
        <v>0.68666368324684823</v>
      </c>
    </row>
    <row r="20" spans="1:17" x14ac:dyDescent="0.25">
      <c r="J20" s="191" t="s">
        <v>173</v>
      </c>
      <c r="K20" s="197">
        <f>Data!$F$99</f>
        <v>10</v>
      </c>
      <c r="L20" s="190" t="s">
        <v>229</v>
      </c>
      <c r="M20" s="191" t="s">
        <v>238</v>
      </c>
      <c r="N20" s="192">
        <f>Data!$J$88</f>
        <v>37.548191658417437</v>
      </c>
      <c r="O20" s="192">
        <f>Data!$K$88</f>
        <v>30.962130623379856</v>
      </c>
      <c r="P20" s="190" t="str">
        <f>Data!$L$88</f>
        <v/>
      </c>
      <c r="Q20" s="192">
        <f>AVERAGE($N20:$P20)</f>
        <v>34.25516114089865</v>
      </c>
    </row>
    <row r="21" spans="1:17" x14ac:dyDescent="0.25">
      <c r="J21" s="190"/>
      <c r="K21" s="196"/>
      <c r="L21" s="180" t="s">
        <v>229</v>
      </c>
      <c r="M21" s="181" t="s">
        <v>237</v>
      </c>
      <c r="N21" s="182">
        <f>Data!$J87</f>
        <v>0.60836594861583815</v>
      </c>
      <c r="O21" s="182">
        <f>Data!$K87</f>
        <v>0.57163974687826635</v>
      </c>
      <c r="P21" s="180" t="str">
        <f>Data!$L87</f>
        <v/>
      </c>
      <c r="Q21" s="182">
        <f>Data!$M87</f>
        <v>0.59000284774705225</v>
      </c>
    </row>
    <row r="22" spans="1:17" x14ac:dyDescent="0.25">
      <c r="J22" s="190"/>
      <c r="K22" s="196"/>
      <c r="L22" s="190" t="s">
        <v>240</v>
      </c>
      <c r="M22" s="191" t="s">
        <v>238</v>
      </c>
      <c r="N22" s="192">
        <f>Data!$J$99</f>
        <v>21.566235028319959</v>
      </c>
      <c r="O22" s="192">
        <f>Data!$K$99</f>
        <v>25.207135573346854</v>
      </c>
      <c r="P22" s="190" t="str">
        <f>Data!$L$99</f>
        <v/>
      </c>
      <c r="Q22" s="192">
        <f>AVERAGE($N22:$P22)</f>
        <v>23.386685300833406</v>
      </c>
    </row>
    <row r="23" spans="1:17" x14ac:dyDescent="0.25">
      <c r="J23" s="190"/>
      <c r="K23" s="196"/>
      <c r="L23" s="180" t="s">
        <v>240</v>
      </c>
      <c r="M23" s="181" t="s">
        <v>237</v>
      </c>
      <c r="N23" s="182">
        <f>Data!$J98</f>
        <v>0.91491939357882135</v>
      </c>
      <c r="O23" s="182">
        <f>Data!$K98</f>
        <v>0.91612805963808719</v>
      </c>
      <c r="P23" s="180" t="str">
        <f>Data!$L98</f>
        <v/>
      </c>
      <c r="Q23" s="182">
        <f>Data!$M98</f>
        <v>0.91552372660845427</v>
      </c>
    </row>
    <row r="24" spans="1:17" ht="15.75" thickBot="1" x14ac:dyDescent="0.3">
      <c r="J24" s="184"/>
      <c r="K24" s="198"/>
      <c r="L24" s="184" t="s">
        <v>251</v>
      </c>
      <c r="M24" s="185" t="s">
        <v>211</v>
      </c>
      <c r="N24" s="186">
        <f>IFERROR(Data!$J99/ Data!$J88,"")</f>
        <v>0.57436148255851638</v>
      </c>
      <c r="O24" s="186">
        <f>IFERROR(Data!$K99/ Data!$K88,"")</f>
        <v>0.81412793841495712</v>
      </c>
      <c r="P24" s="184" t="str">
        <f>IFERROR(Data!$L99/ Data!$L88,"")</f>
        <v/>
      </c>
      <c r="Q24" s="186">
        <f>IFERROR(AVERAGE($N24:$P24),"")</f>
        <v>0.69424471048673675</v>
      </c>
    </row>
    <row r="25" spans="1:17" x14ac:dyDescent="0.25">
      <c r="J25" s="191" t="s">
        <v>54</v>
      </c>
      <c r="K25" s="197">
        <f>Data!$F$125</f>
        <v>10</v>
      </c>
      <c r="L25" s="190" t="s">
        <v>229</v>
      </c>
      <c r="M25" s="191" t="s">
        <v>238</v>
      </c>
      <c r="N25" s="192">
        <f>Data!$J$114</f>
        <v>39.505797220748327</v>
      </c>
      <c r="O25" s="192">
        <f>Data!$K$114</f>
        <v>30.332259465793776</v>
      </c>
      <c r="P25" s="190" t="str">
        <f>Data!$L$114</f>
        <v/>
      </c>
      <c r="Q25" s="192">
        <f>AVERAGE($N25:$P25)</f>
        <v>34.919028343271052</v>
      </c>
    </row>
    <row r="26" spans="1:17" x14ac:dyDescent="0.25">
      <c r="J26" s="190"/>
      <c r="K26" s="196"/>
      <c r="L26" s="180" t="s">
        <v>229</v>
      </c>
      <c r="M26" s="181" t="s">
        <v>237</v>
      </c>
      <c r="N26" s="182">
        <f>Data!$J113</f>
        <v>0.76872947351365539</v>
      </c>
      <c r="O26" s="182">
        <f>Data!$K113</f>
        <v>0.6496274753812088</v>
      </c>
      <c r="P26" s="180" t="str">
        <f>Data!$L113</f>
        <v/>
      </c>
      <c r="Q26" s="182">
        <f>Data!$M113</f>
        <v>0.70917847444743209</v>
      </c>
    </row>
    <row r="27" spans="1:17" x14ac:dyDescent="0.25">
      <c r="J27" s="190"/>
      <c r="K27" s="196"/>
      <c r="L27" s="190" t="s">
        <v>240</v>
      </c>
      <c r="M27" s="191" t="s">
        <v>238</v>
      </c>
      <c r="N27" s="192">
        <f>Data!$J$125</f>
        <v>25.944338539648456</v>
      </c>
      <c r="O27" s="192">
        <f>Data!$K$125</f>
        <v>31.233083781289793</v>
      </c>
      <c r="P27" s="190" t="str">
        <f>Data!$L$125</f>
        <v/>
      </c>
      <c r="Q27" s="192">
        <f>AVERAGE($N27:$P27)</f>
        <v>28.588711160469124</v>
      </c>
    </row>
    <row r="28" spans="1:17" x14ac:dyDescent="0.25">
      <c r="J28" s="190"/>
      <c r="K28" s="196"/>
      <c r="L28" s="180" t="s">
        <v>240</v>
      </c>
      <c r="M28" s="181" t="s">
        <v>237</v>
      </c>
      <c r="N28" s="182">
        <f>Data!$J124</f>
        <v>0.87006208341890623</v>
      </c>
      <c r="O28" s="182">
        <f>Data!$K124</f>
        <v>0.93298734674195882</v>
      </c>
      <c r="P28" s="180" t="str">
        <f>Data!$L124</f>
        <v/>
      </c>
      <c r="Q28" s="182">
        <f>Data!$M124</f>
        <v>0.90152471508043253</v>
      </c>
    </row>
    <row r="29" spans="1:17" ht="15.75" thickBot="1" x14ac:dyDescent="0.3">
      <c r="J29" s="184"/>
      <c r="K29" s="198"/>
      <c r="L29" s="184" t="s">
        <v>251</v>
      </c>
      <c r="M29" s="185" t="s">
        <v>211</v>
      </c>
      <c r="N29" s="186">
        <f>IFERROR(Data!$J125/ Data!$J114,"")</f>
        <v>0.65672231330197195</v>
      </c>
      <c r="O29" s="187">
        <f>IFERROR(Data!$K125/ Data!$K114,"")</f>
        <v>1.0296985563014813</v>
      </c>
      <c r="P29" s="184" t="str">
        <f>IFERROR(Data!$L125/ Data!$L114,"")</f>
        <v/>
      </c>
      <c r="Q29" s="186">
        <f>IFERROR(AVERAGE($N29:$P29),"")</f>
        <v>0.84321043480172664</v>
      </c>
    </row>
    <row r="30" spans="1:17" x14ac:dyDescent="0.25">
      <c r="J30" s="191" t="s">
        <v>145</v>
      </c>
      <c r="K30" s="197">
        <f>Data!$F$151</f>
        <v>10</v>
      </c>
      <c r="L30" s="190" t="s">
        <v>229</v>
      </c>
      <c r="M30" s="191" t="s">
        <v>238</v>
      </c>
      <c r="N30" s="192">
        <f>Data!$J$140</f>
        <v>24.576869796922441</v>
      </c>
      <c r="O30" s="192">
        <f>Data!$K$140</f>
        <v>22.997391453415968</v>
      </c>
      <c r="P30" s="190" t="str">
        <f>Data!$L$140</f>
        <v/>
      </c>
      <c r="Q30" s="192">
        <f>AVERAGE($N30:$P30)</f>
        <v>23.787130625169205</v>
      </c>
    </row>
    <row r="31" spans="1:17" x14ac:dyDescent="0.25">
      <c r="J31" s="190"/>
      <c r="K31" s="196"/>
      <c r="L31" s="180" t="s">
        <v>229</v>
      </c>
      <c r="M31" s="181" t="s">
        <v>237</v>
      </c>
      <c r="N31" s="182">
        <f>Data!$J139</f>
        <v>0.30931652527573794</v>
      </c>
      <c r="O31" s="182">
        <f>Data!$K139</f>
        <v>0.32759176699810488</v>
      </c>
      <c r="P31" s="180" t="str">
        <f>Data!$L139</f>
        <v/>
      </c>
      <c r="Q31" s="182">
        <f>Data!$M139</f>
        <v>0.31845414613692141</v>
      </c>
    </row>
    <row r="32" spans="1:17" x14ac:dyDescent="0.25">
      <c r="J32" s="190"/>
      <c r="K32" s="196"/>
      <c r="L32" s="190" t="s">
        <v>240</v>
      </c>
      <c r="M32" s="191" t="s">
        <v>238</v>
      </c>
      <c r="N32" s="192">
        <f>Data!$J$151</f>
        <v>11.233927518169789</v>
      </c>
      <c r="O32" s="193">
        <f>Data!$K$151</f>
        <v>8.3654004571387137</v>
      </c>
      <c r="P32" s="190" t="str">
        <f>Data!$L$151</f>
        <v/>
      </c>
      <c r="Q32" s="193">
        <f>AVERAGE($N32:$P32)</f>
        <v>9.7996639876542524</v>
      </c>
    </row>
    <row r="33" spans="1:17" x14ac:dyDescent="0.25">
      <c r="J33" s="190"/>
      <c r="K33" s="196"/>
      <c r="L33" s="180" t="s">
        <v>240</v>
      </c>
      <c r="M33" s="181" t="s">
        <v>237</v>
      </c>
      <c r="N33" s="182">
        <f>Data!$J150</f>
        <v>0.83565751513082676</v>
      </c>
      <c r="O33" s="182">
        <f>Data!$K150</f>
        <v>0.65916026019735441</v>
      </c>
      <c r="P33" s="180" t="str">
        <f>Data!$L150</f>
        <v/>
      </c>
      <c r="Q33" s="182">
        <f>Data!$M150</f>
        <v>0.74740888766409053</v>
      </c>
    </row>
    <row r="34" spans="1:17" ht="15.75" thickBot="1" x14ac:dyDescent="0.3">
      <c r="J34" s="184"/>
      <c r="K34" s="198"/>
      <c r="L34" s="184" t="s">
        <v>251</v>
      </c>
      <c r="M34" s="185" t="s">
        <v>211</v>
      </c>
      <c r="N34" s="186">
        <f>IFERROR(Data!$J151/ Data!$J140,"")</f>
        <v>0.45709350340361576</v>
      </c>
      <c r="O34" s="186">
        <f>IFERROR(Data!$K151/ Data!$K140,"")</f>
        <v>0.36375431857495039</v>
      </c>
      <c r="P34" s="184" t="str">
        <f>IFERROR(Data!$L151/ Data!$L140,"")</f>
        <v/>
      </c>
      <c r="Q34" s="186">
        <f>IFERROR(AVERAGE($N34:$P34),"")</f>
        <v>0.4104239109892831</v>
      </c>
    </row>
    <row r="35" spans="1:17" x14ac:dyDescent="0.25">
      <c r="J35" s="191" t="s">
        <v>131</v>
      </c>
      <c r="K35" s="197">
        <f>Data!$F$177</f>
        <v>10</v>
      </c>
      <c r="L35" s="190" t="s">
        <v>229</v>
      </c>
      <c r="M35" s="191" t="s">
        <v>238</v>
      </c>
      <c r="N35" s="192">
        <f>Data!$J$166</f>
        <v>21.43473293581674</v>
      </c>
      <c r="O35" s="192">
        <f>Data!$K$166</f>
        <v>18.608134349499284</v>
      </c>
      <c r="P35" s="190" t="str">
        <f>Data!$L$166</f>
        <v/>
      </c>
      <c r="Q35" s="192">
        <f>AVERAGE($N35:$P35)</f>
        <v>20.02143364265801</v>
      </c>
    </row>
    <row r="36" spans="1:17" x14ac:dyDescent="0.25">
      <c r="J36" s="190"/>
      <c r="K36" s="196"/>
      <c r="L36" s="180" t="s">
        <v>229</v>
      </c>
      <c r="M36" s="181" t="s">
        <v>237</v>
      </c>
      <c r="N36" s="182">
        <f>Data!$J165</f>
        <v>0.45934440452379927</v>
      </c>
      <c r="O36" s="182">
        <f>Data!$K165</f>
        <v>0.4036417164916527</v>
      </c>
      <c r="P36" s="180" t="str">
        <f>Data!$L165</f>
        <v/>
      </c>
      <c r="Q36" s="182">
        <f>Data!$M165</f>
        <v>0.43149306050772596</v>
      </c>
    </row>
    <row r="37" spans="1:17" x14ac:dyDescent="0.25">
      <c r="J37" s="190"/>
      <c r="K37" s="196"/>
      <c r="L37" s="190" t="s">
        <v>240</v>
      </c>
      <c r="M37" s="191" t="s">
        <v>238</v>
      </c>
      <c r="N37" s="192">
        <f>Data!$J$177</f>
        <v>24.66763831327378</v>
      </c>
      <c r="O37" s="192">
        <f>Data!$K$177</f>
        <v>28.955063970593393</v>
      </c>
      <c r="P37" s="190" t="str">
        <f>Data!$L$177</f>
        <v/>
      </c>
      <c r="Q37" s="192">
        <f>AVERAGE($N37:$P37)</f>
        <v>26.811351141933585</v>
      </c>
    </row>
    <row r="38" spans="1:17" x14ac:dyDescent="0.25">
      <c r="J38" s="190"/>
      <c r="K38" s="196"/>
      <c r="L38" s="180" t="s">
        <v>240</v>
      </c>
      <c r="M38" s="181" t="s">
        <v>237</v>
      </c>
      <c r="N38" s="182">
        <f>Data!$J176</f>
        <v>0.82156926283503806</v>
      </c>
      <c r="O38" s="182">
        <f>Data!$K176</f>
        <v>0.87233639574055932</v>
      </c>
      <c r="P38" s="180" t="str">
        <f>Data!$L176</f>
        <v/>
      </c>
      <c r="Q38" s="182">
        <f>Data!$M176</f>
        <v>0.84695282928779869</v>
      </c>
    </row>
    <row r="39" spans="1:17" ht="15.75" thickBot="1" x14ac:dyDescent="0.3">
      <c r="J39" s="184"/>
      <c r="K39" s="198"/>
      <c r="L39" s="184" t="s">
        <v>251</v>
      </c>
      <c r="M39" s="185" t="s">
        <v>211</v>
      </c>
      <c r="N39" s="187">
        <f>IFERROR(Data!$J177/ Data!$J166,"")</f>
        <v>1.1508255496878601</v>
      </c>
      <c r="O39" s="187">
        <f>IFERROR(Data!$K177/ Data!$K166,"")</f>
        <v>1.5560433639803621</v>
      </c>
      <c r="P39" s="184" t="str">
        <f>IFERROR(Data!$L177/ Data!$L166,"")</f>
        <v/>
      </c>
      <c r="Q39" s="187">
        <f>IFERROR(AVERAGE($N39:$P39),"")</f>
        <v>1.353434456834111</v>
      </c>
    </row>
    <row r="40" spans="1:17" x14ac:dyDescent="0.25">
      <c r="J40" s="191" t="s">
        <v>188</v>
      </c>
      <c r="K40" s="197">
        <f>Data!$F$203</f>
        <v>10</v>
      </c>
      <c r="L40" s="190" t="s">
        <v>229</v>
      </c>
      <c r="M40" s="191" t="s">
        <v>238</v>
      </c>
      <c r="N40" s="192">
        <f>Data!$J$192</f>
        <v>15.013995339224698</v>
      </c>
      <c r="O40" s="192">
        <f>Data!$K$192</f>
        <v>15.053526701015482</v>
      </c>
      <c r="P40" s="190" t="str">
        <f>Data!$L$192</f>
        <v/>
      </c>
      <c r="Q40" s="192">
        <f>AVERAGE($N40:$P40)</f>
        <v>15.033761020120089</v>
      </c>
    </row>
    <row r="41" spans="1:17" ht="15.75" thickBot="1" x14ac:dyDescent="0.3">
      <c r="J41" s="190"/>
      <c r="K41" s="196"/>
      <c r="L41" s="180" t="s">
        <v>229</v>
      </c>
      <c r="M41" s="181" t="s">
        <v>237</v>
      </c>
      <c r="N41" s="182">
        <f>Data!$J191</f>
        <v>0.25012204899055585</v>
      </c>
      <c r="O41" s="182">
        <f>Data!$K191</f>
        <v>0.25085244763414177</v>
      </c>
      <c r="P41" s="180" t="str">
        <f>Data!$L191</f>
        <v/>
      </c>
      <c r="Q41" s="182">
        <f>Data!$M191</f>
        <v>0.25048724831234881</v>
      </c>
    </row>
    <row r="42" spans="1:17" ht="16.5" thickTop="1" thickBot="1" x14ac:dyDescent="0.3">
      <c r="A42" s="10" t="s">
        <v>252</v>
      </c>
      <c r="B42" s="200" t="s">
        <v>229</v>
      </c>
      <c r="C42" s="10" t="s">
        <v>253</v>
      </c>
      <c r="D42" s="200" t="s">
        <v>240</v>
      </c>
      <c r="E42" s="10" t="s">
        <v>253</v>
      </c>
      <c r="F42" s="200" t="s">
        <v>254</v>
      </c>
      <c r="G42" s="10" t="s">
        <v>253</v>
      </c>
      <c r="H42" s="200" t="s">
        <v>212</v>
      </c>
      <c r="J42" s="190"/>
      <c r="K42" s="196"/>
      <c r="L42" s="190" t="s">
        <v>240</v>
      </c>
      <c r="M42" s="191" t="s">
        <v>238</v>
      </c>
      <c r="N42" s="192">
        <f>Data!$J$203</f>
        <v>10.316287126281923</v>
      </c>
      <c r="O42" s="192">
        <f>Data!$K$203</f>
        <v>10.807628281052871</v>
      </c>
      <c r="P42" s="190" t="str">
        <f>Data!$L$203</f>
        <v/>
      </c>
      <c r="Q42" s="192">
        <f>AVERAGE($N42:$P42)</f>
        <v>10.561957703667396</v>
      </c>
    </row>
    <row r="43" spans="1:17" ht="15.75" thickTop="1" x14ac:dyDescent="0.25">
      <c r="A43" s="5" t="s">
        <v>85</v>
      </c>
      <c r="B43" s="202">
        <f>Data!M10</f>
        <v>44.162412660566559</v>
      </c>
      <c r="C43" s="174">
        <f>Data!N10</f>
        <v>8.7737194305042578</v>
      </c>
      <c r="D43" s="207">
        <f>Data!M21</f>
        <v>32.636045952599744</v>
      </c>
      <c r="E43" s="174">
        <f>Data!N21</f>
        <v>2.3974680216629283</v>
      </c>
      <c r="F43" s="212">
        <f t="shared" ref="F43:F55" si="0">IFERROR($D43 / $B43,"")</f>
        <v>0.73900052072429179</v>
      </c>
      <c r="G43" s="169">
        <f t="shared" ref="G43:G55" si="1">IFERROR($F43 * SQRT( ($C43^2 / $B43^2) + ($E43^2 /$D43^2) ),"")</f>
        <v>0.15653211216819099</v>
      </c>
      <c r="H43" s="215"/>
      <c r="J43" s="190"/>
      <c r="K43" s="196"/>
      <c r="L43" s="180" t="s">
        <v>240</v>
      </c>
      <c r="M43" s="181" t="s">
        <v>237</v>
      </c>
      <c r="N43" s="182">
        <f>Data!$J202</f>
        <v>0.58846388897515667</v>
      </c>
      <c r="O43" s="182">
        <f>Data!$K202</f>
        <v>0.56356455002231287</v>
      </c>
      <c r="P43" s="180" t="str">
        <f>Data!$L202</f>
        <v/>
      </c>
      <c r="Q43" s="182">
        <f>Data!$M202</f>
        <v>0.57601421949873477</v>
      </c>
    </row>
    <row r="44" spans="1:17" ht="15.75" thickBot="1" x14ac:dyDescent="0.3">
      <c r="A44" s="5" t="s">
        <v>71</v>
      </c>
      <c r="B44" s="203">
        <f>Data!M36</f>
        <v>25.962249113672616</v>
      </c>
      <c r="C44" s="174">
        <f>Data!N36</f>
        <v>2.5328522267442932</v>
      </c>
      <c r="D44" s="208">
        <f>Data!M47</f>
        <v>34.32181561815095</v>
      </c>
      <c r="E44" s="174">
        <f>Data!N47</f>
        <v>7.0719619374093563</v>
      </c>
      <c r="F44" s="209">
        <f t="shared" si="0"/>
        <v>1.3219893033102397</v>
      </c>
      <c r="G44" s="169">
        <f t="shared" si="1"/>
        <v>0.30138396383737648</v>
      </c>
      <c r="H44" s="216"/>
      <c r="J44" s="184"/>
      <c r="K44" s="198"/>
      <c r="L44" s="184" t="s">
        <v>251</v>
      </c>
      <c r="M44" s="185" t="s">
        <v>211</v>
      </c>
      <c r="N44" s="186">
        <f>IFERROR(Data!$J203/ Data!$J192,"")</f>
        <v>0.68711138462459664</v>
      </c>
      <c r="O44" s="186">
        <f>IFERROR(Data!$K203/ Data!$K192,"")</f>
        <v>0.71794659787754644</v>
      </c>
      <c r="P44" s="184" t="str">
        <f>IFERROR(Data!$L203/ Data!$L192,"")</f>
        <v/>
      </c>
      <c r="Q44" s="186">
        <f>IFERROR(AVERAGE($N44:$P44),"")</f>
        <v>0.70252899125107149</v>
      </c>
    </row>
    <row r="45" spans="1:17" x14ac:dyDescent="0.25">
      <c r="A45" s="5" t="s">
        <v>114</v>
      </c>
      <c r="B45" s="203">
        <f>Data!M62</f>
        <v>43.914449968624439</v>
      </c>
      <c r="C45" s="174">
        <f>Data!N62</f>
        <v>6.8771593737314651</v>
      </c>
      <c r="D45" s="208">
        <f>Data!M73</f>
        <v>29.580160449802936</v>
      </c>
      <c r="E45" s="174">
        <f>Data!N73</f>
        <v>2.6121162110331575</v>
      </c>
      <c r="F45" s="213">
        <f t="shared" si="0"/>
        <v>0.67358603992392196</v>
      </c>
      <c r="G45" s="169">
        <f t="shared" si="1"/>
        <v>0.12110074620604043</v>
      </c>
      <c r="H45" s="216"/>
      <c r="J45" s="191" t="s">
        <v>99</v>
      </c>
      <c r="K45" s="197">
        <f>Data!$F$229</f>
        <v>10</v>
      </c>
      <c r="L45" s="190" t="s">
        <v>229</v>
      </c>
      <c r="M45" s="191" t="s">
        <v>238</v>
      </c>
      <c r="N45" s="194">
        <f>Data!$J$218</f>
        <v>-0.18484091602897398</v>
      </c>
      <c r="O45" s="195">
        <f>Data!$K$218</f>
        <v>-5.313465755515575E-2</v>
      </c>
      <c r="P45" s="190" t="str">
        <f>Data!$L$218</f>
        <v/>
      </c>
      <c r="Q45" s="194">
        <f>AVERAGE($N45:$P45)</f>
        <v>-0.11898778679206487</v>
      </c>
    </row>
    <row r="46" spans="1:17" x14ac:dyDescent="0.25">
      <c r="A46" s="5" t="s">
        <v>173</v>
      </c>
      <c r="B46" s="203">
        <f>Data!M88</f>
        <v>34.25516114089865</v>
      </c>
      <c r="C46" s="174">
        <f>Data!N88</f>
        <v>4.6570484191835657</v>
      </c>
      <c r="D46" s="208">
        <f>Data!M99</f>
        <v>23.386685300833406</v>
      </c>
      <c r="E46" s="174">
        <f>Data!N99</f>
        <v>2.5745054650143144</v>
      </c>
      <c r="F46" s="213">
        <f t="shared" si="0"/>
        <v>0.68272004923985241</v>
      </c>
      <c r="G46" s="169">
        <f t="shared" si="1"/>
        <v>0.11942998963967028</v>
      </c>
      <c r="H46" s="216"/>
      <c r="J46" s="190"/>
      <c r="K46" s="196"/>
      <c r="L46" s="180" t="s">
        <v>229</v>
      </c>
      <c r="M46" s="181" t="s">
        <v>237</v>
      </c>
      <c r="N46" s="182">
        <f>Data!$J217</f>
        <v>0.6719701721232717</v>
      </c>
      <c r="O46" s="182">
        <f>Data!$K217</f>
        <v>0.6003706852938725</v>
      </c>
      <c r="P46" s="180" t="str">
        <f>Data!$L217</f>
        <v/>
      </c>
      <c r="Q46" s="182">
        <f>Data!$M217</f>
        <v>0.6361704287085721</v>
      </c>
    </row>
    <row r="47" spans="1:17" x14ac:dyDescent="0.25">
      <c r="A47" s="5" t="s">
        <v>54</v>
      </c>
      <c r="B47" s="203">
        <f>Data!M114</f>
        <v>34.919028343271052</v>
      </c>
      <c r="C47" s="174">
        <f>Data!N114</f>
        <v>6.4866707539991948</v>
      </c>
      <c r="D47" s="208">
        <f>Data!M125</f>
        <v>28.588711160469124</v>
      </c>
      <c r="E47" s="174">
        <f>Data!N125</f>
        <v>3.739707624332675</v>
      </c>
      <c r="F47" s="213">
        <f t="shared" si="0"/>
        <v>0.81871439489748032</v>
      </c>
      <c r="G47" s="169">
        <f t="shared" si="1"/>
        <v>0.18601110599903448</v>
      </c>
      <c r="H47" s="216"/>
      <c r="J47" s="190"/>
      <c r="K47" s="196"/>
      <c r="L47" s="190" t="s">
        <v>240</v>
      </c>
      <c r="M47" s="191" t="s">
        <v>238</v>
      </c>
      <c r="N47" s="194">
        <f>Data!$J$229</f>
        <v>0.15321047330950424</v>
      </c>
      <c r="O47" s="195">
        <f>Data!$K$229</f>
        <v>3.9191729959087117E-2</v>
      </c>
      <c r="P47" s="190" t="str">
        <f>Data!$L$229</f>
        <v/>
      </c>
      <c r="Q47" s="195">
        <f>AVERAGE($N47:$P47)</f>
        <v>9.6201101634295683E-2</v>
      </c>
    </row>
    <row r="48" spans="1:17" x14ac:dyDescent="0.25">
      <c r="A48" s="5" t="s">
        <v>145</v>
      </c>
      <c r="B48" s="203">
        <f>Data!M140</f>
        <v>23.787130625169205</v>
      </c>
      <c r="C48" s="174">
        <f>Data!N140</f>
        <v>1.1168598474307221</v>
      </c>
      <c r="D48" s="209">
        <f>Data!M151</f>
        <v>9.7996639876542524</v>
      </c>
      <c r="E48" s="174">
        <f>Data!N151</f>
        <v>2.0283549368721898</v>
      </c>
      <c r="F48" s="213">
        <f t="shared" si="0"/>
        <v>0.41197335408269925</v>
      </c>
      <c r="G48" s="170">
        <f t="shared" si="1"/>
        <v>8.7437500351550831E-2</v>
      </c>
      <c r="H48" s="216"/>
      <c r="J48" s="190"/>
      <c r="K48" s="196"/>
      <c r="L48" s="180" t="s">
        <v>240</v>
      </c>
      <c r="M48" s="181" t="s">
        <v>237</v>
      </c>
      <c r="N48" s="183">
        <f>Data!$J228</f>
        <v>1.005728469142068</v>
      </c>
      <c r="O48" s="182">
        <f>Data!$K228</f>
        <v>0.87139960629822244</v>
      </c>
      <c r="P48" s="180" t="str">
        <f>Data!$L228</f>
        <v/>
      </c>
      <c r="Q48" s="182">
        <f>Data!$M228</f>
        <v>0.93856403772014518</v>
      </c>
    </row>
    <row r="49" spans="1:17" ht="15.75" thickBot="1" x14ac:dyDescent="0.3">
      <c r="A49" s="5" t="s">
        <v>131</v>
      </c>
      <c r="B49" s="203">
        <f>Data!M166</f>
        <v>20.02143364265801</v>
      </c>
      <c r="C49" s="174">
        <f>Data!N166</f>
        <v>1.9987070280773815</v>
      </c>
      <c r="D49" s="208">
        <f>Data!M177</f>
        <v>26.811351141933585</v>
      </c>
      <c r="E49" s="174">
        <f>Data!N177</f>
        <v>3.0316677561238889</v>
      </c>
      <c r="F49" s="209">
        <f t="shared" si="0"/>
        <v>1.3391324327948655</v>
      </c>
      <c r="G49" s="169">
        <f t="shared" si="1"/>
        <v>0.20198912310489883</v>
      </c>
      <c r="H49" s="216"/>
      <c r="J49" s="184"/>
      <c r="K49" s="198"/>
      <c r="L49" s="184" t="s">
        <v>251</v>
      </c>
      <c r="M49" s="185" t="s">
        <v>211</v>
      </c>
      <c r="N49" s="186">
        <f>IFERROR(Data!$J229/ Data!$J218,"")</f>
        <v>-0.82887748341113154</v>
      </c>
      <c r="O49" s="186">
        <f>IFERROR(Data!$K229/ Data!$K218,"")</f>
        <v>-0.73759259516078834</v>
      </c>
      <c r="P49" s="184" t="str">
        <f>IFERROR(Data!$L229/ Data!$L218,"")</f>
        <v/>
      </c>
      <c r="Q49" s="186">
        <f>IFERROR(AVERAGE($N49:$P49),"")</f>
        <v>-0.78323503928595994</v>
      </c>
    </row>
    <row r="50" spans="1:17" x14ac:dyDescent="0.25">
      <c r="A50" s="5" t="s">
        <v>188</v>
      </c>
      <c r="B50" s="203">
        <f>Data!M192</f>
        <v>15.033761020120089</v>
      </c>
      <c r="C50" s="176">
        <f>Data!N192</f>
        <v>2.7952893991802289E-2</v>
      </c>
      <c r="D50" s="208">
        <f>Data!M203</f>
        <v>10.561957703667396</v>
      </c>
      <c r="E50" s="175">
        <f>Data!N203</f>
        <v>0.34743066241456649</v>
      </c>
      <c r="F50" s="213">
        <f t="shared" si="0"/>
        <v>0.70254926159409092</v>
      </c>
      <c r="G50" s="170">
        <f t="shared" si="1"/>
        <v>2.3146918444044772E-2</v>
      </c>
      <c r="H50" s="216"/>
      <c r="J50" s="191" t="s">
        <v>159</v>
      </c>
      <c r="K50" s="197">
        <f>Data!$F$255</f>
        <v>10</v>
      </c>
      <c r="L50" s="190" t="s">
        <v>229</v>
      </c>
      <c r="M50" s="191" t="s">
        <v>238</v>
      </c>
      <c r="N50" s="192">
        <f>Data!$J$244</f>
        <v>15.369517884373368</v>
      </c>
      <c r="O50" s="192">
        <f>Data!$K$244</f>
        <v>16.176238334948923</v>
      </c>
      <c r="P50" s="190" t="str">
        <f>Data!$L$244</f>
        <v/>
      </c>
      <c r="Q50" s="192">
        <f>AVERAGE($N50:$P50)</f>
        <v>15.772878109661146</v>
      </c>
    </row>
    <row r="51" spans="1:17" x14ac:dyDescent="0.25">
      <c r="A51" s="5" t="s">
        <v>99</v>
      </c>
      <c r="B51" s="204">
        <f>Data!M218</f>
        <v>-0.11898778679206487</v>
      </c>
      <c r="C51" s="176">
        <f>Data!N218</f>
        <v>9.3130388491545049E-2</v>
      </c>
      <c r="D51" s="210">
        <f>Data!M229</f>
        <v>9.6201101634295683E-2</v>
      </c>
      <c r="E51" s="176">
        <f>Data!N229</f>
        <v>8.0623426605448509E-2</v>
      </c>
      <c r="F51" s="213">
        <f t="shared" si="0"/>
        <v>-0.80849559629519219</v>
      </c>
      <c r="G51" s="169">
        <f t="shared" si="1"/>
        <v>-0.92711772383173408</v>
      </c>
      <c r="H51" s="216"/>
      <c r="J51" s="190"/>
      <c r="K51" s="196"/>
      <c r="L51" s="180" t="s">
        <v>229</v>
      </c>
      <c r="M51" s="181" t="s">
        <v>237</v>
      </c>
      <c r="N51" s="182">
        <f>Data!$J243</f>
        <v>0.16717503952851617</v>
      </c>
      <c r="O51" s="182">
        <f>Data!$K243</f>
        <v>0.182295308055445</v>
      </c>
      <c r="P51" s="180" t="str">
        <f>Data!$L243</f>
        <v/>
      </c>
      <c r="Q51" s="182">
        <f>Data!$M243</f>
        <v>0.17473517379198059</v>
      </c>
    </row>
    <row r="52" spans="1:17" x14ac:dyDescent="0.25">
      <c r="A52" s="5" t="s">
        <v>159</v>
      </c>
      <c r="B52" s="203">
        <f>Data!M244</f>
        <v>15.772878109661146</v>
      </c>
      <c r="C52" s="175">
        <f>Data!N244</f>
        <v>0.57043750112384262</v>
      </c>
      <c r="D52" s="209">
        <f>Data!M255</f>
        <v>2.8476904076767715</v>
      </c>
      <c r="E52" s="176">
        <f>Data!N255</f>
        <v>9.9184535396779794E-2</v>
      </c>
      <c r="F52" s="213">
        <f t="shared" si="0"/>
        <v>0.18054348660264574</v>
      </c>
      <c r="G52" s="201">
        <f t="shared" si="1"/>
        <v>9.065144883391961E-3</v>
      </c>
      <c r="H52" s="216"/>
      <c r="J52" s="190"/>
      <c r="K52" s="196"/>
      <c r="L52" s="190" t="s">
        <v>240</v>
      </c>
      <c r="M52" s="191" t="s">
        <v>238</v>
      </c>
      <c r="N52" s="193">
        <f>Data!$J$255</f>
        <v>2.7775563501088714</v>
      </c>
      <c r="O52" s="193">
        <f>Data!$K$255</f>
        <v>2.9178244652446717</v>
      </c>
      <c r="P52" s="190" t="str">
        <f>Data!$L$255</f>
        <v/>
      </c>
      <c r="Q52" s="193">
        <f>AVERAGE($N52:$P52)</f>
        <v>2.8476904076767715</v>
      </c>
    </row>
    <row r="53" spans="1:17" x14ac:dyDescent="0.25">
      <c r="A53" s="5" t="s">
        <v>39</v>
      </c>
      <c r="B53" s="204">
        <f>Data!M270</f>
        <v>0.78895581166910289</v>
      </c>
      <c r="C53" s="175">
        <f>Data!N270</f>
        <v>0.26524735275069983</v>
      </c>
      <c r="D53" s="209">
        <f>Data!M281</f>
        <v>4.022418190662755</v>
      </c>
      <c r="E53" s="175">
        <f>Data!N281</f>
        <v>0.63900939740535312</v>
      </c>
      <c r="F53" s="209">
        <f t="shared" si="0"/>
        <v>5.0984074534579928</v>
      </c>
      <c r="G53" s="167">
        <f t="shared" si="1"/>
        <v>1.8958119679973726</v>
      </c>
      <c r="H53" s="216"/>
      <c r="J53" s="190"/>
      <c r="K53" s="196"/>
      <c r="L53" s="180" t="s">
        <v>240</v>
      </c>
      <c r="M53" s="181" t="s">
        <v>237</v>
      </c>
      <c r="N53" s="182">
        <f>Data!$J254</f>
        <v>0.79019551043704317</v>
      </c>
      <c r="O53" s="182">
        <f>Data!$K254</f>
        <v>0.74653101256585452</v>
      </c>
      <c r="P53" s="180" t="str">
        <f>Data!$L254</f>
        <v/>
      </c>
      <c r="Q53" s="182">
        <f>Data!$M254</f>
        <v>0.76836326150144885</v>
      </c>
    </row>
    <row r="54" spans="1:17" ht="15.75" thickBot="1" x14ac:dyDescent="0.3">
      <c r="A54" s="5" t="s">
        <v>8</v>
      </c>
      <c r="B54" s="205">
        <f>Data!M296</f>
        <v>8.6925266563349202E-2</v>
      </c>
      <c r="C54" s="176">
        <f>Data!N296</f>
        <v>9.5204435141629642E-2</v>
      </c>
      <c r="D54" s="209">
        <f>Data!M307</f>
        <v>6.3660262584271088</v>
      </c>
      <c r="E54" s="174">
        <f>Data!N307</f>
        <v>1.5277724847906269</v>
      </c>
      <c r="F54" s="208">
        <f t="shared" si="0"/>
        <v>73.235625383877206</v>
      </c>
      <c r="G54" s="168">
        <f t="shared" si="1"/>
        <v>82.113935012225582</v>
      </c>
      <c r="H54" s="216"/>
      <c r="J54" s="184"/>
      <c r="K54" s="198"/>
      <c r="L54" s="184" t="s">
        <v>251</v>
      </c>
      <c r="M54" s="185" t="s">
        <v>211</v>
      </c>
      <c r="N54" s="186">
        <f>IFERROR(Data!$J255/ Data!$J244,"")</f>
        <v>0.18071850860936198</v>
      </c>
      <c r="O54" s="186">
        <f>IFERROR(Data!$K255/ Data!$K244,"")</f>
        <v>0.18037719306723388</v>
      </c>
      <c r="P54" s="184" t="str">
        <f>IFERROR(Data!$L255/ Data!$L244,"")</f>
        <v/>
      </c>
      <c r="Q54" s="186">
        <f>IFERROR(AVERAGE($N54:$P54),"")</f>
        <v>0.18054785083829794</v>
      </c>
    </row>
    <row r="55" spans="1:17" ht="15.75" thickBot="1" x14ac:dyDescent="0.3">
      <c r="A55" s="8" t="s">
        <v>25</v>
      </c>
      <c r="B55" s="206">
        <f>Data!M322</f>
        <v>32.826203859427608</v>
      </c>
      <c r="C55" s="178">
        <f>Data!N322</f>
        <v>9.4806627535022621</v>
      </c>
      <c r="D55" s="211">
        <f>Data!M333</f>
        <v>21.549418834621434</v>
      </c>
      <c r="E55" s="178">
        <f>Data!N333</f>
        <v>2.1715595206668294</v>
      </c>
      <c r="F55" s="214">
        <f t="shared" si="0"/>
        <v>0.65647002397544951</v>
      </c>
      <c r="G55" s="172">
        <f t="shared" si="1"/>
        <v>0.20080716318446348</v>
      </c>
      <c r="H55" s="217"/>
      <c r="J55" s="191" t="s">
        <v>39</v>
      </c>
      <c r="K55" s="197">
        <f>Data!$F$281</f>
        <v>10</v>
      </c>
      <c r="L55" s="190" t="s">
        <v>229</v>
      </c>
      <c r="M55" s="191" t="s">
        <v>238</v>
      </c>
      <c r="N55" s="194">
        <f>Data!$J$270</f>
        <v>0.97651401349090305</v>
      </c>
      <c r="O55" s="194">
        <f>Data!$K$270</f>
        <v>0.60139760984730273</v>
      </c>
      <c r="P55" s="190" t="str">
        <f>Data!$L$270</f>
        <v/>
      </c>
      <c r="Q55" s="194">
        <f>AVERAGE($N55:$P55)</f>
        <v>0.78895581166910289</v>
      </c>
    </row>
    <row r="56" spans="1:17" ht="15.75" thickTop="1" x14ac:dyDescent="0.25">
      <c r="J56" s="190"/>
      <c r="K56" s="196"/>
      <c r="L56" s="180" t="s">
        <v>229</v>
      </c>
      <c r="M56" s="181" t="s">
        <v>237</v>
      </c>
      <c r="N56" s="182">
        <f>Data!$J269</f>
        <v>0.92701450734805035</v>
      </c>
      <c r="O56" s="182">
        <f>Data!$K269</f>
        <v>0.80993274061366594</v>
      </c>
      <c r="P56" s="180" t="str">
        <f>Data!$L269</f>
        <v/>
      </c>
      <c r="Q56" s="182">
        <f>Data!$M269</f>
        <v>0.86847362398085814</v>
      </c>
    </row>
    <row r="57" spans="1:17" x14ac:dyDescent="0.25">
      <c r="J57" s="190"/>
      <c r="K57" s="196"/>
      <c r="L57" s="190" t="s">
        <v>240</v>
      </c>
      <c r="M57" s="191" t="s">
        <v>238</v>
      </c>
      <c r="N57" s="193">
        <f>Data!$J$281</f>
        <v>3.5705703125154971</v>
      </c>
      <c r="O57" s="193">
        <f>Data!$K$281</f>
        <v>4.474266068810012</v>
      </c>
      <c r="P57" s="190" t="str">
        <f>Data!$L$281</f>
        <v/>
      </c>
      <c r="Q57" s="193">
        <f>AVERAGE($N57:$P57)</f>
        <v>4.022418190662755</v>
      </c>
    </row>
    <row r="58" spans="1:17" x14ac:dyDescent="0.25">
      <c r="J58" s="190"/>
      <c r="K58" s="196"/>
      <c r="L58" s="180" t="s">
        <v>240</v>
      </c>
      <c r="M58" s="181" t="s">
        <v>237</v>
      </c>
      <c r="N58" s="183">
        <f>Data!$J280</f>
        <v>1.090791227257295</v>
      </c>
      <c r="O58" s="182">
        <f>Data!$K280</f>
        <v>0.96892961713110781</v>
      </c>
      <c r="P58" s="180" t="str">
        <f>Data!$L280</f>
        <v/>
      </c>
      <c r="Q58" s="183">
        <f>Data!$M280</f>
        <v>1.0298604221942014</v>
      </c>
    </row>
    <row r="59" spans="1:17" ht="15.75" thickBot="1" x14ac:dyDescent="0.3">
      <c r="J59" s="184"/>
      <c r="K59" s="198"/>
      <c r="L59" s="184" t="s">
        <v>251</v>
      </c>
      <c r="M59" s="185" t="s">
        <v>211</v>
      </c>
      <c r="N59" s="187">
        <f>IFERROR(Data!$J281/ Data!$J270,"")</f>
        <v>3.656445543214685</v>
      </c>
      <c r="O59" s="187">
        <f>IFERROR(Data!$K281/ Data!$K270,"")</f>
        <v>7.4397802644178217</v>
      </c>
      <c r="P59" s="184" t="str">
        <f>IFERROR(Data!$L281/ Data!$L270,"")</f>
        <v/>
      </c>
      <c r="Q59" s="187">
        <f>IFERROR(AVERAGE($N59:$P59),"")</f>
        <v>5.5481129038162535</v>
      </c>
    </row>
    <row r="60" spans="1:17" x14ac:dyDescent="0.25">
      <c r="J60" s="191" t="s">
        <v>8</v>
      </c>
      <c r="K60" s="197">
        <f>Data!$F$307</f>
        <v>10</v>
      </c>
      <c r="L60" s="190" t="s">
        <v>229</v>
      </c>
      <c r="M60" s="191" t="s">
        <v>238</v>
      </c>
      <c r="N60" s="194">
        <f>Data!$J$296</f>
        <v>0.15424496825103037</v>
      </c>
      <c r="O60" s="195">
        <f>Data!$K$296</f>
        <v>1.960556487566803E-2</v>
      </c>
      <c r="P60" s="190" t="str">
        <f>Data!$L$296</f>
        <v/>
      </c>
      <c r="Q60" s="195">
        <f>AVERAGE($N60:$P60)</f>
        <v>8.6925266563349202E-2</v>
      </c>
    </row>
    <row r="61" spans="1:17" x14ac:dyDescent="0.25">
      <c r="J61" s="190"/>
      <c r="K61" s="196"/>
      <c r="L61" s="180" t="s">
        <v>229</v>
      </c>
      <c r="M61" s="181" t="s">
        <v>237</v>
      </c>
      <c r="N61" s="182">
        <f>Data!$J295</f>
        <v>0.95178860089756645</v>
      </c>
      <c r="O61" s="182">
        <f>Data!$K295</f>
        <v>0.64697910176251083</v>
      </c>
      <c r="P61" s="180" t="str">
        <f>Data!$L295</f>
        <v/>
      </c>
      <c r="Q61" s="182">
        <f>Data!$M295</f>
        <v>0.79938385133003864</v>
      </c>
    </row>
    <row r="62" spans="1:17" x14ac:dyDescent="0.25">
      <c r="J62" s="190"/>
      <c r="K62" s="196"/>
      <c r="L62" s="190" t="s">
        <v>240</v>
      </c>
      <c r="M62" s="191" t="s">
        <v>238</v>
      </c>
      <c r="N62" s="193">
        <f>Data!$J$307</f>
        <v>5.285727974321432</v>
      </c>
      <c r="O62" s="193">
        <f>Data!$K$307</f>
        <v>7.4463245425327846</v>
      </c>
      <c r="P62" s="190" t="str">
        <f>Data!$L$307</f>
        <v/>
      </c>
      <c r="Q62" s="193">
        <f>AVERAGE($N62:$P62)</f>
        <v>6.3660262584271088</v>
      </c>
    </row>
    <row r="63" spans="1:17" x14ac:dyDescent="0.25">
      <c r="J63" s="190"/>
      <c r="K63" s="196"/>
      <c r="L63" s="180" t="s">
        <v>240</v>
      </c>
      <c r="M63" s="181" t="s">
        <v>237</v>
      </c>
      <c r="N63" s="183">
        <f>Data!$J306</f>
        <v>1.0613041796550158</v>
      </c>
      <c r="O63" s="182">
        <f>Data!$K306</f>
        <v>0.90220318532104571</v>
      </c>
      <c r="P63" s="180" t="str">
        <f>Data!$L306</f>
        <v/>
      </c>
      <c r="Q63" s="182">
        <f>Data!$M306</f>
        <v>0.98175368248803074</v>
      </c>
    </row>
    <row r="64" spans="1:17" ht="15.75" thickBot="1" x14ac:dyDescent="0.3">
      <c r="J64" s="184"/>
      <c r="K64" s="198"/>
      <c r="L64" s="184" t="s">
        <v>251</v>
      </c>
      <c r="M64" s="185" t="s">
        <v>211</v>
      </c>
      <c r="N64" s="188">
        <f>IFERROR(Data!$J307/ Data!$J296,"")</f>
        <v>34.26839808297035</v>
      </c>
      <c r="O64" s="189">
        <f>IFERROR(Data!$K307/ Data!$K296,"")</f>
        <v>379.80668191683827</v>
      </c>
      <c r="P64" s="184" t="str">
        <f>IFERROR(Data!$L307/ Data!$L296,"")</f>
        <v/>
      </c>
      <c r="Q64" s="189">
        <f>IFERROR(AVERAGE($N64:$P64),"")</f>
        <v>207.03753999990431</v>
      </c>
    </row>
    <row r="65" spans="10:17" x14ac:dyDescent="0.25">
      <c r="J65" s="191" t="s">
        <v>25</v>
      </c>
      <c r="K65" s="197">
        <f>Data!$F$333</f>
        <v>10</v>
      </c>
      <c r="L65" s="190" t="s">
        <v>229</v>
      </c>
      <c r="M65" s="191" t="s">
        <v>238</v>
      </c>
      <c r="N65" s="192">
        <f>Data!$J$322</f>
        <v>39.530044782571778</v>
      </c>
      <c r="O65" s="192">
        <f>Data!$K$322</f>
        <v>26.122362936283444</v>
      </c>
      <c r="P65" s="190" t="str">
        <f>Data!$L$322</f>
        <v/>
      </c>
      <c r="Q65" s="192">
        <f>AVERAGE($N65:$P65)</f>
        <v>32.826203859427608</v>
      </c>
    </row>
    <row r="66" spans="10:17" x14ac:dyDescent="0.25">
      <c r="J66" s="190"/>
      <c r="K66" s="196"/>
      <c r="L66" s="180" t="s">
        <v>229</v>
      </c>
      <c r="M66" s="181" t="s">
        <v>237</v>
      </c>
      <c r="N66" s="182">
        <f>Data!$J321</f>
        <v>0.96833938907400985</v>
      </c>
      <c r="O66" s="182">
        <f>Data!$K321</f>
        <v>0.73998728962787297</v>
      </c>
      <c r="P66" s="180" t="str">
        <f>Data!$L321</f>
        <v/>
      </c>
      <c r="Q66" s="182">
        <f>Data!$M321</f>
        <v>0.85416333935094135</v>
      </c>
    </row>
    <row r="67" spans="10:17" x14ac:dyDescent="0.25">
      <c r="J67" s="190"/>
      <c r="K67" s="196"/>
      <c r="L67" s="190" t="s">
        <v>240</v>
      </c>
      <c r="M67" s="191" t="s">
        <v>238</v>
      </c>
      <c r="N67" s="192">
        <f>Data!$J$333</f>
        <v>20.013894371807709</v>
      </c>
      <c r="O67" s="192">
        <f>Data!$K$333</f>
        <v>23.084943297435156</v>
      </c>
      <c r="P67" s="190" t="str">
        <f>Data!$L$333</f>
        <v/>
      </c>
      <c r="Q67" s="192">
        <f>AVERAGE($N67:$P67)</f>
        <v>21.549418834621434</v>
      </c>
    </row>
    <row r="68" spans="10:17" x14ac:dyDescent="0.25">
      <c r="J68" s="190"/>
      <c r="K68" s="196"/>
      <c r="L68" s="180" t="s">
        <v>240</v>
      </c>
      <c r="M68" s="181" t="s">
        <v>237</v>
      </c>
      <c r="N68" s="182">
        <f>Data!$J332</f>
        <v>0.98283042911844198</v>
      </c>
      <c r="O68" s="182">
        <f>Data!$K332</f>
        <v>0.93196683165761107</v>
      </c>
      <c r="P68" s="180" t="str">
        <f>Data!$L332</f>
        <v/>
      </c>
      <c r="Q68" s="182">
        <f>Data!$M332</f>
        <v>0.95739863038802653</v>
      </c>
    </row>
    <row r="69" spans="10:17" ht="15.75" thickBot="1" x14ac:dyDescent="0.3">
      <c r="J69" s="173"/>
      <c r="K69" s="199"/>
      <c r="L69" s="173" t="s">
        <v>251</v>
      </c>
      <c r="M69" s="9" t="s">
        <v>211</v>
      </c>
      <c r="N69" s="172">
        <f>IFERROR(Data!$J333/ Data!$J322,"")</f>
        <v>0.50629576773541995</v>
      </c>
      <c r="O69" s="172">
        <f>IFERROR(Data!$K333/ Data!$K322,"")</f>
        <v>0.88372339645318332</v>
      </c>
      <c r="P69" s="173" t="str">
        <f>IFERROR(Data!$L333/ Data!$L322,"")</f>
        <v/>
      </c>
      <c r="Q69" s="172">
        <f>IFERROR(AVERAGE($N69:$P69),"")</f>
        <v>0.69500958209430164</v>
      </c>
    </row>
    <row r="70" spans="10:17" ht="15.75" thickTop="1" x14ac:dyDescent="0.25"/>
  </sheetData>
  <mergeCells count="2">
    <mergeCell ref="A1:A2"/>
    <mergeCell ref="A18:G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35"/>
  <sheetViews>
    <sheetView workbookViewId="0">
      <pane ySplit="1" topLeftCell="A278" activePane="bottomLeft" state="frozenSplit"/>
      <selection pane="bottomLeft" activeCell="G304" sqref="G304"/>
    </sheetView>
  </sheetViews>
  <sheetFormatPr defaultRowHeight="15" x14ac:dyDescent="0.25"/>
  <cols>
    <col min="1" max="1" width="67.42578125" style="1" bestFit="1" customWidth="1"/>
    <col min="2" max="3" width="16.140625" style="1" bestFit="1" customWidth="1"/>
    <col min="4" max="4" width="11" style="1" bestFit="1" customWidth="1"/>
    <col min="5" max="5" width="23" style="1" bestFit="1" customWidth="1"/>
    <col min="6" max="7" width="8.7109375" style="1" customWidth="1"/>
    <col min="8" max="8" width="11.140625" style="1" bestFit="1" customWidth="1"/>
    <col min="9" max="9" width="8" style="1" bestFit="1" customWidth="1"/>
    <col min="10" max="11" width="8.5703125" style="1" bestFit="1" customWidth="1"/>
    <col min="12" max="12" width="4.28515625" style="1" bestFit="1" customWidth="1"/>
    <col min="13" max="13" width="8.85546875" style="1" bestFit="1" customWidth="1"/>
    <col min="14" max="14" width="8.5703125" style="1" bestFit="1" customWidth="1"/>
    <col min="15" max="15" width="8.7109375" style="1" customWidth="1"/>
    <col min="16" max="16" width="11" style="1" bestFit="1" customWidth="1"/>
    <col min="17" max="17" width="14.42578125" style="1" bestFit="1" customWidth="1"/>
    <col min="18" max="18" width="11.140625" style="1" bestFit="1" customWidth="1"/>
    <col min="19" max="19" width="7.28515625" style="1" bestFit="1" customWidth="1"/>
    <col min="20" max="20" width="6.5703125" style="1" bestFit="1" customWidth="1"/>
    <col min="21" max="21" width="6.140625" style="1" bestFit="1" customWidth="1"/>
    <col min="22" max="22" width="8.140625" style="1" bestFit="1" customWidth="1"/>
    <col min="23" max="40" width="8.7109375" style="1" customWidth="1"/>
    <col min="41" max="16384" width="9.140625" style="1"/>
  </cols>
  <sheetData>
    <row r="1" spans="1:18" s="2" customFormat="1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H1" s="78" t="s">
        <v>229</v>
      </c>
      <c r="I1" s="2" t="s">
        <v>220</v>
      </c>
      <c r="J1" s="2" t="s">
        <v>221</v>
      </c>
      <c r="K1" s="2" t="s">
        <v>222</v>
      </c>
      <c r="L1" s="2" t="s">
        <v>223</v>
      </c>
      <c r="M1" s="2" t="s">
        <v>224</v>
      </c>
      <c r="N1" s="2" t="s">
        <v>225</v>
      </c>
    </row>
    <row r="2" spans="1:18" ht="15.75" thickTop="1" x14ac:dyDescent="0.25">
      <c r="A2" s="1" t="s">
        <v>53</v>
      </c>
      <c r="B2" s="1" t="s">
        <v>85</v>
      </c>
      <c r="C2" s="1" t="s">
        <v>86</v>
      </c>
      <c r="D2" s="1">
        <v>90.447999999999993</v>
      </c>
      <c r="E2" s="1">
        <v>52210.972999999998</v>
      </c>
      <c r="F2" s="1">
        <v>1.7323561E-3</v>
      </c>
      <c r="H2" s="79" t="s">
        <v>230</v>
      </c>
      <c r="I2" s="31">
        <v>7.4999999999999997E-2</v>
      </c>
      <c r="J2" s="32">
        <f>($F$10 - $M$6) * $F$18</f>
        <v>1.6112801029999999</v>
      </c>
      <c r="K2" s="32">
        <f>($F$11 - $M$6) * $F$18</f>
        <v>1.4578792966</v>
      </c>
      <c r="L2" s="33"/>
      <c r="M2" s="40">
        <f>IFERROR(AVERAGE(J2:L2),"")</f>
        <v>1.5345796998000001</v>
      </c>
      <c r="N2" s="41">
        <f>IFERROR(STDEV(J2:L2),"")</f>
        <v>0.10847075044492464</v>
      </c>
      <c r="P2" s="1" t="s">
        <v>229</v>
      </c>
      <c r="Q2" s="14">
        <f>$M$10</f>
        <v>44.162412660566559</v>
      </c>
      <c r="R2" s="12">
        <f>$N$10</f>
        <v>8.7737194305042578</v>
      </c>
    </row>
    <row r="3" spans="1:18" x14ac:dyDescent="0.25">
      <c r="A3" s="1" t="s">
        <v>56</v>
      </c>
      <c r="B3" s="1" t="s">
        <v>85</v>
      </c>
      <c r="C3" s="1" t="s">
        <v>86</v>
      </c>
      <c r="D3" s="1">
        <v>77.108000000000004</v>
      </c>
      <c r="E3" s="1">
        <v>50527.222999999998</v>
      </c>
      <c r="F3" s="1">
        <v>1.5260683999999999E-3</v>
      </c>
      <c r="H3" s="80" t="s">
        <v>231</v>
      </c>
      <c r="I3" s="26">
        <v>0.25</v>
      </c>
      <c r="J3" s="27">
        <f>($F$6 - $M$6) * $F$18</f>
        <v>0.63412031579999995</v>
      </c>
      <c r="K3" s="27">
        <f>($F$7 - $M$6) * $F$18</f>
        <v>0.51922267619999996</v>
      </c>
      <c r="L3" s="24"/>
      <c r="M3" s="26">
        <f>IFERROR(AVERAGE(J3:L3),"")</f>
        <v>0.57667149599999989</v>
      </c>
      <c r="N3" s="42">
        <f>IFERROR(STDEV(J3:L3),"")</f>
        <v>8.1244900103487991E-2</v>
      </c>
      <c r="P3" s="1" t="s">
        <v>240</v>
      </c>
      <c r="Q3" s="14">
        <f>$M$21</f>
        <v>32.636045952599744</v>
      </c>
      <c r="R3" s="12">
        <f>$N$21</f>
        <v>2.3974680216629283</v>
      </c>
    </row>
    <row r="4" spans="1:18" x14ac:dyDescent="0.25">
      <c r="A4" s="1" t="s">
        <v>57</v>
      </c>
      <c r="B4" s="1" t="s">
        <v>85</v>
      </c>
      <c r="C4" s="1" t="s">
        <v>86</v>
      </c>
      <c r="D4" s="1">
        <v>68.025999999999996</v>
      </c>
      <c r="E4" s="1">
        <v>51672.273000000001</v>
      </c>
      <c r="F4" s="1">
        <v>1.3164894E-3</v>
      </c>
      <c r="H4" s="80" t="s">
        <v>232</v>
      </c>
      <c r="I4" s="28">
        <v>7.4999999999999997E-2</v>
      </c>
      <c r="J4" s="29">
        <f>($F$8 - $M$6) * $F$18</f>
        <v>3.9741645945999999</v>
      </c>
      <c r="K4" s="29">
        <f>($F$9 - $M$6) * $F$18</f>
        <v>4.3177743086000007</v>
      </c>
      <c r="L4" s="24"/>
      <c r="M4" s="37">
        <f>IFERROR(AVERAGE(J4:L4),"")</f>
        <v>4.1459694516000001</v>
      </c>
      <c r="N4" s="43">
        <f>IFERROR(STDEV(J4:L4),"")</f>
        <v>0.24296875885097069</v>
      </c>
    </row>
    <row r="5" spans="1:18" x14ac:dyDescent="0.25">
      <c r="A5" s="1" t="s">
        <v>58</v>
      </c>
      <c r="B5" s="1" t="s">
        <v>85</v>
      </c>
      <c r="C5" s="1" t="s">
        <v>86</v>
      </c>
      <c r="D5" s="1">
        <v>71.998999999999995</v>
      </c>
      <c r="E5" s="1">
        <v>50485.906000000003</v>
      </c>
      <c r="F5" s="1">
        <v>1.4261208E-3</v>
      </c>
      <c r="H5" s="80" t="s">
        <v>233</v>
      </c>
      <c r="I5" s="24"/>
      <c r="J5" s="24"/>
      <c r="K5" s="24"/>
      <c r="L5" s="24"/>
      <c r="M5" s="24"/>
      <c r="N5" s="34"/>
    </row>
    <row r="6" spans="1:18" ht="15.75" thickBot="1" x14ac:dyDescent="0.3">
      <c r="A6" s="1" t="s">
        <v>91</v>
      </c>
      <c r="B6" s="1" t="s">
        <v>85</v>
      </c>
      <c r="C6" s="1" t="s">
        <v>86</v>
      </c>
      <c r="D6" s="1">
        <v>8143.0569999999998</v>
      </c>
      <c r="E6" s="1">
        <v>50843.487999999998</v>
      </c>
      <c r="F6" s="1">
        <v>0.1601592912</v>
      </c>
      <c r="H6" s="81" t="s">
        <v>234</v>
      </c>
      <c r="I6" s="25"/>
      <c r="J6" s="30">
        <f>IF($G$2&lt;&gt;"","Point Deleted",$F$2)</f>
        <v>1.7323561E-3</v>
      </c>
      <c r="K6" s="30">
        <f>IF($G$3&lt;&gt;"","Point Deleted",$F$3)</f>
        <v>1.5260683999999999E-3</v>
      </c>
      <c r="L6" s="25"/>
      <c r="M6" s="30">
        <f>IFERROR(AVERAGE(J6:L6),"")</f>
        <v>1.62921225E-3</v>
      </c>
      <c r="N6" s="44">
        <f>IFERROR(STDEV(J6:L6),"")</f>
        <v>1.4586743154537625E-4</v>
      </c>
    </row>
    <row r="7" spans="1:18" x14ac:dyDescent="0.25">
      <c r="A7" s="1" t="s">
        <v>92</v>
      </c>
      <c r="B7" s="1" t="s">
        <v>85</v>
      </c>
      <c r="C7" s="1" t="s">
        <v>86</v>
      </c>
      <c r="D7" s="1">
        <v>6740.1040000000003</v>
      </c>
      <c r="E7" s="1">
        <v>51280.938000000002</v>
      </c>
      <c r="F7" s="1">
        <v>0.1314348813</v>
      </c>
      <c r="H7" s="82" t="s">
        <v>235</v>
      </c>
      <c r="I7" s="23"/>
      <c r="J7" s="48">
        <f>IFERROR(IF(ISTEXT($J$3),NA(),($J$3 * $I$3) / ($F$20 * 3600)),"")</f>
        <v>2.2018066520833331E-5</v>
      </c>
      <c r="K7" s="36">
        <f>IFERROR(IF(ISTEXT($K$3),NA(),($K$3 * $I$3) / ($F$20 * 3600)),"")</f>
        <v>1.802856514583333E-5</v>
      </c>
      <c r="L7" s="23"/>
      <c r="M7" s="36">
        <f>IFERROR(AVERAGE(J7:L7),"")</f>
        <v>2.0023315833333331E-5</v>
      </c>
      <c r="N7" s="45">
        <f>IFERROR(STDEV(J7:L7),"")</f>
        <v>2.8210034758155561E-6</v>
      </c>
    </row>
    <row r="8" spans="1:18" ht="18" x14ac:dyDescent="0.35">
      <c r="A8" s="1" t="s">
        <v>89</v>
      </c>
      <c r="B8" s="1" t="s">
        <v>85</v>
      </c>
      <c r="C8" s="1" t="s">
        <v>86</v>
      </c>
      <c r="D8" s="1">
        <v>49233.5</v>
      </c>
      <c r="E8" s="1">
        <v>49472.434000000001</v>
      </c>
      <c r="F8" s="1">
        <v>0.9951703609</v>
      </c>
      <c r="H8" s="80" t="s">
        <v>236</v>
      </c>
      <c r="I8" s="24"/>
      <c r="J8" s="49">
        <f>IFERROR(IF(ISTEXT($J$4),NA(),$J$4),"")</f>
        <v>3.9741645945999999</v>
      </c>
      <c r="K8" s="37">
        <f>IFERROR(IF(ISTEXT($K$4),NA(),$K$4),"")</f>
        <v>4.3177743086000007</v>
      </c>
      <c r="L8" s="24"/>
      <c r="M8" s="37">
        <f>IFERROR(AVERAGE(J8:L8),"")</f>
        <v>4.1459694516000001</v>
      </c>
      <c r="N8" s="43">
        <f>IFERROR(STDEV(J8:L8),"")</f>
        <v>0.24296875885097069</v>
      </c>
    </row>
    <row r="9" spans="1:18" x14ac:dyDescent="0.25">
      <c r="A9" s="1" t="s">
        <v>90</v>
      </c>
      <c r="B9" s="1" t="s">
        <v>85</v>
      </c>
      <c r="C9" s="1" t="s">
        <v>86</v>
      </c>
      <c r="D9" s="1">
        <v>52561.171999999999</v>
      </c>
      <c r="E9" s="1">
        <v>48619.457000000002</v>
      </c>
      <c r="F9" s="1">
        <v>1.0810727894000001</v>
      </c>
      <c r="H9" s="80" t="s">
        <v>237</v>
      </c>
      <c r="I9" s="24"/>
      <c r="J9" s="50">
        <f>IFERROR(IF(OR(ISTEXT($J$2),ISTEXT($J$3),ISTEXT($J$4)),NA(),(($J$2 * $I$2) + ($J$3 * $I$3)) / $J$4 / $I$4),"")</f>
        <v>0.93730755240018504</v>
      </c>
      <c r="K9" s="38">
        <f>IFERROR(IF(OR(ISTEXT($K$2),ISTEXT($K$3),ISTEXT($K$4)),NA(),(($K$2 * $I$2) + ($K$3 * $I$3)) / $K$4 / $I$4),"")</f>
        <v>0.73848731376464238</v>
      </c>
      <c r="L9" s="24" t="str">
        <f>IFERROR(IF(OR(ISTEXT($L$2),ISTEXT($L$3),ISTEXT($L$4)),NA(),(($L$2 * $I$2) + ($L$3 * $I$3)) / $L$4 / $I$4),"")</f>
        <v/>
      </c>
      <c r="M9" s="38">
        <f>IFERROR(AVERAGE(J9:L9),"")</f>
        <v>0.83789743308241371</v>
      </c>
      <c r="N9" s="46">
        <f>IFERROR(STDEV(J9:L9),"")</f>
        <v>0.14058713897631972</v>
      </c>
    </row>
    <row r="10" spans="1:18" ht="18.75" thickBot="1" x14ac:dyDescent="0.4">
      <c r="A10" s="1" t="s">
        <v>87</v>
      </c>
      <c r="B10" s="1" t="s">
        <v>85</v>
      </c>
      <c r="C10" s="1" t="s">
        <v>86</v>
      </c>
      <c r="D10" s="1">
        <v>19415.651999999998</v>
      </c>
      <c r="E10" s="1">
        <v>48005.163999999997</v>
      </c>
      <c r="F10" s="1">
        <v>0.40444923799999999</v>
      </c>
      <c r="H10" s="83" t="s">
        <v>239</v>
      </c>
      <c r="I10" s="35"/>
      <c r="J10" s="51">
        <f>IFERROR($J$7 / $J$4 / $F$19 * 1000000,"")</f>
        <v>50.366369166104299</v>
      </c>
      <c r="K10" s="39">
        <f>IFERROR($K$7 / $K$4 / $F$19 * 1000000,"")</f>
        <v>37.95845615502882</v>
      </c>
      <c r="L10" s="35" t="str">
        <f>IFERROR($L$7 / $L$4 / $F$19 * 1000000,"")</f>
        <v/>
      </c>
      <c r="M10" s="39">
        <f>IFERROR(AVERAGE(J10:L10),"")</f>
        <v>44.162412660566559</v>
      </c>
      <c r="N10" s="47">
        <f>IFERROR(STDEV(J10:L10),"")</f>
        <v>8.7737194305042578</v>
      </c>
    </row>
    <row r="11" spans="1:18" ht="15.75" thickTop="1" x14ac:dyDescent="0.25">
      <c r="A11" s="1" t="s">
        <v>88</v>
      </c>
      <c r="B11" s="1" t="s">
        <v>85</v>
      </c>
      <c r="C11" s="1" t="s">
        <v>86</v>
      </c>
      <c r="D11" s="1">
        <v>17857.041000000001</v>
      </c>
      <c r="E11" s="1">
        <v>48776.531000000003</v>
      </c>
      <c r="F11" s="1">
        <v>0.36609903640000002</v>
      </c>
      <c r="H11" s="77"/>
    </row>
    <row r="12" spans="1:18" ht="15.75" thickBot="1" x14ac:dyDescent="0.3">
      <c r="A12" s="1" t="s">
        <v>97</v>
      </c>
      <c r="B12" s="1" t="s">
        <v>85</v>
      </c>
      <c r="C12" s="1" t="s">
        <v>86</v>
      </c>
      <c r="D12" s="1">
        <v>17235.803</v>
      </c>
      <c r="E12" s="1">
        <v>50754.328000000001</v>
      </c>
      <c r="F12" s="1">
        <v>0.33959277329999998</v>
      </c>
      <c r="H12" s="78" t="s">
        <v>240</v>
      </c>
    </row>
    <row r="13" spans="1:18" ht="15.75" thickTop="1" x14ac:dyDescent="0.25">
      <c r="A13" s="1" t="s">
        <v>98</v>
      </c>
      <c r="B13" s="1" t="s">
        <v>85</v>
      </c>
      <c r="C13" s="1" t="s">
        <v>86</v>
      </c>
      <c r="D13" s="1">
        <v>16614.596000000001</v>
      </c>
      <c r="E13" s="1">
        <v>51417.902000000002</v>
      </c>
      <c r="F13" s="1">
        <v>0.32312862549999999</v>
      </c>
      <c r="H13" s="84" t="s">
        <v>230</v>
      </c>
      <c r="I13" s="55">
        <v>0.25</v>
      </c>
      <c r="J13" s="56">
        <f>($F$16 - $M$17) * $F$18</f>
        <v>3.5408998039999999</v>
      </c>
      <c r="K13" s="56">
        <f>($F$17 - $M$17) * $F$18</f>
        <v>3.2000467207999996</v>
      </c>
      <c r="L13" s="57"/>
      <c r="M13" s="65">
        <f>IFERROR(AVERAGE(J13:L13),"")</f>
        <v>3.3704732624</v>
      </c>
      <c r="N13" s="66">
        <f>IFERROR(STDEV(J13:L13),"")</f>
        <v>0.24101952651906269</v>
      </c>
    </row>
    <row r="14" spans="1:18" x14ac:dyDescent="0.25">
      <c r="A14" s="1" t="s">
        <v>95</v>
      </c>
      <c r="B14" s="1" t="s">
        <v>85</v>
      </c>
      <c r="C14" s="1" t="s">
        <v>86</v>
      </c>
      <c r="D14" s="1">
        <v>51540.828000000001</v>
      </c>
      <c r="E14" s="1">
        <v>55165.383000000002</v>
      </c>
      <c r="F14" s="1">
        <v>0.93429656780000003</v>
      </c>
      <c r="H14" s="85" t="s">
        <v>231</v>
      </c>
      <c r="I14" s="28">
        <v>7.4999999999999997E-2</v>
      </c>
      <c r="J14" s="29">
        <f>($F$12 - $M$17) * $F$18</f>
        <v>1.3528858727999999</v>
      </c>
      <c r="K14" s="29">
        <f>($F$13 - $M$17) * $F$18</f>
        <v>1.2870292816</v>
      </c>
      <c r="L14" s="24"/>
      <c r="M14" s="37">
        <f>IFERROR(AVERAGE(J14:L14),"")</f>
        <v>1.3199575771999998</v>
      </c>
      <c r="N14" s="67">
        <f>IFERROR(STDEV(J14:L14),"")</f>
        <v>4.6567642223350296E-2</v>
      </c>
    </row>
    <row r="15" spans="1:18" x14ac:dyDescent="0.25">
      <c r="A15" s="1" t="s">
        <v>96</v>
      </c>
      <c r="B15" s="1" t="s">
        <v>85</v>
      </c>
      <c r="C15" s="1" t="s">
        <v>86</v>
      </c>
      <c r="D15" s="1">
        <v>48681.902000000002</v>
      </c>
      <c r="E15" s="1">
        <v>49366.226999999999</v>
      </c>
      <c r="F15" s="1">
        <v>0.98613779010000002</v>
      </c>
      <c r="H15" s="85" t="s">
        <v>232</v>
      </c>
      <c r="I15" s="26">
        <v>0.25</v>
      </c>
      <c r="J15" s="29">
        <f>($F$14 - $M$17) * $F$18</f>
        <v>3.7317010507999999</v>
      </c>
      <c r="K15" s="29">
        <f>($F$15 - $M$17) * $F$18</f>
        <v>3.9390659399999999</v>
      </c>
      <c r="L15" s="24"/>
      <c r="M15" s="37">
        <f>IFERROR(AVERAGE(J15:L15),"")</f>
        <v>3.8353834953999999</v>
      </c>
      <c r="N15" s="68">
        <f>IFERROR(STDEV(J15:L15),"")</f>
        <v>0.14662911933331704</v>
      </c>
    </row>
    <row r="16" spans="1:18" x14ac:dyDescent="0.25">
      <c r="A16" s="1" t="s">
        <v>93</v>
      </c>
      <c r="B16" s="1" t="s">
        <v>85</v>
      </c>
      <c r="C16" s="1" t="s">
        <v>86</v>
      </c>
      <c r="D16" s="1">
        <v>42489.059000000001</v>
      </c>
      <c r="E16" s="1">
        <v>47923.796999999999</v>
      </c>
      <c r="F16" s="1">
        <v>0.88659625610000004</v>
      </c>
      <c r="H16" s="85" t="s">
        <v>233</v>
      </c>
      <c r="I16" s="24"/>
      <c r="J16" s="24"/>
      <c r="K16" s="24"/>
      <c r="L16" s="24"/>
      <c r="M16" s="24"/>
      <c r="N16" s="58"/>
    </row>
    <row r="17" spans="1:22" ht="15.75" thickBot="1" x14ac:dyDescent="0.3">
      <c r="A17" s="1" t="s">
        <v>94</v>
      </c>
      <c r="B17" s="1" t="s">
        <v>85</v>
      </c>
      <c r="C17" s="1" t="s">
        <v>86</v>
      </c>
      <c r="D17" s="1">
        <v>40557.016000000003</v>
      </c>
      <c r="E17" s="1">
        <v>50608.781000000003</v>
      </c>
      <c r="F17" s="1">
        <v>0.80138298529999996</v>
      </c>
      <c r="H17" s="86" t="s">
        <v>234</v>
      </c>
      <c r="I17" s="53"/>
      <c r="J17" s="54">
        <f>IF($G$4&lt;&gt;"","Point Deleted",$F$4)</f>
        <v>1.3164894E-3</v>
      </c>
      <c r="K17" s="54">
        <f>IF($G$5&lt;&gt;"","Point Deleted",$F$5)</f>
        <v>1.4261208E-3</v>
      </c>
      <c r="L17" s="53"/>
      <c r="M17" s="54">
        <f t="shared" ref="M17:M22" si="0">IFERROR(AVERAGE(J17:L17),"")</f>
        <v>1.3713051E-3</v>
      </c>
      <c r="N17" s="69">
        <f t="shared" ref="N17:N22" si="1">IFERROR(STDEV(J17:L17),"")</f>
        <v>7.7521106370974819E-5</v>
      </c>
    </row>
    <row r="18" spans="1:22" ht="66.75" thickTop="1" thickBot="1" x14ac:dyDescent="0.3">
      <c r="C18" s="78"/>
      <c r="E18" s="16" t="s">
        <v>4</v>
      </c>
      <c r="F18" s="17">
        <v>4</v>
      </c>
      <c r="H18" s="87" t="s">
        <v>235</v>
      </c>
      <c r="I18" s="52"/>
      <c r="J18" s="74">
        <f>IFERROR(IF(ISTEXT($J$14),NA(),($J$14 * $I$14) / ($F$20 * 3600)),"")</f>
        <v>1.4092561174999998E-5</v>
      </c>
      <c r="K18" s="61">
        <f>IFERROR(IF(ISTEXT($K$14),NA(),($K$14 * $I$14) / ($F$20 * 3600)),"")</f>
        <v>1.3406555016666666E-5</v>
      </c>
      <c r="L18" s="52"/>
      <c r="M18" s="61">
        <f t="shared" si="0"/>
        <v>1.3749558095833331E-5</v>
      </c>
      <c r="N18" s="70">
        <f t="shared" si="1"/>
        <v>4.8507960649323179E-7</v>
      </c>
      <c r="P18" s="88" t="s">
        <v>241</v>
      </c>
      <c r="Q18" s="89" t="s">
        <v>242</v>
      </c>
      <c r="R18" s="90" t="s">
        <v>215</v>
      </c>
      <c r="S18" s="90" t="s">
        <v>243</v>
      </c>
      <c r="T18" s="90" t="s">
        <v>244</v>
      </c>
      <c r="U18" s="90" t="s">
        <v>245</v>
      </c>
      <c r="V18" s="90" t="s">
        <v>237</v>
      </c>
    </row>
    <row r="19" spans="1:22" ht="18.75" thickTop="1" x14ac:dyDescent="0.35">
      <c r="C19" s="78"/>
      <c r="E19" s="18" t="s">
        <v>226</v>
      </c>
      <c r="F19" s="19">
        <v>0.11</v>
      </c>
      <c r="H19" s="85" t="s">
        <v>236</v>
      </c>
      <c r="I19" s="24"/>
      <c r="J19" s="49">
        <f>IFERROR(IF(ISTEXT($J$15),NA(),$J$15),"")</f>
        <v>3.7317010507999999</v>
      </c>
      <c r="K19" s="37">
        <f>IFERROR(IF(ISTEXT($K$15),NA(),$K$15),"")</f>
        <v>3.9390659399999999</v>
      </c>
      <c r="L19" s="24"/>
      <c r="M19" s="37">
        <f t="shared" si="0"/>
        <v>3.8353834953999999</v>
      </c>
      <c r="N19" s="68">
        <f t="shared" si="1"/>
        <v>0.14662911933331704</v>
      </c>
      <c r="Q19" s="91"/>
      <c r="R19" s="91" t="s">
        <v>229</v>
      </c>
      <c r="S19" s="95">
        <f>$J$10</f>
        <v>50.366369166104299</v>
      </c>
      <c r="T19" s="95">
        <f>$K$10</f>
        <v>37.95845615502882</v>
      </c>
      <c r="U19" s="91" t="str">
        <f>$L$10</f>
        <v/>
      </c>
      <c r="V19" s="96">
        <f>$M$9</f>
        <v>0.83789743308241371</v>
      </c>
    </row>
    <row r="20" spans="1:22" ht="30" x14ac:dyDescent="0.25">
      <c r="C20" s="78"/>
      <c r="E20" s="18" t="s">
        <v>227</v>
      </c>
      <c r="F20" s="20">
        <v>2</v>
      </c>
      <c r="H20" s="85" t="s">
        <v>237</v>
      </c>
      <c r="I20" s="24"/>
      <c r="J20" s="75">
        <f>IFERROR(IF(OR(ISTEXT($J$13),ISTEXT($J$14),ISTEXT($J$15)),NA(),(($J$13 * $I$13) + ($J$14 * $I$14)) / $J$15 / $I$15),"")</f>
        <v>1.0576317642041273</v>
      </c>
      <c r="K20" s="38">
        <f>IFERROR(IF(OR(ISTEXT($K$13),ISTEXT($K$14),ISTEXT($K$15)),NA(),(($K$13 * $I$13) + ($K$14 * $I$14)) / $K$15 / $I$15),"")</f>
        <v>0.91040758390553878</v>
      </c>
      <c r="L20" s="24" t="str">
        <f>IFERROR(IF(OR(ISTEXT($L$13),ISTEXT($L$14),ISTEXT($L$15)),NA(),(($L$13 * $I$13) + ($L$14 * $I$14)) / $L$15 / $I$15),"")</f>
        <v/>
      </c>
      <c r="M20" s="38">
        <f t="shared" si="0"/>
        <v>0.98401967405483304</v>
      </c>
      <c r="N20" s="71">
        <f t="shared" si="1"/>
        <v>0.10410321624376286</v>
      </c>
      <c r="P20" s="92" t="str">
        <f>$B$2</f>
        <v>DTXSID1024621</v>
      </c>
      <c r="Q20" s="97">
        <f>$F$21</f>
        <v>10</v>
      </c>
      <c r="R20" s="91" t="s">
        <v>240</v>
      </c>
      <c r="S20" s="95">
        <f>$J$21</f>
        <v>34.331311848395501</v>
      </c>
      <c r="T20" s="95">
        <f>$K$21</f>
        <v>30.940780056803995</v>
      </c>
      <c r="U20" s="91" t="str">
        <f>$L$21</f>
        <v/>
      </c>
      <c r="V20" s="96">
        <f>$M$20</f>
        <v>0.98401967405483304</v>
      </c>
    </row>
    <row r="21" spans="1:22" ht="18.75" thickBot="1" x14ac:dyDescent="0.4">
      <c r="C21" s="78"/>
      <c r="E21" s="21" t="s">
        <v>228</v>
      </c>
      <c r="F21" s="22">
        <v>10</v>
      </c>
      <c r="H21" s="86" t="s">
        <v>239</v>
      </c>
      <c r="I21" s="53"/>
      <c r="J21" s="76">
        <f>IFERROR($J$18 / $J$15 / $F$19 * 1000000,"")</f>
        <v>34.331311848395501</v>
      </c>
      <c r="K21" s="63">
        <f>IFERROR($K$18 / $K$15 / $F$19 * 1000000,"")</f>
        <v>30.940780056803995</v>
      </c>
      <c r="L21" s="53" t="str">
        <f>IFERROR($L$18 / $L$15 / $F$19 * 1000000,"")</f>
        <v/>
      </c>
      <c r="M21" s="63">
        <f t="shared" si="0"/>
        <v>32.636045952599744</v>
      </c>
      <c r="N21" s="72">
        <f t="shared" si="1"/>
        <v>2.3974680216629283</v>
      </c>
      <c r="P21" s="93"/>
      <c r="Q21" s="98"/>
      <c r="R21" s="99" t="s">
        <v>211</v>
      </c>
      <c r="S21" s="100">
        <f>$J$22</f>
        <v>0.68163166050690593</v>
      </c>
      <c r="T21" s="100">
        <f>$K$22</f>
        <v>0.81512219386469675</v>
      </c>
      <c r="U21" s="99" t="str">
        <f>$L$22</f>
        <v/>
      </c>
      <c r="V21" s="99"/>
    </row>
    <row r="22" spans="1:22" ht="15.75" thickBot="1" x14ac:dyDescent="0.3">
      <c r="H22" s="59" t="s">
        <v>211</v>
      </c>
      <c r="I22" s="60"/>
      <c r="J22" s="64">
        <f>IFERROR($J$21 / $J$10,"")</f>
        <v>0.68163166050690593</v>
      </c>
      <c r="K22" s="64">
        <f>IFERROR($K$21 / $K$10,"")</f>
        <v>0.81512219386469675</v>
      </c>
      <c r="L22" s="60" t="str">
        <f>IFERROR($L$21 / $L$10,"")</f>
        <v/>
      </c>
      <c r="M22" s="64">
        <f t="shared" si="0"/>
        <v>0.7483769271858014</v>
      </c>
      <c r="N22" s="73">
        <f t="shared" si="1"/>
        <v>9.4392061361502924E-2</v>
      </c>
      <c r="P22" s="94"/>
      <c r="Q22" s="101"/>
      <c r="R22" s="91"/>
      <c r="S22" s="91"/>
      <c r="T22" s="91"/>
      <c r="U22" s="91"/>
      <c r="V22" s="91"/>
    </row>
    <row r="23" spans="1:22" ht="15.75" thickTop="1" x14ac:dyDescent="0.25"/>
    <row r="27" spans="1:22" ht="15.75" thickBot="1" x14ac:dyDescent="0.3">
      <c r="H27" s="78" t="s">
        <v>229</v>
      </c>
    </row>
    <row r="28" spans="1:22" ht="15.75" thickTop="1" x14ac:dyDescent="0.25">
      <c r="A28" s="1" t="s">
        <v>53</v>
      </c>
      <c r="B28" s="1" t="s">
        <v>71</v>
      </c>
      <c r="C28" s="1" t="s">
        <v>72</v>
      </c>
      <c r="D28" s="1">
        <v>670.3</v>
      </c>
      <c r="E28" s="1">
        <v>7556000</v>
      </c>
      <c r="F28" s="1">
        <v>8.8709999999999996E-5</v>
      </c>
      <c r="H28" s="79" t="s">
        <v>230</v>
      </c>
      <c r="I28" s="31">
        <v>7.4999999999999997E-2</v>
      </c>
      <c r="J28" s="105">
        <f>($F$36 - $M$32) * $F$44</f>
        <v>1.260818E-2</v>
      </c>
      <c r="K28" s="105">
        <f>($F$37 - $M$32) * $F$44</f>
        <v>1.2768180000000001E-2</v>
      </c>
      <c r="L28" s="33"/>
      <c r="M28" s="31">
        <f>IFERROR(AVERAGE(J28:L28),"")</f>
        <v>1.268818E-2</v>
      </c>
      <c r="N28" s="106">
        <f>IFERROR(STDEV(J28:L28),"")</f>
        <v>1.1313708498984789E-4</v>
      </c>
      <c r="P28" s="1" t="s">
        <v>229</v>
      </c>
      <c r="Q28" s="14">
        <f>$M$36</f>
        <v>25.962249113672616</v>
      </c>
      <c r="R28" s="12">
        <f>$N$36</f>
        <v>2.5328522267442932</v>
      </c>
    </row>
    <row r="29" spans="1:22" x14ac:dyDescent="0.25">
      <c r="A29" s="1" t="s">
        <v>56</v>
      </c>
      <c r="B29" s="1" t="s">
        <v>71</v>
      </c>
      <c r="C29" s="1" t="s">
        <v>72</v>
      </c>
      <c r="D29" s="1">
        <v>261.39999999999998</v>
      </c>
      <c r="E29" s="1">
        <v>7426000</v>
      </c>
      <c r="F29" s="1">
        <v>3.5200000000000002E-5</v>
      </c>
      <c r="H29" s="80" t="s">
        <v>231</v>
      </c>
      <c r="I29" s="26">
        <v>0.25</v>
      </c>
      <c r="J29" s="102">
        <f>($F$32 - $M$32) * $F$44</f>
        <v>4.5601799999999996E-3</v>
      </c>
      <c r="K29" s="102">
        <f>($F$33 - $M$32) * $F$44</f>
        <v>4.4481799999999995E-3</v>
      </c>
      <c r="L29" s="24"/>
      <c r="M29" s="107">
        <f>IFERROR(AVERAGE(J29:L29),"")</f>
        <v>4.50418E-3</v>
      </c>
      <c r="N29" s="108">
        <f>IFERROR(STDEV(J29:L29),"")</f>
        <v>7.9195959492893412E-5</v>
      </c>
      <c r="P29" s="1" t="s">
        <v>240</v>
      </c>
      <c r="Q29" s="14">
        <f>$M$47</f>
        <v>34.32181561815095</v>
      </c>
      <c r="R29" s="12">
        <f>$N$47</f>
        <v>7.0719619374093563</v>
      </c>
    </row>
    <row r="30" spans="1:22" x14ac:dyDescent="0.25">
      <c r="A30" s="1" t="s">
        <v>57</v>
      </c>
      <c r="B30" s="1" t="s">
        <v>71</v>
      </c>
      <c r="C30" s="1" t="s">
        <v>72</v>
      </c>
      <c r="D30" s="1">
        <v>601.6</v>
      </c>
      <c r="E30" s="1">
        <v>7311000</v>
      </c>
      <c r="F30" s="1">
        <v>8.229E-5</v>
      </c>
      <c r="H30" s="80" t="s">
        <v>232</v>
      </c>
      <c r="I30" s="28">
        <v>7.4999999999999997E-2</v>
      </c>
      <c r="J30" s="103">
        <f>($F$34 - $M$32) * $F$44</f>
        <v>5.9552179999999996E-2</v>
      </c>
      <c r="K30" s="103">
        <f>($F$35 - $M$32) * $F$44</f>
        <v>5.059218E-2</v>
      </c>
      <c r="L30" s="24"/>
      <c r="M30" s="28">
        <f>IFERROR(AVERAGE(J30:L30),"")</f>
        <v>5.5072179999999998E-2</v>
      </c>
      <c r="N30" s="109">
        <f>IFERROR(STDEV(J30:L30),"")</f>
        <v>6.3356767594314623E-3</v>
      </c>
    </row>
    <row r="31" spans="1:22" x14ac:dyDescent="0.25">
      <c r="A31" s="1" t="s">
        <v>58</v>
      </c>
      <c r="B31" s="1" t="s">
        <v>71</v>
      </c>
      <c r="C31" s="1" t="s">
        <v>72</v>
      </c>
      <c r="D31" s="1">
        <v>422.2</v>
      </c>
      <c r="E31" s="1">
        <v>7264000</v>
      </c>
      <c r="F31" s="1">
        <v>5.8130000000000001E-5</v>
      </c>
      <c r="H31" s="80" t="s">
        <v>233</v>
      </c>
      <c r="I31" s="24"/>
      <c r="J31" s="24"/>
      <c r="K31" s="24"/>
      <c r="L31" s="24"/>
      <c r="M31" s="24"/>
      <c r="N31" s="34"/>
    </row>
    <row r="32" spans="1:22" ht="15.75" thickBot="1" x14ac:dyDescent="0.3">
      <c r="A32" s="1" t="s">
        <v>73</v>
      </c>
      <c r="B32" s="1" t="s">
        <v>71</v>
      </c>
      <c r="C32" s="1" t="s">
        <v>72</v>
      </c>
      <c r="D32" s="1">
        <v>8574</v>
      </c>
      <c r="E32" s="1">
        <v>7134000</v>
      </c>
      <c r="F32" s="1">
        <v>1.2019999999999999E-3</v>
      </c>
      <c r="H32" s="81" t="s">
        <v>234</v>
      </c>
      <c r="I32" s="25"/>
      <c r="J32" s="104">
        <f>IF($G$28&lt;&gt;"","Point Deleted",$F$28)</f>
        <v>8.8709999999999996E-5</v>
      </c>
      <c r="K32" s="104">
        <f>IF($G$29&lt;&gt;"","Point Deleted",$F$29)</f>
        <v>3.5200000000000002E-5</v>
      </c>
      <c r="L32" s="25"/>
      <c r="M32" s="104">
        <f>IFERROR(AVERAGE(J32:L32),"")</f>
        <v>6.1954999999999999E-5</v>
      </c>
      <c r="N32" s="110">
        <f>IFERROR(STDEV(J32:L32),"")</f>
        <v>3.7837283861292155E-5</v>
      </c>
    </row>
    <row r="33" spans="1:22" x14ac:dyDescent="0.25">
      <c r="A33" s="1" t="s">
        <v>74</v>
      </c>
      <c r="B33" s="1" t="s">
        <v>71</v>
      </c>
      <c r="C33" s="1" t="s">
        <v>72</v>
      </c>
      <c r="D33" s="1">
        <v>8675</v>
      </c>
      <c r="E33" s="1">
        <v>7388000</v>
      </c>
      <c r="F33" s="1">
        <v>1.1739999999999999E-3</v>
      </c>
      <c r="H33" s="82" t="s">
        <v>235</v>
      </c>
      <c r="I33" s="23"/>
      <c r="J33" s="48">
        <f>IFERROR(IF(ISTEXT($J$29),NA(),($J$29 * $I$29) / ($F$46 * 3600)),"")</f>
        <v>1.5833958333333332E-7</v>
      </c>
      <c r="K33" s="36">
        <f>IFERROR(IF(ISTEXT($K$29),NA(),($K$29 * $I$29) / ($F$46 * 3600)),"")</f>
        <v>1.5445069444444442E-7</v>
      </c>
      <c r="L33" s="23"/>
      <c r="M33" s="36">
        <f>IFERROR(AVERAGE(J33:L33),"")</f>
        <v>1.5639513888888886E-7</v>
      </c>
      <c r="N33" s="45">
        <f>IFERROR(STDEV(J33:L33),"")</f>
        <v>2.7498597046143606E-9</v>
      </c>
    </row>
    <row r="34" spans="1:22" ht="18" x14ac:dyDescent="0.35">
      <c r="A34" s="1" t="s">
        <v>81</v>
      </c>
      <c r="B34" s="1" t="s">
        <v>71</v>
      </c>
      <c r="C34" s="1" t="s">
        <v>72</v>
      </c>
      <c r="D34" s="1">
        <v>101000</v>
      </c>
      <c r="E34" s="1">
        <v>6755000</v>
      </c>
      <c r="F34" s="1">
        <v>1.495E-2</v>
      </c>
      <c r="H34" s="80" t="s">
        <v>236</v>
      </c>
      <c r="I34" s="24"/>
      <c r="J34" s="112">
        <f>IFERROR(IF(ISTEXT($J$30),NA(),$J$30),"")</f>
        <v>5.9552179999999996E-2</v>
      </c>
      <c r="K34" s="28">
        <f>IFERROR(IF(ISTEXT($K$30),NA(),$K$30),"")</f>
        <v>5.059218E-2</v>
      </c>
      <c r="L34" s="24"/>
      <c r="M34" s="28">
        <f>IFERROR(AVERAGE(J34:L34),"")</f>
        <v>5.5072179999999998E-2</v>
      </c>
      <c r="N34" s="109">
        <f>IFERROR(STDEV(J34:L34),"")</f>
        <v>6.3356767594314623E-3</v>
      </c>
    </row>
    <row r="35" spans="1:22" x14ac:dyDescent="0.25">
      <c r="A35" s="1" t="s">
        <v>82</v>
      </c>
      <c r="B35" s="1" t="s">
        <v>71</v>
      </c>
      <c r="C35" s="1" t="s">
        <v>72</v>
      </c>
      <c r="D35" s="1">
        <v>86890</v>
      </c>
      <c r="E35" s="1">
        <v>6838000</v>
      </c>
      <c r="F35" s="1">
        <v>1.2710000000000001E-2</v>
      </c>
      <c r="H35" s="80" t="s">
        <v>237</v>
      </c>
      <c r="I35" s="24"/>
      <c r="J35" s="50">
        <f>IFERROR(IF(OR(ISTEXT($J$28),ISTEXT($J$29),ISTEXT($J$30)),NA(),(($J$28 * $I$28) + ($J$29 * $I$29)) / $J$30 / $I$30),"")</f>
        <v>0.46696493730372263</v>
      </c>
      <c r="K35" s="38">
        <f>IFERROR(IF(OR(ISTEXT($K$28),ISTEXT($K$29),ISTEXT($K$30)),NA(),(($K$28 * $I$28) + ($K$29 * $I$29)) / $K$30 / $I$30),"")</f>
        <v>0.54544885527104514</v>
      </c>
      <c r="L35" s="24" t="str">
        <f>IFERROR(IF(OR(ISTEXT($L$28),ISTEXT($L$29),ISTEXT($L$30)),NA(),(($L$28 * $I$28) + ($L$29 * $I$29)) / $L$30 / $I$30),"")</f>
        <v/>
      </c>
      <c r="M35" s="38">
        <f>IFERROR(AVERAGE(J35:L35),"")</f>
        <v>0.50620689628738391</v>
      </c>
      <c r="N35" s="111">
        <f>IFERROR(STDEV(J35:L35),"")</f>
        <v>5.5496510608782468E-2</v>
      </c>
    </row>
    <row r="36" spans="1:22" ht="18.75" thickBot="1" x14ac:dyDescent="0.4">
      <c r="A36" s="1" t="s">
        <v>77</v>
      </c>
      <c r="B36" s="1" t="s">
        <v>71</v>
      </c>
      <c r="C36" s="1" t="s">
        <v>72</v>
      </c>
      <c r="D36" s="1">
        <v>22870</v>
      </c>
      <c r="E36" s="1">
        <v>7118000</v>
      </c>
      <c r="F36" s="1">
        <v>3.2139999999999998E-3</v>
      </c>
      <c r="H36" s="83" t="s">
        <v>239</v>
      </c>
      <c r="I36" s="35"/>
      <c r="J36" s="51">
        <f>IFERROR($J$33 / $J$30 / $F$45 * 1000000,"")</f>
        <v>24.17125212839828</v>
      </c>
      <c r="K36" s="39">
        <f>IFERROR($K$33 / $K$30 / $F$45 * 1000000,"")</f>
        <v>27.753246098946953</v>
      </c>
      <c r="L36" s="35" t="str">
        <f>IFERROR($L$33 / $L$30 / $F$45 * 1000000,"")</f>
        <v/>
      </c>
      <c r="M36" s="39">
        <f>IFERROR(AVERAGE(J36:L36),"")</f>
        <v>25.962249113672616</v>
      </c>
      <c r="N36" s="47">
        <f>IFERROR(STDEV(J36:L36),"")</f>
        <v>2.5328522267442932</v>
      </c>
    </row>
    <row r="37" spans="1:22" ht="15.75" thickTop="1" x14ac:dyDescent="0.25">
      <c r="A37" s="1" t="s">
        <v>78</v>
      </c>
      <c r="B37" s="1" t="s">
        <v>71</v>
      </c>
      <c r="C37" s="1" t="s">
        <v>72</v>
      </c>
      <c r="D37" s="1">
        <v>21870</v>
      </c>
      <c r="E37" s="1">
        <v>6721000</v>
      </c>
      <c r="F37" s="1">
        <v>3.2539999999999999E-3</v>
      </c>
      <c r="H37" s="77"/>
    </row>
    <row r="38" spans="1:22" ht="15.75" thickBot="1" x14ac:dyDescent="0.3">
      <c r="A38" s="1" t="s">
        <v>75</v>
      </c>
      <c r="B38" s="1" t="s">
        <v>71</v>
      </c>
      <c r="C38" s="1" t="s">
        <v>72</v>
      </c>
      <c r="D38" s="1">
        <v>42560</v>
      </c>
      <c r="E38" s="1">
        <v>6665000</v>
      </c>
      <c r="F38" s="1">
        <v>6.3860000000000002E-3</v>
      </c>
      <c r="H38" s="78" t="s">
        <v>240</v>
      </c>
    </row>
    <row r="39" spans="1:22" ht="15.75" thickTop="1" x14ac:dyDescent="0.25">
      <c r="A39" s="1" t="s">
        <v>76</v>
      </c>
      <c r="B39" s="1" t="s">
        <v>71</v>
      </c>
      <c r="C39" s="1" t="s">
        <v>72</v>
      </c>
      <c r="D39" s="1">
        <v>36410</v>
      </c>
      <c r="E39" s="1">
        <v>7305000</v>
      </c>
      <c r="F39" s="1">
        <v>4.9839999999999997E-3</v>
      </c>
      <c r="H39" s="84" t="s">
        <v>230</v>
      </c>
      <c r="I39" s="55">
        <v>0.25</v>
      </c>
      <c r="J39" s="114">
        <f>($F$42 - $M$43) * $F$44</f>
        <v>2.947116E-2</v>
      </c>
      <c r="K39" s="114">
        <f>($F$43 - $M$43) * $F$44</f>
        <v>3.4299160000000002E-2</v>
      </c>
      <c r="L39" s="57"/>
      <c r="M39" s="116">
        <f>IFERROR(AVERAGE(J39:L39),"")</f>
        <v>3.1885160000000003E-2</v>
      </c>
      <c r="N39" s="117">
        <f>IFERROR(STDEV(J39:L39),"")</f>
        <v>3.4139115395686532E-3</v>
      </c>
    </row>
    <row r="40" spans="1:22" x14ac:dyDescent="0.25">
      <c r="A40" s="1" t="s">
        <v>83</v>
      </c>
      <c r="B40" s="1" t="s">
        <v>71</v>
      </c>
      <c r="C40" s="1" t="s">
        <v>72</v>
      </c>
      <c r="D40" s="1">
        <v>111100</v>
      </c>
      <c r="E40" s="1">
        <v>7269000</v>
      </c>
      <c r="F40" s="1">
        <v>1.528E-2</v>
      </c>
      <c r="H40" s="85" t="s">
        <v>231</v>
      </c>
      <c r="I40" s="28">
        <v>7.4999999999999997E-2</v>
      </c>
      <c r="J40" s="103">
        <f>($F$38 - $M$43) * $F$44</f>
        <v>2.526316E-2</v>
      </c>
      <c r="K40" s="103">
        <f>($F$39 - $M$43) * $F$44</f>
        <v>1.9655159999999998E-2</v>
      </c>
      <c r="L40" s="24"/>
      <c r="M40" s="28">
        <f>IFERROR(AVERAGE(J40:L40),"")</f>
        <v>2.2459159999999999E-2</v>
      </c>
      <c r="N40" s="118">
        <f>IFERROR(STDEV(J40:L40),"")</f>
        <v>3.9654548288941601E-3</v>
      </c>
    </row>
    <row r="41" spans="1:22" x14ac:dyDescent="0.25">
      <c r="A41" s="1" t="s">
        <v>84</v>
      </c>
      <c r="B41" s="1" t="s">
        <v>71</v>
      </c>
      <c r="C41" s="1" t="s">
        <v>72</v>
      </c>
      <c r="D41" s="1">
        <v>110900</v>
      </c>
      <c r="E41" s="1">
        <v>6955000</v>
      </c>
      <c r="F41" s="1">
        <v>1.5939999999999999E-2</v>
      </c>
      <c r="H41" s="85" t="s">
        <v>232</v>
      </c>
      <c r="I41" s="26">
        <v>0.25</v>
      </c>
      <c r="J41" s="103">
        <f>($F$40 - $M$43) * $F$44</f>
        <v>6.0839160000000003E-2</v>
      </c>
      <c r="K41" s="103">
        <f>($F$41 - $M$43) * $F$44</f>
        <v>6.3479159999999993E-2</v>
      </c>
      <c r="L41" s="24"/>
      <c r="M41" s="28">
        <f>IFERROR(AVERAGE(J41:L41),"")</f>
        <v>6.2159159999999998E-2</v>
      </c>
      <c r="N41" s="118">
        <f>IFERROR(STDEV(J41:L41),"")</f>
        <v>1.866761902332478E-3</v>
      </c>
    </row>
    <row r="42" spans="1:22" x14ac:dyDescent="0.25">
      <c r="A42" s="1" t="s">
        <v>79</v>
      </c>
      <c r="B42" s="1" t="s">
        <v>71</v>
      </c>
      <c r="C42" s="1" t="s">
        <v>72</v>
      </c>
      <c r="D42" s="1">
        <v>49940</v>
      </c>
      <c r="E42" s="1">
        <v>6714000</v>
      </c>
      <c r="F42" s="1">
        <v>7.4380000000000002E-3</v>
      </c>
      <c r="H42" s="85" t="s">
        <v>233</v>
      </c>
      <c r="I42" s="24"/>
      <c r="J42" s="24"/>
      <c r="K42" s="24"/>
      <c r="L42" s="24"/>
      <c r="M42" s="24"/>
      <c r="N42" s="58"/>
    </row>
    <row r="43" spans="1:22" ht="15.75" thickBot="1" x14ac:dyDescent="0.3">
      <c r="A43" s="1" t="s">
        <v>80</v>
      </c>
      <c r="B43" s="1" t="s">
        <v>71</v>
      </c>
      <c r="C43" s="1" t="s">
        <v>72</v>
      </c>
      <c r="D43" s="1">
        <v>59480</v>
      </c>
      <c r="E43" s="1">
        <v>6880000</v>
      </c>
      <c r="F43" s="1">
        <v>8.6449999999999999E-3</v>
      </c>
      <c r="H43" s="86" t="s">
        <v>234</v>
      </c>
      <c r="I43" s="53"/>
      <c r="J43" s="113">
        <f>IF($G$30&lt;&gt;"","Point Deleted",$F$30)</f>
        <v>8.229E-5</v>
      </c>
      <c r="K43" s="113">
        <f>IF($G$31&lt;&gt;"","Point Deleted",$F$31)</f>
        <v>5.8130000000000001E-5</v>
      </c>
      <c r="L43" s="53"/>
      <c r="M43" s="113">
        <f t="shared" ref="M43:M48" si="2">IFERROR(AVERAGE(J43:L43),"")</f>
        <v>7.0209999999999994E-5</v>
      </c>
      <c r="N43" s="69">
        <f t="shared" ref="N43:N48" si="3">IFERROR(STDEV(J43:L43),"")</f>
        <v>1.7083699833466987E-5</v>
      </c>
    </row>
    <row r="44" spans="1:22" ht="66.75" thickTop="1" thickBot="1" x14ac:dyDescent="0.3">
      <c r="C44" s="78"/>
      <c r="E44" s="16" t="s">
        <v>4</v>
      </c>
      <c r="F44" s="17">
        <v>4</v>
      </c>
      <c r="H44" s="87" t="s">
        <v>235</v>
      </c>
      <c r="I44" s="52"/>
      <c r="J44" s="74">
        <f>IFERROR(IF(ISTEXT($J$40),NA(),($J$40 * $I$40) / ($F$46 * 3600)),"")</f>
        <v>2.6315791666666664E-7</v>
      </c>
      <c r="K44" s="61">
        <f>IFERROR(IF(ISTEXT($K$40),NA(),($K$40 * $I$40) / ($F$46 * 3600)),"")</f>
        <v>2.0474124999999995E-7</v>
      </c>
      <c r="L44" s="52"/>
      <c r="M44" s="61">
        <f t="shared" si="2"/>
        <v>2.339495833333333E-7</v>
      </c>
      <c r="N44" s="70">
        <f t="shared" si="3"/>
        <v>4.1306821134314173E-8</v>
      </c>
      <c r="P44" s="88" t="s">
        <v>241</v>
      </c>
      <c r="Q44" s="89" t="s">
        <v>242</v>
      </c>
      <c r="R44" s="90" t="s">
        <v>215</v>
      </c>
      <c r="S44" s="90" t="s">
        <v>243</v>
      </c>
      <c r="T44" s="90" t="s">
        <v>244</v>
      </c>
      <c r="U44" s="90" t="s">
        <v>245</v>
      </c>
      <c r="V44" s="90" t="s">
        <v>237</v>
      </c>
    </row>
    <row r="45" spans="1:22" ht="18.75" thickTop="1" x14ac:dyDescent="0.35">
      <c r="C45" s="78"/>
      <c r="E45" s="18" t="s">
        <v>226</v>
      </c>
      <c r="F45" s="19">
        <v>0.11</v>
      </c>
      <c r="H45" s="85" t="s">
        <v>236</v>
      </c>
      <c r="I45" s="24"/>
      <c r="J45" s="112">
        <f>IFERROR(IF(ISTEXT($J$41),NA(),$J$41),"")</f>
        <v>6.0839160000000003E-2</v>
      </c>
      <c r="K45" s="28">
        <f>IFERROR(IF(ISTEXT($K$41),NA(),$K$41),"")</f>
        <v>6.3479159999999993E-2</v>
      </c>
      <c r="L45" s="24"/>
      <c r="M45" s="28">
        <f t="shared" si="2"/>
        <v>6.2159159999999998E-2</v>
      </c>
      <c r="N45" s="118">
        <f t="shared" si="3"/>
        <v>1.866761902332478E-3</v>
      </c>
      <c r="Q45" s="91"/>
      <c r="R45" s="91" t="s">
        <v>229</v>
      </c>
      <c r="S45" s="95">
        <f>$J$36</f>
        <v>24.17125212839828</v>
      </c>
      <c r="T45" s="95">
        <f>$K$36</f>
        <v>27.753246098946953</v>
      </c>
      <c r="U45" s="91" t="str">
        <f>$L$36</f>
        <v/>
      </c>
      <c r="V45" s="96">
        <f>$M$35</f>
        <v>0.50620689628738391</v>
      </c>
    </row>
    <row r="46" spans="1:22" ht="30" x14ac:dyDescent="0.25">
      <c r="C46" s="78"/>
      <c r="E46" s="18" t="s">
        <v>227</v>
      </c>
      <c r="F46" s="20">
        <v>2</v>
      </c>
      <c r="H46" s="85" t="s">
        <v>237</v>
      </c>
      <c r="I46" s="24"/>
      <c r="J46" s="50">
        <f>IFERROR(IF(OR(ISTEXT($J$39),ISTEXT($J$40),ISTEXT($J$41)),NA(),(($J$39 * $I$39) + ($J$40 * $I$40)) / $J$41 / $I$41),"")</f>
        <v>0.60898454219289022</v>
      </c>
      <c r="K46" s="38">
        <f>IFERROR(IF(OR(ISTEXT($K$39),ISTEXT($K$40),ISTEXT($K$41)),NA(),(($K$39 * $I$39) + ($K$40 * $I$40)) / $K$41 / $I$41),"")</f>
        <v>0.63321108848951391</v>
      </c>
      <c r="L46" s="24" t="str">
        <f>IFERROR(IF(OR(ISTEXT($L$39),ISTEXT($L$40),ISTEXT($L$41)),NA(),(($L$39 * $I$39) + ($L$40 * $I$40)) / $L$41 / $I$41),"")</f>
        <v/>
      </c>
      <c r="M46" s="38">
        <f t="shared" si="2"/>
        <v>0.62109781534120212</v>
      </c>
      <c r="N46" s="119">
        <f t="shared" si="3"/>
        <v>1.7130755171072449E-2</v>
      </c>
      <c r="P46" s="92" t="str">
        <f>$B$28</f>
        <v>DTXSID2021028</v>
      </c>
      <c r="Q46" s="97">
        <f>$F$47</f>
        <v>10</v>
      </c>
      <c r="R46" s="91" t="s">
        <v>240</v>
      </c>
      <c r="S46" s="95">
        <f>$J$47</f>
        <v>39.322447860386241</v>
      </c>
      <c r="T46" s="95">
        <f>$K$47</f>
        <v>29.321183375915666</v>
      </c>
      <c r="U46" s="91" t="str">
        <f>$L$47</f>
        <v/>
      </c>
      <c r="V46" s="96">
        <f>$M$46</f>
        <v>0.62109781534120212</v>
      </c>
    </row>
    <row r="47" spans="1:22" ht="18.75" thickBot="1" x14ac:dyDescent="0.4">
      <c r="C47" s="78"/>
      <c r="E47" s="21" t="s">
        <v>228</v>
      </c>
      <c r="F47" s="22">
        <v>10</v>
      </c>
      <c r="H47" s="86" t="s">
        <v>239</v>
      </c>
      <c r="I47" s="53"/>
      <c r="J47" s="76">
        <f>IFERROR($J$44 / $J$41 / $F$45 * 1000000,"")</f>
        <v>39.322447860386241</v>
      </c>
      <c r="K47" s="63">
        <f>IFERROR($K$44 / $K$41 / $F$45 * 1000000,"")</f>
        <v>29.321183375915666</v>
      </c>
      <c r="L47" s="53" t="str">
        <f>IFERROR($L$44 / $L$41 / $F$45 * 1000000,"")</f>
        <v/>
      </c>
      <c r="M47" s="63">
        <f t="shared" si="2"/>
        <v>34.32181561815095</v>
      </c>
      <c r="N47" s="72">
        <f t="shared" si="3"/>
        <v>7.0719619374093563</v>
      </c>
      <c r="P47" s="93"/>
      <c r="Q47" s="98"/>
      <c r="R47" s="99" t="s">
        <v>211</v>
      </c>
      <c r="S47" s="121">
        <f>$J$48</f>
        <v>1.6268270940828569</v>
      </c>
      <c r="T47" s="121">
        <f>$K$48</f>
        <v>1.0564956355511943</v>
      </c>
      <c r="U47" s="99" t="str">
        <f>$L$48</f>
        <v/>
      </c>
      <c r="V47" s="99"/>
    </row>
    <row r="48" spans="1:22" ht="15.75" thickBot="1" x14ac:dyDescent="0.3">
      <c r="H48" s="59" t="s">
        <v>211</v>
      </c>
      <c r="I48" s="60"/>
      <c r="J48" s="115">
        <f>IFERROR($J$47 / $J$36,"")</f>
        <v>1.6268270940828569</v>
      </c>
      <c r="K48" s="115">
        <f>IFERROR($K$47 / $K$36,"")</f>
        <v>1.0564956355511943</v>
      </c>
      <c r="L48" s="60" t="str">
        <f>IFERROR($L$47 / $L$36,"")</f>
        <v/>
      </c>
      <c r="M48" s="115">
        <f t="shared" si="2"/>
        <v>1.3416613648170257</v>
      </c>
      <c r="N48" s="120">
        <f t="shared" si="3"/>
        <v>0.40328524185175196</v>
      </c>
      <c r="P48" s="94"/>
      <c r="Q48" s="101"/>
      <c r="R48" s="91"/>
      <c r="S48" s="91"/>
      <c r="T48" s="91"/>
      <c r="U48" s="91"/>
      <c r="V48" s="91"/>
    </row>
    <row r="49" spans="1:18" ht="15.75" thickTop="1" x14ac:dyDescent="0.25"/>
    <row r="53" spans="1:18" ht="15.75" thickBot="1" x14ac:dyDescent="0.3">
      <c r="H53" s="78" t="s">
        <v>229</v>
      </c>
    </row>
    <row r="54" spans="1:18" ht="15.75" thickTop="1" x14ac:dyDescent="0.25">
      <c r="A54" s="1" t="s">
        <v>113</v>
      </c>
      <c r="B54" s="1" t="s">
        <v>114</v>
      </c>
      <c r="C54" s="1" t="s">
        <v>115</v>
      </c>
      <c r="D54" s="1">
        <v>268.42399999999998</v>
      </c>
      <c r="E54" s="1">
        <v>47896.754000000001</v>
      </c>
      <c r="F54" s="1">
        <v>5.6042211E-3</v>
      </c>
      <c r="H54" s="79" t="s">
        <v>230</v>
      </c>
      <c r="I54" s="31">
        <v>7.4999999999999997E-2</v>
      </c>
      <c r="J54" s="32">
        <f>($F$62 - $M$58) * $F$70</f>
        <v>1.3206177245999999</v>
      </c>
      <c r="K54" s="32">
        <f>($F$63 - $M$58) * $F$70</f>
        <v>1.2956905874</v>
      </c>
      <c r="L54" s="33"/>
      <c r="M54" s="40">
        <f>IFERROR(AVERAGE(J54:L54),"")</f>
        <v>1.3081541560000001</v>
      </c>
      <c r="N54" s="122">
        <f>IFERROR(STDEV(J54:L54),"")</f>
        <v>1.7626147749687411E-2</v>
      </c>
      <c r="P54" s="1" t="s">
        <v>229</v>
      </c>
      <c r="Q54" s="14">
        <f>$M$62</f>
        <v>43.914449968624439</v>
      </c>
      <c r="R54" s="12">
        <f>$N$62</f>
        <v>6.8771593737314651</v>
      </c>
    </row>
    <row r="55" spans="1:18" x14ac:dyDescent="0.25">
      <c r="A55" s="1" t="s">
        <v>116</v>
      </c>
      <c r="B55" s="1" t="s">
        <v>114</v>
      </c>
      <c r="C55" s="1" t="s">
        <v>115</v>
      </c>
      <c r="D55" s="1">
        <v>337.53300000000002</v>
      </c>
      <c r="E55" s="1">
        <v>49218.434000000001</v>
      </c>
      <c r="F55" s="1">
        <v>6.8578574000000003E-3</v>
      </c>
      <c r="H55" s="80" t="s">
        <v>231</v>
      </c>
      <c r="I55" s="26">
        <v>0.25</v>
      </c>
      <c r="J55" s="27">
        <f>($F$58 - $M$58) * $F$70</f>
        <v>0.446562927</v>
      </c>
      <c r="K55" s="27">
        <f>($F$59 - $M$58) * $F$70</f>
        <v>0.38411327420000002</v>
      </c>
      <c r="L55" s="24"/>
      <c r="M55" s="26">
        <f>IFERROR(AVERAGE(J55:L55),"")</f>
        <v>0.41533810059999998</v>
      </c>
      <c r="N55" s="42">
        <f>IFERROR(STDEV(J55:L55),"")</f>
        <v>4.4158572977625453E-2</v>
      </c>
      <c r="P55" s="1" t="s">
        <v>240</v>
      </c>
      <c r="Q55" s="14">
        <f>$M$73</f>
        <v>29.580160449802936</v>
      </c>
      <c r="R55" s="12">
        <f>$N$73</f>
        <v>2.6121162110331575</v>
      </c>
    </row>
    <row r="56" spans="1:18" x14ac:dyDescent="0.25">
      <c r="A56" s="1" t="s">
        <v>117</v>
      </c>
      <c r="B56" s="1" t="s">
        <v>114</v>
      </c>
      <c r="C56" s="1" t="s">
        <v>115</v>
      </c>
      <c r="D56" s="1">
        <v>290.517</v>
      </c>
      <c r="E56" s="1">
        <v>48453.203000000001</v>
      </c>
      <c r="F56" s="1">
        <v>5.9958264999999998E-3</v>
      </c>
      <c r="H56" s="80" t="s">
        <v>232</v>
      </c>
      <c r="I56" s="28">
        <v>7.4999999999999997E-2</v>
      </c>
      <c r="J56" s="29">
        <f>($F$60 - $M$58) * $F$70</f>
        <v>2.8898773786</v>
      </c>
      <c r="K56" s="29">
        <f>($F$61 - $M$58) * $F$70</f>
        <v>3.1048148838</v>
      </c>
      <c r="L56" s="24"/>
      <c r="M56" s="37">
        <f>IFERROR(AVERAGE(J56:L56),"")</f>
        <v>2.9973461312</v>
      </c>
      <c r="N56" s="43">
        <f>IFERROR(STDEV(J56:L56),"")</f>
        <v>0.1519837674582388</v>
      </c>
    </row>
    <row r="57" spans="1:18" x14ac:dyDescent="0.25">
      <c r="A57" s="1" t="s">
        <v>118</v>
      </c>
      <c r="B57" s="1" t="s">
        <v>114</v>
      </c>
      <c r="C57" s="1" t="s">
        <v>115</v>
      </c>
      <c r="D57" s="1">
        <v>351.96899999999999</v>
      </c>
      <c r="E57" s="1">
        <v>48957.972999999998</v>
      </c>
      <c r="F57" s="1">
        <v>7.1892070000000004E-3</v>
      </c>
      <c r="H57" s="80" t="s">
        <v>233</v>
      </c>
      <c r="I57" s="24"/>
      <c r="J57" s="24"/>
      <c r="K57" s="24"/>
      <c r="L57" s="24"/>
      <c r="M57" s="24"/>
      <c r="N57" s="34"/>
    </row>
    <row r="58" spans="1:18" ht="15.75" thickBot="1" x14ac:dyDescent="0.3">
      <c r="A58" s="1" t="s">
        <v>123</v>
      </c>
      <c r="B58" s="1" t="s">
        <v>114</v>
      </c>
      <c r="C58" s="1" t="s">
        <v>115</v>
      </c>
      <c r="D58" s="1">
        <v>5845.2280000000001</v>
      </c>
      <c r="E58" s="1">
        <v>49589.718999999997</v>
      </c>
      <c r="F58" s="1">
        <v>0.117871771</v>
      </c>
      <c r="H58" s="81" t="s">
        <v>234</v>
      </c>
      <c r="I58" s="25"/>
      <c r="J58" s="30">
        <f>IF($G$54&lt;&gt;"","Point Deleted",$F$54)</f>
        <v>5.6042211E-3</v>
      </c>
      <c r="K58" s="30">
        <f>IF($G$55&lt;&gt;"","Point Deleted",$F$55)</f>
        <v>6.8578574000000003E-3</v>
      </c>
      <c r="L58" s="25"/>
      <c r="M58" s="30">
        <f>IFERROR(AVERAGE(J58:L58),"")</f>
        <v>6.2310392500000006E-3</v>
      </c>
      <c r="N58" s="44">
        <f>IFERROR(STDEV(J58:L58),"")</f>
        <v>8.864547288716133E-4</v>
      </c>
    </row>
    <row r="59" spans="1:18" x14ac:dyDescent="0.25">
      <c r="A59" s="1" t="s">
        <v>124</v>
      </c>
      <c r="B59" s="1" t="s">
        <v>114</v>
      </c>
      <c r="C59" s="1" t="s">
        <v>115</v>
      </c>
      <c r="D59" s="1">
        <v>4899.8869999999997</v>
      </c>
      <c r="E59" s="1">
        <v>47916.27</v>
      </c>
      <c r="F59" s="1">
        <v>0.10225935780000001</v>
      </c>
      <c r="H59" s="82" t="s">
        <v>235</v>
      </c>
      <c r="I59" s="23"/>
      <c r="J59" s="48">
        <f>IFERROR(IF(ISTEXT($J$55),NA(),($J$55 * $I$55) / ($F$72 * 3600)),"")</f>
        <v>1.5505657187500001E-5</v>
      </c>
      <c r="K59" s="36">
        <f>IFERROR(IF(ISTEXT($K$55),NA(),($K$55 * $I$55) / ($F$72 * 3600)),"")</f>
        <v>1.3337266465277779E-5</v>
      </c>
      <c r="L59" s="23"/>
      <c r="M59" s="36">
        <f>IFERROR(AVERAGE(J59:L59),"")</f>
        <v>1.442146182638889E-5</v>
      </c>
      <c r="N59" s="45">
        <f>IFERROR(STDEV(J59:L59),"")</f>
        <v>1.5332837839453289E-6</v>
      </c>
    </row>
    <row r="60" spans="1:18" ht="18" x14ac:dyDescent="0.35">
      <c r="A60" s="1" t="s">
        <v>121</v>
      </c>
      <c r="B60" s="1" t="s">
        <v>114</v>
      </c>
      <c r="C60" s="1" t="s">
        <v>115</v>
      </c>
      <c r="D60" s="1">
        <v>36401.883000000002</v>
      </c>
      <c r="E60" s="1">
        <v>49954.527000000002</v>
      </c>
      <c r="F60" s="1">
        <v>0.72870038390000003</v>
      </c>
      <c r="H60" s="80" t="s">
        <v>236</v>
      </c>
      <c r="I60" s="24"/>
      <c r="J60" s="49">
        <f>IFERROR(IF(ISTEXT($J$56),NA(),$J$56),"")</f>
        <v>2.8898773786</v>
      </c>
      <c r="K60" s="37">
        <f>IFERROR(IF(ISTEXT($K$56),NA(),$K$56),"")</f>
        <v>3.1048148838</v>
      </c>
      <c r="L60" s="24"/>
      <c r="M60" s="37">
        <f>IFERROR(AVERAGE(J60:L60),"")</f>
        <v>2.9973461312</v>
      </c>
      <c r="N60" s="43">
        <f>IFERROR(STDEV(J60:L60),"")</f>
        <v>0.1519837674582388</v>
      </c>
    </row>
    <row r="61" spans="1:18" x14ac:dyDescent="0.25">
      <c r="A61" s="1" t="s">
        <v>122</v>
      </c>
      <c r="B61" s="1" t="s">
        <v>114</v>
      </c>
      <c r="C61" s="1" t="s">
        <v>115</v>
      </c>
      <c r="D61" s="1">
        <v>37380.315999999999</v>
      </c>
      <c r="E61" s="1">
        <v>47774.355000000003</v>
      </c>
      <c r="F61" s="1">
        <v>0.78243476020000002</v>
      </c>
      <c r="H61" s="80" t="s">
        <v>237</v>
      </c>
      <c r="I61" s="24"/>
      <c r="J61" s="75">
        <f>IFERROR(IF(OR(ISTEXT($J$54),ISTEXT($J$55),ISTEXT($J$56)),NA(),(($J$54 * $I$54) + ($J$55 * $I$55)) / $J$56 / $I$56),"")</f>
        <v>0.97206920798864382</v>
      </c>
      <c r="K61" s="38">
        <f>IFERROR(IF(OR(ISTEXT($K$54),ISTEXT($K$55),ISTEXT($K$56)),NA(),(($K$54 * $I$54) + ($K$55 * $I$55)) / $K$56 / $I$56),"")</f>
        <v>0.82970104965285496</v>
      </c>
      <c r="L61" s="24" t="str">
        <f>IFERROR(IF(OR(ISTEXT($L$54),ISTEXT($L$55),ISTEXT($L$56)),NA(),(($L$54 * $I$54) + ($L$55 * $I$55)) / $L$56 / $I$56),"")</f>
        <v/>
      </c>
      <c r="M61" s="38">
        <f>IFERROR(AVERAGE(J61:L61),"")</f>
        <v>0.90088512882074934</v>
      </c>
      <c r="N61" s="46">
        <f>IFERROR(STDEV(J61:L61),"")</f>
        <v>0.10066949018427641</v>
      </c>
    </row>
    <row r="62" spans="1:18" ht="18.75" thickBot="1" x14ac:dyDescent="0.4">
      <c r="A62" s="1" t="s">
        <v>119</v>
      </c>
      <c r="B62" s="1" t="s">
        <v>114</v>
      </c>
      <c r="C62" s="1" t="s">
        <v>115</v>
      </c>
      <c r="D62" s="1">
        <v>16401.141</v>
      </c>
      <c r="E62" s="1">
        <v>48756.983999999997</v>
      </c>
      <c r="F62" s="1">
        <v>0.3363854704</v>
      </c>
      <c r="H62" s="83" t="s">
        <v>239</v>
      </c>
      <c r="I62" s="35"/>
      <c r="J62" s="51">
        <f>IFERROR($J$59 / $J$56 / $F$71 * 1000000,"")</f>
        <v>48.777335997090617</v>
      </c>
      <c r="K62" s="39">
        <f>IFERROR($K$59 / $K$56 / $F$71 * 1000000,"")</f>
        <v>39.051563940158253</v>
      </c>
      <c r="L62" s="35" t="str">
        <f>IFERROR($L$59 / $L$56 / $F$71 * 1000000,"")</f>
        <v/>
      </c>
      <c r="M62" s="39">
        <f>IFERROR(AVERAGE(J62:L62),"")</f>
        <v>43.914449968624439</v>
      </c>
      <c r="N62" s="47">
        <f>IFERROR(STDEV(J62:L62),"")</f>
        <v>6.8771593737314651</v>
      </c>
    </row>
    <row r="63" spans="1:18" ht="15.75" thickTop="1" x14ac:dyDescent="0.25">
      <c r="A63" s="1" t="s">
        <v>120</v>
      </c>
      <c r="B63" s="1" t="s">
        <v>114</v>
      </c>
      <c r="C63" s="1" t="s">
        <v>115</v>
      </c>
      <c r="D63" s="1">
        <v>15606.615</v>
      </c>
      <c r="E63" s="1">
        <v>47270.758000000002</v>
      </c>
      <c r="F63" s="1">
        <v>0.33015368610000001</v>
      </c>
      <c r="H63" s="77"/>
    </row>
    <row r="64" spans="1:18" ht="15.75" thickBot="1" x14ac:dyDescent="0.3">
      <c r="A64" s="1" t="s">
        <v>129</v>
      </c>
      <c r="B64" s="1" t="s">
        <v>114</v>
      </c>
      <c r="C64" s="1" t="s">
        <v>115</v>
      </c>
      <c r="D64" s="1">
        <v>10287.937</v>
      </c>
      <c r="E64" s="1">
        <v>48170.644999999997</v>
      </c>
      <c r="F64" s="1">
        <v>0.21357274749999999</v>
      </c>
      <c r="H64" s="78" t="s">
        <v>240</v>
      </c>
    </row>
    <row r="65" spans="1:22" ht="15.75" thickTop="1" x14ac:dyDescent="0.25">
      <c r="A65" s="1" t="s">
        <v>130</v>
      </c>
      <c r="B65" s="1" t="s">
        <v>114</v>
      </c>
      <c r="C65" s="1" t="s">
        <v>115</v>
      </c>
      <c r="D65" s="1">
        <v>11824.735000000001</v>
      </c>
      <c r="E65" s="1">
        <v>47877.77</v>
      </c>
      <c r="F65" s="1">
        <v>0.2469775639</v>
      </c>
      <c r="H65" s="84" t="s">
        <v>230</v>
      </c>
      <c r="I65" s="55">
        <v>0.25</v>
      </c>
      <c r="J65" s="56">
        <f>($F$68 - $M$69) * $F$70</f>
        <v>2.7703375265999997</v>
      </c>
      <c r="K65" s="56">
        <f>($F$69 - $M$69) * $F$70</f>
        <v>2.4860267749999996</v>
      </c>
      <c r="L65" s="57"/>
      <c r="M65" s="65">
        <f>IFERROR(AVERAGE(J65:L65),"")</f>
        <v>2.6281821507999998</v>
      </c>
      <c r="N65" s="66">
        <f>IFERROR(STDEV(J65:L65),"")</f>
        <v>0.20103806042060413</v>
      </c>
    </row>
    <row r="66" spans="1:22" x14ac:dyDescent="0.25">
      <c r="A66" s="1" t="s">
        <v>127</v>
      </c>
      <c r="B66" s="1" t="s">
        <v>114</v>
      </c>
      <c r="C66" s="1" t="s">
        <v>115</v>
      </c>
      <c r="D66" s="1">
        <v>37472.245999999999</v>
      </c>
      <c r="E66" s="1">
        <v>52530.453000000001</v>
      </c>
      <c r="F66" s="1">
        <v>0.71334328680000003</v>
      </c>
      <c r="H66" s="85" t="s">
        <v>231</v>
      </c>
      <c r="I66" s="28">
        <v>7.4999999999999997E-2</v>
      </c>
      <c r="J66" s="27">
        <f>($F$64 - $M$69) * $F$70</f>
        <v>0.82792092299999998</v>
      </c>
      <c r="K66" s="27">
        <f>($F$65 - $M$69) * $F$70</f>
        <v>0.96154018860000001</v>
      </c>
      <c r="L66" s="24"/>
      <c r="M66" s="26">
        <f>IFERROR(AVERAGE(J66:L66),"")</f>
        <v>0.89473055580000005</v>
      </c>
      <c r="N66" s="67">
        <f>IFERROR(STDEV(J66:L66),"")</f>
        <v>9.4483088802926413E-2</v>
      </c>
    </row>
    <row r="67" spans="1:22" x14ac:dyDescent="0.25">
      <c r="A67" s="1" t="s">
        <v>128</v>
      </c>
      <c r="B67" s="1" t="s">
        <v>114</v>
      </c>
      <c r="C67" s="1" t="s">
        <v>115</v>
      </c>
      <c r="D67" s="1">
        <v>35601.656000000003</v>
      </c>
      <c r="E67" s="1">
        <v>48707.695</v>
      </c>
      <c r="F67" s="1">
        <v>0.73092467220000001</v>
      </c>
      <c r="H67" s="85" t="s">
        <v>232</v>
      </c>
      <c r="I67" s="26">
        <v>0.25</v>
      </c>
      <c r="J67" s="29">
        <f>($F$66 - $M$69) * $F$70</f>
        <v>2.8270030801999999</v>
      </c>
      <c r="K67" s="29">
        <f>($F$67 - $M$69) * $F$70</f>
        <v>2.8973286217999998</v>
      </c>
      <c r="L67" s="24"/>
      <c r="M67" s="37">
        <f>IFERROR(AVERAGE(J67:L67),"")</f>
        <v>2.8621658509999999</v>
      </c>
      <c r="N67" s="67">
        <f>IFERROR(STDEV(J67:L67),"")</f>
        <v>4.9727667355976592E-2</v>
      </c>
    </row>
    <row r="68" spans="1:22" x14ac:dyDescent="0.25">
      <c r="A68" s="1" t="s">
        <v>125</v>
      </c>
      <c r="B68" s="1" t="s">
        <v>114</v>
      </c>
      <c r="C68" s="1" t="s">
        <v>115</v>
      </c>
      <c r="D68" s="1">
        <v>32862.269999999997</v>
      </c>
      <c r="E68" s="1">
        <v>47001.366999999998</v>
      </c>
      <c r="F68" s="1">
        <v>0.69917689839999997</v>
      </c>
      <c r="H68" s="85" t="s">
        <v>233</v>
      </c>
      <c r="I68" s="24"/>
      <c r="J68" s="24"/>
      <c r="K68" s="24"/>
      <c r="L68" s="24"/>
      <c r="M68" s="24"/>
      <c r="N68" s="58"/>
    </row>
    <row r="69" spans="1:22" ht="15.75" thickBot="1" x14ac:dyDescent="0.3">
      <c r="A69" s="1" t="s">
        <v>126</v>
      </c>
      <c r="B69" s="1" t="s">
        <v>114</v>
      </c>
      <c r="C69" s="1" t="s">
        <v>115</v>
      </c>
      <c r="D69" s="1">
        <v>30509.205000000002</v>
      </c>
      <c r="E69" s="1">
        <v>48573.862999999998</v>
      </c>
      <c r="F69" s="1">
        <v>0.62809921049999995</v>
      </c>
      <c r="H69" s="86" t="s">
        <v>234</v>
      </c>
      <c r="I69" s="53"/>
      <c r="J69" s="54">
        <f>IF($G$56&lt;&gt;"","Point Deleted",$F$56)</f>
        <v>5.9958264999999998E-3</v>
      </c>
      <c r="K69" s="54">
        <f>IF($G$57&lt;&gt;"","Point Deleted",$F$57)</f>
        <v>7.1892070000000004E-3</v>
      </c>
      <c r="L69" s="53"/>
      <c r="M69" s="54">
        <f t="shared" ref="M69:M74" si="4">IFERROR(AVERAGE(J69:L69),"")</f>
        <v>6.5925167500000001E-3</v>
      </c>
      <c r="N69" s="123">
        <f t="shared" ref="N69:N74" si="5">IFERROR(STDEV(J69:L69),"")</f>
        <v>8.438474440857931E-4</v>
      </c>
    </row>
    <row r="70" spans="1:22" ht="66.75" thickTop="1" thickBot="1" x14ac:dyDescent="0.3">
      <c r="C70" s="78"/>
      <c r="E70" s="16" t="s">
        <v>4</v>
      </c>
      <c r="F70" s="17">
        <v>4</v>
      </c>
      <c r="H70" s="87" t="s">
        <v>235</v>
      </c>
      <c r="I70" s="52"/>
      <c r="J70" s="74">
        <f>IFERROR(IF(ISTEXT($J$66),NA(),($J$66 * $I$66) / ($F$72 * 3600)),"")</f>
        <v>8.6241762812499994E-6</v>
      </c>
      <c r="K70" s="61">
        <f>IFERROR(IF(ISTEXT($K$66),NA(),($K$66 * $I$66) / ($F$72 * 3600)),"")</f>
        <v>1.0016043631250001E-5</v>
      </c>
      <c r="L70" s="52"/>
      <c r="M70" s="61">
        <f t="shared" si="4"/>
        <v>9.3201099562499993E-6</v>
      </c>
      <c r="N70" s="70">
        <f t="shared" si="5"/>
        <v>9.8419884169715085E-7</v>
      </c>
      <c r="P70" s="88" t="s">
        <v>241</v>
      </c>
      <c r="Q70" s="89" t="s">
        <v>242</v>
      </c>
      <c r="R70" s="90" t="s">
        <v>215</v>
      </c>
      <c r="S70" s="90" t="s">
        <v>243</v>
      </c>
      <c r="T70" s="90" t="s">
        <v>244</v>
      </c>
      <c r="U70" s="90" t="s">
        <v>245</v>
      </c>
      <c r="V70" s="90" t="s">
        <v>237</v>
      </c>
    </row>
    <row r="71" spans="1:22" ht="18.75" thickTop="1" x14ac:dyDescent="0.35">
      <c r="C71" s="78"/>
      <c r="E71" s="18" t="s">
        <v>226</v>
      </c>
      <c r="F71" s="19">
        <v>0.11</v>
      </c>
      <c r="H71" s="85" t="s">
        <v>236</v>
      </c>
      <c r="I71" s="24"/>
      <c r="J71" s="49">
        <f>IFERROR(IF(ISTEXT($J$67),NA(),$J$67),"")</f>
        <v>2.8270030801999999</v>
      </c>
      <c r="K71" s="37">
        <f>IFERROR(IF(ISTEXT($K$67),NA(),$K$67),"")</f>
        <v>2.8973286217999998</v>
      </c>
      <c r="L71" s="24"/>
      <c r="M71" s="37">
        <f t="shared" si="4"/>
        <v>2.8621658509999999</v>
      </c>
      <c r="N71" s="67">
        <f t="shared" si="5"/>
        <v>4.9727667355976592E-2</v>
      </c>
      <c r="Q71" s="91"/>
      <c r="R71" s="91" t="s">
        <v>229</v>
      </c>
      <c r="S71" s="95">
        <f>$J$62</f>
        <v>48.777335997090617</v>
      </c>
      <c r="T71" s="95">
        <f>$K$62</f>
        <v>39.051563940158253</v>
      </c>
      <c r="U71" s="91" t="str">
        <f>$L$62</f>
        <v/>
      </c>
      <c r="V71" s="96">
        <f>$M$61</f>
        <v>0.90088512882074934</v>
      </c>
    </row>
    <row r="72" spans="1:22" ht="30" x14ac:dyDescent="0.25">
      <c r="C72" s="78"/>
      <c r="E72" s="18" t="s">
        <v>227</v>
      </c>
      <c r="F72" s="20">
        <v>2</v>
      </c>
      <c r="H72" s="85" t="s">
        <v>237</v>
      </c>
      <c r="I72" s="24"/>
      <c r="J72" s="75">
        <f>IFERROR(IF(OR(ISTEXT($J$65),ISTEXT($J$66),ISTEXT($J$67)),NA(),(($J$65 * $I$65) + ($J$66 * $I$66)) / $J$67 / $I$67),"")</f>
        <v>1.0678141190021049</v>
      </c>
      <c r="K72" s="38">
        <f>IFERROR(IF(OR(ISTEXT($K$65),ISTEXT($K$66),ISTEXT($K$67)),NA(),(($K$65 * $I$65) + ($K$66 * $I$66)) / $K$67 / $I$67),"")</f>
        <v>0.95760239646420064</v>
      </c>
      <c r="L72" s="24" t="str">
        <f>IFERROR(IF(OR(ISTEXT($L$65),ISTEXT($L$66),ISTEXT($L$67)),NA(),(($L$65 * $I$65) + ($L$66 * $I$66)) / $L$67 / $I$67),"")</f>
        <v/>
      </c>
      <c r="M72" s="62">
        <f t="shared" si="4"/>
        <v>1.0127082577331528</v>
      </c>
      <c r="N72" s="119">
        <f t="shared" si="5"/>
        <v>7.7931456372802341E-2</v>
      </c>
      <c r="P72" s="92" t="str">
        <f>$B$54</f>
        <v>DTXSID2021941</v>
      </c>
      <c r="Q72" s="97">
        <f>$F$73</f>
        <v>10</v>
      </c>
      <c r="R72" s="91" t="s">
        <v>240</v>
      </c>
      <c r="S72" s="95">
        <f>$J$73</f>
        <v>27.733115363734079</v>
      </c>
      <c r="T72" s="95">
        <f>$K$73</f>
        <v>31.427205535871792</v>
      </c>
      <c r="U72" s="91" t="str">
        <f>$L$73</f>
        <v/>
      </c>
      <c r="V72" s="124">
        <f>$M$72</f>
        <v>1.0127082577331528</v>
      </c>
    </row>
    <row r="73" spans="1:22" ht="18.75" thickBot="1" x14ac:dyDescent="0.4">
      <c r="C73" s="78"/>
      <c r="E73" s="21" t="s">
        <v>228</v>
      </c>
      <c r="F73" s="22">
        <v>10</v>
      </c>
      <c r="H73" s="86" t="s">
        <v>239</v>
      </c>
      <c r="I73" s="53"/>
      <c r="J73" s="76">
        <f>IFERROR($J$70 / $J$67 / $F$71 * 1000000,"")</f>
        <v>27.733115363734079</v>
      </c>
      <c r="K73" s="63">
        <f>IFERROR($K$70 / $K$67 / $F$71 * 1000000,"")</f>
        <v>31.427205535871792</v>
      </c>
      <c r="L73" s="53" t="str">
        <f>IFERROR($L$70 / $L$67 / $F$71 * 1000000,"")</f>
        <v/>
      </c>
      <c r="M73" s="63">
        <f t="shared" si="4"/>
        <v>29.580160449802936</v>
      </c>
      <c r="N73" s="72">
        <f t="shared" si="5"/>
        <v>2.6121162110331575</v>
      </c>
      <c r="P73" s="93"/>
      <c r="Q73" s="98"/>
      <c r="R73" s="99" t="s">
        <v>211</v>
      </c>
      <c r="S73" s="100">
        <f>$J$74</f>
        <v>0.56856560115108079</v>
      </c>
      <c r="T73" s="100">
        <f>$K$74</f>
        <v>0.80476176534261579</v>
      </c>
      <c r="U73" s="99" t="str">
        <f>$L$74</f>
        <v/>
      </c>
      <c r="V73" s="99"/>
    </row>
    <row r="74" spans="1:22" ht="15.75" thickBot="1" x14ac:dyDescent="0.3">
      <c r="H74" s="59" t="s">
        <v>211</v>
      </c>
      <c r="I74" s="60"/>
      <c r="J74" s="64">
        <f>IFERROR($J$73 / $J$62,"")</f>
        <v>0.56856560115108079</v>
      </c>
      <c r="K74" s="64">
        <f>IFERROR($K$73 / $K$62,"")</f>
        <v>0.80476176534261579</v>
      </c>
      <c r="L74" s="60" t="str">
        <f>IFERROR($L$73 / $L$62,"")</f>
        <v/>
      </c>
      <c r="M74" s="64">
        <f t="shared" si="4"/>
        <v>0.68666368324684823</v>
      </c>
      <c r="N74" s="120">
        <f t="shared" si="5"/>
        <v>0.16701590939008612</v>
      </c>
      <c r="P74" s="94"/>
      <c r="Q74" s="101"/>
      <c r="R74" s="91"/>
      <c r="S74" s="91"/>
      <c r="T74" s="91"/>
      <c r="U74" s="91"/>
      <c r="V74" s="91"/>
    </row>
    <row r="75" spans="1:22" ht="15.75" thickTop="1" x14ac:dyDescent="0.25"/>
    <row r="79" spans="1:22" ht="15.75" thickBot="1" x14ac:dyDescent="0.3">
      <c r="H79" s="78" t="s">
        <v>229</v>
      </c>
    </row>
    <row r="80" spans="1:22" ht="15.75" thickTop="1" x14ac:dyDescent="0.25">
      <c r="A80" s="1" t="s">
        <v>113</v>
      </c>
      <c r="B80" s="1" t="s">
        <v>173</v>
      </c>
      <c r="C80" s="1" t="s">
        <v>174</v>
      </c>
      <c r="D80" s="1">
        <v>7.0880000000000001</v>
      </c>
      <c r="E80" s="1">
        <v>48069.23</v>
      </c>
      <c r="F80" s="1">
        <v>1.4745399999999999E-4</v>
      </c>
      <c r="H80" s="79" t="s">
        <v>230</v>
      </c>
      <c r="I80" s="31">
        <v>7.4999999999999997E-2</v>
      </c>
      <c r="J80" s="126">
        <f>($F$88 - $M$84) * $F$96</f>
        <v>0.43719931380000004</v>
      </c>
      <c r="K80" s="126">
        <f>($F$89 - $M$84) * $F$96</f>
        <v>0.52391889020000004</v>
      </c>
      <c r="L80" s="33"/>
      <c r="M80" s="127">
        <f>IFERROR(AVERAGE(J80:L80),"")</f>
        <v>0.48055910200000007</v>
      </c>
      <c r="N80" s="122">
        <f>IFERROR(STDEV(J80:L80),"")</f>
        <v>6.1320000534064889E-2</v>
      </c>
      <c r="P80" s="1" t="s">
        <v>229</v>
      </c>
      <c r="Q80" s="14">
        <f>$M$88</f>
        <v>34.25516114089865</v>
      </c>
      <c r="R80" s="12">
        <f>$N$88</f>
        <v>4.6570484191835657</v>
      </c>
    </row>
    <row r="81" spans="1:22" x14ac:dyDescent="0.25">
      <c r="A81" s="1" t="s">
        <v>116</v>
      </c>
      <c r="B81" s="1" t="s">
        <v>173</v>
      </c>
      <c r="C81" s="1" t="s">
        <v>174</v>
      </c>
      <c r="D81" s="1">
        <v>2.621</v>
      </c>
      <c r="E81" s="1">
        <v>49273.504000000001</v>
      </c>
      <c r="F81" s="1">
        <v>5.3192899999999997E-5</v>
      </c>
      <c r="H81" s="80" t="s">
        <v>231</v>
      </c>
      <c r="I81" s="26">
        <v>0.25</v>
      </c>
      <c r="J81" s="27">
        <f>($F$84 - $M$84) * $F$96</f>
        <v>0.2454769738</v>
      </c>
      <c r="K81" s="27">
        <f>($F$85 - $M$84) * $F$96</f>
        <v>0.21003043059999998</v>
      </c>
      <c r="L81" s="24"/>
      <c r="M81" s="26">
        <f>IFERROR(AVERAGE(J81:L81),"")</f>
        <v>0.22775370219999999</v>
      </c>
      <c r="N81" s="42">
        <f>IFERROR(STDEV(J81:L81),"")</f>
        <v>2.5064491066341916E-2</v>
      </c>
      <c r="P81" s="1" t="s">
        <v>240</v>
      </c>
      <c r="Q81" s="14">
        <f>$M$99</f>
        <v>23.386685300833406</v>
      </c>
      <c r="R81" s="12">
        <f>$N$99</f>
        <v>2.5745054650143144</v>
      </c>
    </row>
    <row r="82" spans="1:22" x14ac:dyDescent="0.25">
      <c r="A82" s="1" t="s">
        <v>117</v>
      </c>
      <c r="B82" s="1" t="s">
        <v>173</v>
      </c>
      <c r="C82" s="1" t="s">
        <v>174</v>
      </c>
      <c r="D82" s="1">
        <v>13.509</v>
      </c>
      <c r="E82" s="1">
        <v>48620.991999999998</v>
      </c>
      <c r="F82" s="1">
        <v>2.77843E-4</v>
      </c>
      <c r="H82" s="80" t="s">
        <v>232</v>
      </c>
      <c r="I82" s="28">
        <v>7.4999999999999997E-2</v>
      </c>
      <c r="J82" s="29">
        <f>($F$86 - $M$84) * $F$96</f>
        <v>2.0636524710000002</v>
      </c>
      <c r="K82" s="29">
        <f>($F$87 - $M$84) * $F$96</f>
        <v>2.1412442577999999</v>
      </c>
      <c r="L82" s="24"/>
      <c r="M82" s="37">
        <f>IFERROR(AVERAGE(J82:L82),"")</f>
        <v>2.1024483643999998</v>
      </c>
      <c r="N82" s="42">
        <f>IFERROR(STDEV(J82:L82),"")</f>
        <v>5.4865678610660697E-2</v>
      </c>
    </row>
    <row r="83" spans="1:22" x14ac:dyDescent="0.25">
      <c r="A83" s="1" t="s">
        <v>118</v>
      </c>
      <c r="B83" s="1" t="s">
        <v>173</v>
      </c>
      <c r="C83" s="1" t="s">
        <v>174</v>
      </c>
      <c r="D83" s="1">
        <v>6.085</v>
      </c>
      <c r="E83" s="1">
        <v>49225.391000000003</v>
      </c>
      <c r="F83" s="1">
        <v>1.2361509999999999E-4</v>
      </c>
      <c r="H83" s="80" t="s">
        <v>233</v>
      </c>
      <c r="I83" s="24"/>
      <c r="J83" s="24"/>
      <c r="K83" s="24"/>
      <c r="L83" s="24"/>
      <c r="M83" s="24"/>
      <c r="N83" s="34"/>
    </row>
    <row r="84" spans="1:22" ht="15.75" thickBot="1" x14ac:dyDescent="0.3">
      <c r="A84" s="1" t="s">
        <v>179</v>
      </c>
      <c r="B84" s="1" t="s">
        <v>173</v>
      </c>
      <c r="C84" s="1" t="s">
        <v>174</v>
      </c>
      <c r="D84" s="1">
        <v>3025.88</v>
      </c>
      <c r="E84" s="1">
        <v>49225.66</v>
      </c>
      <c r="F84" s="1">
        <v>6.1469566900000001E-2</v>
      </c>
      <c r="H84" s="81" t="s">
        <v>234</v>
      </c>
      <c r="I84" s="25"/>
      <c r="J84" s="125">
        <f>IF($G$80&lt;&gt;"","Point Deleted",$F$80)</f>
        <v>1.4745399999999999E-4</v>
      </c>
      <c r="K84" s="104">
        <f>IF($G$81&lt;&gt;"","Point Deleted",$F$81)</f>
        <v>5.3192899999999997E-5</v>
      </c>
      <c r="L84" s="25"/>
      <c r="M84" s="125">
        <f>IFERROR(AVERAGE(J84:L84),"")</f>
        <v>1.0032345E-4</v>
      </c>
      <c r="N84" s="110">
        <f>IFERROR(STDEV(J84:L84),"")</f>
        <v>6.6652663012103266E-5</v>
      </c>
    </row>
    <row r="85" spans="1:22" x14ac:dyDescent="0.25">
      <c r="A85" s="1" t="s">
        <v>180</v>
      </c>
      <c r="B85" s="1" t="s">
        <v>173</v>
      </c>
      <c r="C85" s="1" t="s">
        <v>174</v>
      </c>
      <c r="D85" s="1">
        <v>2628.2310000000002</v>
      </c>
      <c r="E85" s="1">
        <v>49958.836000000003</v>
      </c>
      <c r="F85" s="1">
        <v>5.2607931099999998E-2</v>
      </c>
      <c r="H85" s="82" t="s">
        <v>235</v>
      </c>
      <c r="I85" s="23"/>
      <c r="J85" s="48">
        <f>IFERROR(IF(ISTEXT($J$81),NA(),($J$81 * $I$81) / ($F$98 * 3600)),"")</f>
        <v>8.5235060347222221E-6</v>
      </c>
      <c r="K85" s="36">
        <f>IFERROR(IF(ISTEXT($K$81),NA(),($K$81 * $I$81) / ($F$98 * 3600)),"")</f>
        <v>7.2927232847222216E-6</v>
      </c>
      <c r="L85" s="23"/>
      <c r="M85" s="36">
        <f>IFERROR(AVERAGE(J85:L85),"")</f>
        <v>7.9081146597222223E-6</v>
      </c>
      <c r="N85" s="45">
        <f>IFERROR(STDEV(J85:L85),"")</f>
        <v>8.7029482869242755E-7</v>
      </c>
    </row>
    <row r="86" spans="1:22" ht="18" x14ac:dyDescent="0.35">
      <c r="A86" s="1" t="s">
        <v>177</v>
      </c>
      <c r="B86" s="1" t="s">
        <v>173</v>
      </c>
      <c r="C86" s="1" t="s">
        <v>174</v>
      </c>
      <c r="D86" s="1">
        <v>25188.918000000001</v>
      </c>
      <c r="E86" s="1">
        <v>48814.461000000003</v>
      </c>
      <c r="F86" s="1">
        <v>0.51601344120000003</v>
      </c>
      <c r="H86" s="80" t="s">
        <v>236</v>
      </c>
      <c r="I86" s="24"/>
      <c r="J86" s="49">
        <f>IFERROR(IF(ISTEXT($J$82),NA(),$J$82),"")</f>
        <v>2.0636524710000002</v>
      </c>
      <c r="K86" s="37">
        <f>IFERROR(IF(ISTEXT($K$82),NA(),$K$82),"")</f>
        <v>2.1412442577999999</v>
      </c>
      <c r="L86" s="24"/>
      <c r="M86" s="37">
        <f>IFERROR(AVERAGE(J86:L86),"")</f>
        <v>2.1024483643999998</v>
      </c>
      <c r="N86" s="42">
        <f>IFERROR(STDEV(J86:L86),"")</f>
        <v>5.4865678610660697E-2</v>
      </c>
    </row>
    <row r="87" spans="1:22" x14ac:dyDescent="0.25">
      <c r="A87" s="1" t="s">
        <v>178</v>
      </c>
      <c r="B87" s="1" t="s">
        <v>173</v>
      </c>
      <c r="C87" s="1" t="s">
        <v>174</v>
      </c>
      <c r="D87" s="1">
        <v>26284.539000000001</v>
      </c>
      <c r="E87" s="1">
        <v>49092.23</v>
      </c>
      <c r="F87" s="1">
        <v>0.53541138789999998</v>
      </c>
      <c r="H87" s="80" t="s">
        <v>237</v>
      </c>
      <c r="I87" s="24"/>
      <c r="J87" s="50">
        <f>IFERROR(IF(OR(ISTEXT($J$80),ISTEXT($J$81),ISTEXT($J$82)),NA(),(($J$80 * $I$80) + ($J$81 * $I$81)) / $J$82 / $I$82),"")</f>
        <v>0.60836594861583815</v>
      </c>
      <c r="K87" s="38">
        <f>IFERROR(IF(OR(ISTEXT($K$80),ISTEXT($K$81),ISTEXT($K$82)),NA(),(($K$80 * $I$80) + ($K$81 * $I$81)) / $K$82 / $I$82),"")</f>
        <v>0.57163974687826635</v>
      </c>
      <c r="L87" s="24" t="str">
        <f>IFERROR(IF(OR(ISTEXT($L$80),ISTEXT($L$81),ISTEXT($L$82)),NA(),(($L$80 * $I$80) + ($L$81 * $I$81)) / $L$82 / $I$82),"")</f>
        <v/>
      </c>
      <c r="M87" s="38">
        <f>IFERROR(AVERAGE(J87:L87),"")</f>
        <v>0.59000284774705225</v>
      </c>
      <c r="N87" s="111">
        <f>IFERROR(STDEV(J87:L87),"")</f>
        <v>2.5969346295862179E-2</v>
      </c>
    </row>
    <row r="88" spans="1:22" ht="18.75" thickBot="1" x14ac:dyDescent="0.4">
      <c r="A88" s="1" t="s">
        <v>175</v>
      </c>
      <c r="B88" s="1" t="s">
        <v>173</v>
      </c>
      <c r="C88" s="1" t="s">
        <v>174</v>
      </c>
      <c r="D88" s="1">
        <v>5271.7510000000002</v>
      </c>
      <c r="E88" s="1">
        <v>48187.785000000003</v>
      </c>
      <c r="F88" s="1">
        <v>0.10940015190000001</v>
      </c>
      <c r="H88" s="83" t="s">
        <v>239</v>
      </c>
      <c r="I88" s="35"/>
      <c r="J88" s="51">
        <f>IFERROR($J$85 / $J$82 / $F$97 * 1000000,"")</f>
        <v>37.548191658417437</v>
      </c>
      <c r="K88" s="39">
        <f>IFERROR($K$85 / $K$82 / $F$97 * 1000000,"")</f>
        <v>30.962130623379856</v>
      </c>
      <c r="L88" s="35" t="str">
        <f>IFERROR($L$85 / $L$82 / $F$97 * 1000000,"")</f>
        <v/>
      </c>
      <c r="M88" s="39">
        <f>IFERROR(AVERAGE(J88:L88),"")</f>
        <v>34.25516114089865</v>
      </c>
      <c r="N88" s="47">
        <f>IFERROR(STDEV(J88:L88),"")</f>
        <v>4.6570484191835657</v>
      </c>
    </row>
    <row r="89" spans="1:22" ht="15.75" thickTop="1" x14ac:dyDescent="0.25">
      <c r="A89" s="1" t="s">
        <v>176</v>
      </c>
      <c r="B89" s="1" t="s">
        <v>173</v>
      </c>
      <c r="C89" s="1" t="s">
        <v>174</v>
      </c>
      <c r="D89" s="1">
        <v>6558.4989999999998</v>
      </c>
      <c r="E89" s="1">
        <v>50034.305</v>
      </c>
      <c r="F89" s="1">
        <v>0.13108004600000001</v>
      </c>
      <c r="H89" s="77"/>
    </row>
    <row r="90" spans="1:22" ht="15.75" thickBot="1" x14ac:dyDescent="0.3">
      <c r="A90" s="1" t="s">
        <v>185</v>
      </c>
      <c r="B90" s="1" t="s">
        <v>173</v>
      </c>
      <c r="C90" s="1" t="s">
        <v>174</v>
      </c>
      <c r="D90" s="1">
        <v>6109.6570000000002</v>
      </c>
      <c r="E90" s="1">
        <v>47534.237999999998</v>
      </c>
      <c r="F90" s="1">
        <v>0.12853171220000001</v>
      </c>
      <c r="H90" s="78" t="s">
        <v>240</v>
      </c>
    </row>
    <row r="91" spans="1:22" ht="15.75" thickTop="1" x14ac:dyDescent="0.25">
      <c r="A91" s="1" t="s">
        <v>186</v>
      </c>
      <c r="B91" s="1" t="s">
        <v>173</v>
      </c>
      <c r="C91" s="1" t="s">
        <v>174</v>
      </c>
      <c r="D91" s="1">
        <v>6920.6940000000004</v>
      </c>
      <c r="E91" s="1">
        <v>47981.023000000001</v>
      </c>
      <c r="F91" s="1">
        <v>0.1442381502</v>
      </c>
      <c r="H91" s="84" t="s">
        <v>230</v>
      </c>
      <c r="I91" s="55">
        <v>0.25</v>
      </c>
      <c r="J91" s="56">
        <f>($F$94 - $M$95) * $F$96</f>
        <v>1.9082280422</v>
      </c>
      <c r="K91" s="56">
        <f>($F$95 - $M$95) * $F$96</f>
        <v>1.8100700954</v>
      </c>
      <c r="L91" s="57"/>
      <c r="M91" s="65">
        <f>IFERROR(AVERAGE(J91:L91),"")</f>
        <v>1.8591490687999999</v>
      </c>
      <c r="N91" s="129">
        <f>IFERROR(STDEV(J91:L91),"")</f>
        <v>6.9408149809628381E-2</v>
      </c>
    </row>
    <row r="92" spans="1:22" x14ac:dyDescent="0.25">
      <c r="A92" s="1" t="s">
        <v>183</v>
      </c>
      <c r="B92" s="1" t="s">
        <v>173</v>
      </c>
      <c r="C92" s="1" t="s">
        <v>174</v>
      </c>
      <c r="D92" s="1">
        <v>29225.516</v>
      </c>
      <c r="E92" s="1">
        <v>51845.879000000001</v>
      </c>
      <c r="F92" s="1">
        <v>0.56369988439999996</v>
      </c>
      <c r="H92" s="85" t="s">
        <v>231</v>
      </c>
      <c r="I92" s="28">
        <v>7.4999999999999997E-2</v>
      </c>
      <c r="J92" s="27">
        <f>($F$90 - $M$95) * $F$96</f>
        <v>0.51332393260000009</v>
      </c>
      <c r="K92" s="27">
        <f>($F$91 - $M$95) * $F$96</f>
        <v>0.57614968460000004</v>
      </c>
      <c r="L92" s="24"/>
      <c r="M92" s="26">
        <f>IFERROR(AVERAGE(J92:L92),"")</f>
        <v>0.54473680860000007</v>
      </c>
      <c r="N92" s="67">
        <f>IFERROR(STDEV(J92:L92),"")</f>
        <v>4.442451527234427E-2</v>
      </c>
    </row>
    <row r="93" spans="1:22" x14ac:dyDescent="0.25">
      <c r="A93" s="1" t="s">
        <v>184</v>
      </c>
      <c r="B93" s="1" t="s">
        <v>173</v>
      </c>
      <c r="C93" s="1" t="s">
        <v>174</v>
      </c>
      <c r="D93" s="1">
        <v>27357.109</v>
      </c>
      <c r="E93" s="1">
        <v>50538.366999999998</v>
      </c>
      <c r="F93" s="1">
        <v>0.5413136717</v>
      </c>
      <c r="H93" s="85" t="s">
        <v>232</v>
      </c>
      <c r="I93" s="26">
        <v>0.25</v>
      </c>
      <c r="J93" s="29">
        <f>($F$92 - $M$95) * $F$96</f>
        <v>2.2539966213999998</v>
      </c>
      <c r="K93" s="29">
        <f>($F$93 - $M$95) * $F$96</f>
        <v>2.1644517705999999</v>
      </c>
      <c r="L93" s="24"/>
      <c r="M93" s="37">
        <f>IFERROR(AVERAGE(J93:L93),"")</f>
        <v>2.2092241960000001</v>
      </c>
      <c r="N93" s="67">
        <f>IFERROR(STDEV(J93:L93),"")</f>
        <v>6.3317771221017546E-2</v>
      </c>
    </row>
    <row r="94" spans="1:22" x14ac:dyDescent="0.25">
      <c r="A94" s="1" t="s">
        <v>181</v>
      </c>
      <c r="B94" s="1" t="s">
        <v>173</v>
      </c>
      <c r="C94" s="1" t="s">
        <v>174</v>
      </c>
      <c r="D94" s="1">
        <v>22588.521000000001</v>
      </c>
      <c r="E94" s="1">
        <v>47329.815999999999</v>
      </c>
      <c r="F94" s="1">
        <v>0.47725773960000001</v>
      </c>
      <c r="H94" s="85" t="s">
        <v>233</v>
      </c>
      <c r="I94" s="24"/>
      <c r="J94" s="24"/>
      <c r="K94" s="24"/>
      <c r="L94" s="24"/>
      <c r="M94" s="24"/>
      <c r="N94" s="58"/>
    </row>
    <row r="95" spans="1:22" ht="15.75" thickBot="1" x14ac:dyDescent="0.3">
      <c r="A95" s="1" t="s">
        <v>182</v>
      </c>
      <c r="B95" s="1" t="s">
        <v>173</v>
      </c>
      <c r="C95" s="1" t="s">
        <v>174</v>
      </c>
      <c r="D95" s="1">
        <v>22521.153999999999</v>
      </c>
      <c r="E95" s="1">
        <v>49746.512000000002</v>
      </c>
      <c r="F95" s="1">
        <v>0.45271825290000001</v>
      </c>
      <c r="H95" s="86" t="s">
        <v>234</v>
      </c>
      <c r="I95" s="53"/>
      <c r="J95" s="128">
        <f>IF($G$82&lt;&gt;"","Point Deleted",$F$82)</f>
        <v>2.77843E-4</v>
      </c>
      <c r="K95" s="128">
        <f>IF($G$83&lt;&gt;"","Point Deleted",$F$83)</f>
        <v>1.2361509999999999E-4</v>
      </c>
      <c r="L95" s="53"/>
      <c r="M95" s="128">
        <f t="shared" ref="M95:M100" si="6">IFERROR(AVERAGE(J95:L95),"")</f>
        <v>2.0072904999999999E-4</v>
      </c>
      <c r="N95" s="123">
        <f t="shared" ref="N95:N100" si="7">IFERROR(STDEV(J95:L95),"")</f>
        <v>1.0905559393816074E-4</v>
      </c>
    </row>
    <row r="96" spans="1:22" ht="66.75" thickTop="1" thickBot="1" x14ac:dyDescent="0.3">
      <c r="C96" s="78"/>
      <c r="E96" s="16" t="s">
        <v>4</v>
      </c>
      <c r="F96" s="17">
        <v>4</v>
      </c>
      <c r="H96" s="87" t="s">
        <v>235</v>
      </c>
      <c r="I96" s="52"/>
      <c r="J96" s="74">
        <f>IFERROR(IF(ISTEXT($J$92),NA(),($J$92 * $I$92) / ($F$98 * 3600)),"")</f>
        <v>5.3471242979166671E-6</v>
      </c>
      <c r="K96" s="61">
        <f>IFERROR(IF(ISTEXT($K$92),NA(),($K$92 * $I$92) / ($F$98 * 3600)),"")</f>
        <v>6.0015592145833329E-6</v>
      </c>
      <c r="L96" s="52"/>
      <c r="M96" s="61">
        <f t="shared" si="6"/>
        <v>5.6743417562500004E-6</v>
      </c>
      <c r="N96" s="70">
        <f t="shared" si="7"/>
        <v>4.6275536742025251E-7</v>
      </c>
      <c r="P96" s="88" t="s">
        <v>241</v>
      </c>
      <c r="Q96" s="89" t="s">
        <v>242</v>
      </c>
      <c r="R96" s="90" t="s">
        <v>215</v>
      </c>
      <c r="S96" s="90" t="s">
        <v>243</v>
      </c>
      <c r="T96" s="90" t="s">
        <v>244</v>
      </c>
      <c r="U96" s="90" t="s">
        <v>245</v>
      </c>
      <c r="V96" s="90" t="s">
        <v>237</v>
      </c>
    </row>
    <row r="97" spans="1:22" ht="18.75" thickTop="1" x14ac:dyDescent="0.35">
      <c r="C97" s="78"/>
      <c r="E97" s="18" t="s">
        <v>226</v>
      </c>
      <c r="F97" s="19">
        <v>0.11</v>
      </c>
      <c r="H97" s="85" t="s">
        <v>236</v>
      </c>
      <c r="I97" s="24"/>
      <c r="J97" s="49">
        <f>IFERROR(IF(ISTEXT($J$93),NA(),$J$93),"")</f>
        <v>2.2539966213999998</v>
      </c>
      <c r="K97" s="37">
        <f>IFERROR(IF(ISTEXT($K$93),NA(),$K$93),"")</f>
        <v>2.1644517705999999</v>
      </c>
      <c r="L97" s="24"/>
      <c r="M97" s="37">
        <f t="shared" si="6"/>
        <v>2.2092241960000001</v>
      </c>
      <c r="N97" s="67">
        <f t="shared" si="7"/>
        <v>6.3317771221017546E-2</v>
      </c>
      <c r="Q97" s="91"/>
      <c r="R97" s="91" t="s">
        <v>229</v>
      </c>
      <c r="S97" s="95">
        <f>$J$88</f>
        <v>37.548191658417437</v>
      </c>
      <c r="T97" s="95">
        <f>$K$88</f>
        <v>30.962130623379856</v>
      </c>
      <c r="U97" s="91" t="str">
        <f>$L$88</f>
        <v/>
      </c>
      <c r="V97" s="96">
        <f>$M$87</f>
        <v>0.59000284774705225</v>
      </c>
    </row>
    <row r="98" spans="1:22" ht="30" x14ac:dyDescent="0.25">
      <c r="C98" s="78"/>
      <c r="E98" s="18" t="s">
        <v>227</v>
      </c>
      <c r="F98" s="20">
        <v>2</v>
      </c>
      <c r="H98" s="85" t="s">
        <v>237</v>
      </c>
      <c r="I98" s="24"/>
      <c r="J98" s="50">
        <f>IFERROR(IF(OR(ISTEXT($J$91),ISTEXT($J$92),ISTEXT($J$93)),NA(),(($J$91 * $I$91) + ($J$92 * $I$92)) / $J$93 / $I$93),"")</f>
        <v>0.91491939357882135</v>
      </c>
      <c r="K98" s="38">
        <f>IFERROR(IF(OR(ISTEXT($K$91),ISTEXT($K$92),ISTEXT($K$93)),NA(),(($K$91 * $I$91) + ($K$92 * $I$92)) / $K$93 / $I$93),"")</f>
        <v>0.91612805963808719</v>
      </c>
      <c r="L98" s="24" t="str">
        <f>IFERROR(IF(OR(ISTEXT($L$91),ISTEXT($L$92),ISTEXT($L$93)),NA(),(($L$91 * $I$91) + ($L$92 * $I$92)) / $L$93 / $I$93),"")</f>
        <v/>
      </c>
      <c r="M98" s="38">
        <f t="shared" si="6"/>
        <v>0.91552372660845427</v>
      </c>
      <c r="N98" s="130">
        <f t="shared" si="7"/>
        <v>8.5465596669689653E-4</v>
      </c>
      <c r="P98" s="92" t="str">
        <f>$B$80</f>
        <v>DTXSID4020402</v>
      </c>
      <c r="Q98" s="97">
        <f>$F$99</f>
        <v>10</v>
      </c>
      <c r="R98" s="91" t="s">
        <v>240</v>
      </c>
      <c r="S98" s="95">
        <f>$J$99</f>
        <v>21.566235028319959</v>
      </c>
      <c r="T98" s="95">
        <f>$K$99</f>
        <v>25.207135573346854</v>
      </c>
      <c r="U98" s="91" t="str">
        <f>$L$99</f>
        <v/>
      </c>
      <c r="V98" s="96">
        <f>$M$98</f>
        <v>0.91552372660845427</v>
      </c>
    </row>
    <row r="99" spans="1:22" ht="18.75" thickBot="1" x14ac:dyDescent="0.4">
      <c r="C99" s="78"/>
      <c r="E99" s="21" t="s">
        <v>228</v>
      </c>
      <c r="F99" s="22">
        <v>10</v>
      </c>
      <c r="H99" s="86" t="s">
        <v>239</v>
      </c>
      <c r="I99" s="53"/>
      <c r="J99" s="76">
        <f>IFERROR($J$96 / $J$93 / $F$97 * 1000000,"")</f>
        <v>21.566235028319959</v>
      </c>
      <c r="K99" s="63">
        <f>IFERROR($K$96 / $K$93 / $F$97 * 1000000,"")</f>
        <v>25.207135573346854</v>
      </c>
      <c r="L99" s="53" t="str">
        <f>IFERROR($L$96 / $L$93 / $F$97 * 1000000,"")</f>
        <v/>
      </c>
      <c r="M99" s="63">
        <f t="shared" si="6"/>
        <v>23.386685300833406</v>
      </c>
      <c r="N99" s="72">
        <f t="shared" si="7"/>
        <v>2.5745054650143144</v>
      </c>
      <c r="P99" s="93"/>
      <c r="Q99" s="98"/>
      <c r="R99" s="99" t="s">
        <v>211</v>
      </c>
      <c r="S99" s="100">
        <f>$J$100</f>
        <v>0.57436148255851638</v>
      </c>
      <c r="T99" s="100">
        <f>$K$100</f>
        <v>0.81412793841495712</v>
      </c>
      <c r="U99" s="99" t="str">
        <f>$L$100</f>
        <v/>
      </c>
      <c r="V99" s="99"/>
    </row>
    <row r="100" spans="1:22" ht="15.75" thickBot="1" x14ac:dyDescent="0.3">
      <c r="H100" s="59" t="s">
        <v>211</v>
      </c>
      <c r="I100" s="60"/>
      <c r="J100" s="64">
        <f>IFERROR($J$99 / $J$88,"")</f>
        <v>0.57436148255851638</v>
      </c>
      <c r="K100" s="64">
        <f>IFERROR($K$99 / $K$88,"")</f>
        <v>0.81412793841495712</v>
      </c>
      <c r="L100" s="60" t="str">
        <f>IFERROR($L$99 / $L$88,"")</f>
        <v/>
      </c>
      <c r="M100" s="64">
        <f t="shared" si="6"/>
        <v>0.69424471048673675</v>
      </c>
      <c r="N100" s="120">
        <f t="shared" si="7"/>
        <v>0.1695404868371542</v>
      </c>
      <c r="P100" s="94"/>
      <c r="Q100" s="101"/>
      <c r="R100" s="91"/>
      <c r="S100" s="91"/>
      <c r="T100" s="91"/>
      <c r="U100" s="91"/>
      <c r="V100" s="91"/>
    </row>
    <row r="101" spans="1:22" ht="15.75" thickTop="1" x14ac:dyDescent="0.25"/>
    <row r="105" spans="1:22" ht="15.75" thickBot="1" x14ac:dyDescent="0.3">
      <c r="H105" s="78" t="s">
        <v>229</v>
      </c>
    </row>
    <row r="106" spans="1:22" ht="15.75" thickTop="1" x14ac:dyDescent="0.25">
      <c r="A106" s="1" t="s">
        <v>53</v>
      </c>
      <c r="B106" s="1" t="s">
        <v>54</v>
      </c>
      <c r="C106" s="1" t="s">
        <v>55</v>
      </c>
      <c r="D106" s="1">
        <v>623.5</v>
      </c>
      <c r="E106" s="1">
        <v>7556000</v>
      </c>
      <c r="F106" s="1">
        <v>8.2520000000000003E-5</v>
      </c>
      <c r="H106" s="79" t="s">
        <v>230</v>
      </c>
      <c r="I106" s="31">
        <v>7.4999999999999997E-2</v>
      </c>
      <c r="J106" s="32">
        <f>($F$114 - $M$110) * $F$122</f>
        <v>1.39567182</v>
      </c>
      <c r="K106" s="32">
        <f>($F$115 - $M$110) * $F$122</f>
        <v>1.36327182</v>
      </c>
      <c r="L106" s="33"/>
      <c r="M106" s="40">
        <f>IFERROR(AVERAGE(J106:L106),"")</f>
        <v>1.37947182</v>
      </c>
      <c r="N106" s="122">
        <f>IFERROR(STDEV(J106:L106),"")</f>
        <v>2.2910259710444129E-2</v>
      </c>
      <c r="P106" s="1" t="s">
        <v>229</v>
      </c>
      <c r="Q106" s="14">
        <f>$M$114</f>
        <v>34.919028343271052</v>
      </c>
      <c r="R106" s="12">
        <f>$N$114</f>
        <v>6.4866707539991948</v>
      </c>
    </row>
    <row r="107" spans="1:22" x14ac:dyDescent="0.25">
      <c r="A107" s="1" t="s">
        <v>56</v>
      </c>
      <c r="B107" s="1" t="s">
        <v>54</v>
      </c>
      <c r="C107" s="1" t="s">
        <v>55</v>
      </c>
      <c r="D107" s="1">
        <v>605.79999999999995</v>
      </c>
      <c r="E107" s="1">
        <v>7426000</v>
      </c>
      <c r="F107" s="1">
        <v>8.1570000000000007E-5</v>
      </c>
      <c r="H107" s="80" t="s">
        <v>231</v>
      </c>
      <c r="I107" s="26">
        <v>0.25</v>
      </c>
      <c r="J107" s="27">
        <f>($F$110 - $M$110) * $F$122</f>
        <v>0.49687181999999996</v>
      </c>
      <c r="K107" s="27">
        <f>($F$111 - $M$110) * $F$122</f>
        <v>0.39779181999999996</v>
      </c>
      <c r="L107" s="24"/>
      <c r="M107" s="26">
        <f>IFERROR(AVERAGE(J107:L107),"")</f>
        <v>0.44733181999999994</v>
      </c>
      <c r="N107" s="42">
        <f>IFERROR(STDEV(J107:L107),"")</f>
        <v>7.0060139879963609E-2</v>
      </c>
      <c r="P107" s="1" t="s">
        <v>240</v>
      </c>
      <c r="Q107" s="14">
        <f>$M$125</f>
        <v>28.588711160469124</v>
      </c>
      <c r="R107" s="12">
        <f>$N$125</f>
        <v>3.739707624332675</v>
      </c>
    </row>
    <row r="108" spans="1:22" x14ac:dyDescent="0.25">
      <c r="A108" s="1" t="s">
        <v>57</v>
      </c>
      <c r="B108" s="1" t="s">
        <v>54</v>
      </c>
      <c r="C108" s="1" t="s">
        <v>55</v>
      </c>
      <c r="D108" s="1">
        <v>546.4</v>
      </c>
      <c r="E108" s="1">
        <v>7311000</v>
      </c>
      <c r="F108" s="1">
        <v>7.4740000000000006E-5</v>
      </c>
      <c r="H108" s="80" t="s">
        <v>232</v>
      </c>
      <c r="I108" s="28">
        <v>7.4999999999999997E-2</v>
      </c>
      <c r="J108" s="29">
        <f>($F$112 - $M$110) * $F$122</f>
        <v>3.9700718200000003</v>
      </c>
      <c r="K108" s="29">
        <f>($F$113 - $M$110) * $F$122</f>
        <v>4.1396718199999993</v>
      </c>
      <c r="L108" s="24"/>
      <c r="M108" s="37">
        <f>IFERROR(AVERAGE(J108:L108),"")</f>
        <v>4.0548718199999998</v>
      </c>
      <c r="N108" s="43">
        <f>IFERROR(STDEV(J108:L108),"")</f>
        <v>0.1199253100892378</v>
      </c>
    </row>
    <row r="109" spans="1:22" x14ac:dyDescent="0.25">
      <c r="A109" s="1" t="s">
        <v>58</v>
      </c>
      <c r="B109" s="1" t="s">
        <v>54</v>
      </c>
      <c r="C109" s="1" t="s">
        <v>55</v>
      </c>
      <c r="D109" s="1">
        <v>671.1</v>
      </c>
      <c r="E109" s="1">
        <v>7264000</v>
      </c>
      <c r="F109" s="1">
        <v>9.2399999999999996E-5</v>
      </c>
      <c r="H109" s="80" t="s">
        <v>233</v>
      </c>
      <c r="I109" s="24"/>
      <c r="J109" s="24"/>
      <c r="K109" s="24"/>
      <c r="L109" s="24"/>
      <c r="M109" s="24"/>
      <c r="N109" s="34"/>
    </row>
    <row r="110" spans="1:22" ht="15.75" thickBot="1" x14ac:dyDescent="0.3">
      <c r="A110" s="1" t="s">
        <v>59</v>
      </c>
      <c r="B110" s="1" t="s">
        <v>54</v>
      </c>
      <c r="C110" s="1" t="s">
        <v>55</v>
      </c>
      <c r="D110" s="1">
        <v>888200</v>
      </c>
      <c r="E110" s="1">
        <v>7146000</v>
      </c>
      <c r="F110" s="1">
        <v>0.12429999999999999</v>
      </c>
      <c r="H110" s="81" t="s">
        <v>234</v>
      </c>
      <c r="I110" s="25"/>
      <c r="J110" s="104">
        <f>IF($G$106&lt;&gt;"","Point Deleted",$F$106)</f>
        <v>8.2520000000000003E-5</v>
      </c>
      <c r="K110" s="104">
        <f>IF($G$107&lt;&gt;"","Point Deleted",$F$107)</f>
        <v>8.1570000000000007E-5</v>
      </c>
      <c r="L110" s="25"/>
      <c r="M110" s="104">
        <f>IFERROR(AVERAGE(J110:L110),"")</f>
        <v>8.2045000000000005E-5</v>
      </c>
      <c r="N110" s="110">
        <f>IFERROR(STDEV(J110:L110),"")</f>
        <v>6.7175144212721726E-7</v>
      </c>
    </row>
    <row r="111" spans="1:22" x14ac:dyDescent="0.25">
      <c r="A111" s="1" t="s">
        <v>60</v>
      </c>
      <c r="B111" s="1" t="s">
        <v>54</v>
      </c>
      <c r="C111" s="1" t="s">
        <v>55</v>
      </c>
      <c r="D111" s="1">
        <v>725400</v>
      </c>
      <c r="E111" s="1">
        <v>7288000</v>
      </c>
      <c r="F111" s="1">
        <v>9.9529999999999993E-2</v>
      </c>
      <c r="H111" s="82" t="s">
        <v>235</v>
      </c>
      <c r="I111" s="23"/>
      <c r="J111" s="48">
        <f>IFERROR(IF(ISTEXT($J$107),NA(),($J$107 * $I$107) / ($F$124 * 3600)),"")</f>
        <v>1.7252493749999999E-5</v>
      </c>
      <c r="K111" s="36">
        <f>IFERROR(IF(ISTEXT($K$107),NA(),($K$107 * $I$107) / ($F$124 * 3600)),"")</f>
        <v>1.381221597222222E-5</v>
      </c>
      <c r="L111" s="23"/>
      <c r="M111" s="36">
        <f>IFERROR(AVERAGE(J111:L111),"")</f>
        <v>1.5532354861111111E-5</v>
      </c>
      <c r="N111" s="45">
        <f>IFERROR(STDEV(J111:L111),"")</f>
        <v>2.4326437458320536E-6</v>
      </c>
    </row>
    <row r="112" spans="1:22" ht="18" x14ac:dyDescent="0.35">
      <c r="A112" s="1" t="s">
        <v>67</v>
      </c>
      <c r="B112" s="1" t="s">
        <v>54</v>
      </c>
      <c r="C112" s="1" t="s">
        <v>55</v>
      </c>
      <c r="D112" s="1">
        <v>6972000</v>
      </c>
      <c r="E112" s="1">
        <v>7024000</v>
      </c>
      <c r="F112" s="1">
        <v>0.99260000000000004</v>
      </c>
      <c r="H112" s="80" t="s">
        <v>236</v>
      </c>
      <c r="I112" s="24"/>
      <c r="J112" s="49">
        <f>IFERROR(IF(ISTEXT($J$108),NA(),$J$108),"")</f>
        <v>3.9700718200000003</v>
      </c>
      <c r="K112" s="37">
        <f>IFERROR(IF(ISTEXT($K$108),NA(),$K$108),"")</f>
        <v>4.1396718199999993</v>
      </c>
      <c r="L112" s="24"/>
      <c r="M112" s="37">
        <f>IFERROR(AVERAGE(J112:L112),"")</f>
        <v>4.0548718199999998</v>
      </c>
      <c r="N112" s="43">
        <f>IFERROR(STDEV(J112:L112),"")</f>
        <v>0.1199253100892378</v>
      </c>
    </row>
    <row r="113" spans="1:22" x14ac:dyDescent="0.25">
      <c r="A113" s="1" t="s">
        <v>68</v>
      </c>
      <c r="B113" s="1" t="s">
        <v>54</v>
      </c>
      <c r="C113" s="1" t="s">
        <v>55</v>
      </c>
      <c r="D113" s="1">
        <v>7097000</v>
      </c>
      <c r="E113" s="1">
        <v>6857000</v>
      </c>
      <c r="F113" s="1">
        <v>1.0349999999999999</v>
      </c>
      <c r="H113" s="80" t="s">
        <v>237</v>
      </c>
      <c r="I113" s="24"/>
      <c r="J113" s="50">
        <f>IFERROR(IF(OR(ISTEXT($J$106),ISTEXT($J$107),ISTEXT($J$108)),NA(),(($J$106 * $I$106) + ($J$107 * $I$107)) / $J$108 / $I$108),"")</f>
        <v>0.76872947351365539</v>
      </c>
      <c r="K113" s="38">
        <f>IFERROR(IF(OR(ISTEXT($K$106),ISTEXT($K$107),ISTEXT($K$108)),NA(),(($K$106 * $I$106) + ($K$107 * $I$107)) / $K$108 / $I$108),"")</f>
        <v>0.6496274753812088</v>
      </c>
      <c r="L113" s="24" t="str">
        <f>IFERROR(IF(OR(ISTEXT($L$106),ISTEXT($L$107),ISTEXT($L$108)),NA(),(($L$106 * $I$106) + ($L$107 * $I$107)) / $L$108 / $I$108),"")</f>
        <v/>
      </c>
      <c r="M113" s="38">
        <f>IFERROR(AVERAGE(J113:L113),"")</f>
        <v>0.70917847444743209</v>
      </c>
      <c r="N113" s="111">
        <f>IFERROR(STDEV(J113:L113),"")</f>
        <v>8.4217830532320501E-2</v>
      </c>
    </row>
    <row r="114" spans="1:22" ht="18.75" thickBot="1" x14ac:dyDescent="0.4">
      <c r="A114" s="1" t="s">
        <v>63</v>
      </c>
      <c r="B114" s="1" t="s">
        <v>54</v>
      </c>
      <c r="C114" s="1" t="s">
        <v>55</v>
      </c>
      <c r="D114" s="1">
        <v>2397000</v>
      </c>
      <c r="E114" s="1">
        <v>6869000</v>
      </c>
      <c r="F114" s="1">
        <v>0.34899999999999998</v>
      </c>
      <c r="H114" s="83" t="s">
        <v>239</v>
      </c>
      <c r="I114" s="35"/>
      <c r="J114" s="51">
        <f>IFERROR($J$111 / $J$108 / $F$123 * 1000000,"")</f>
        <v>39.505797220748327</v>
      </c>
      <c r="K114" s="39">
        <f>IFERROR($K$111 / $K$108 / $F$123 * 1000000,"")</f>
        <v>30.332259465793776</v>
      </c>
      <c r="L114" s="35" t="str">
        <f>IFERROR($L$111 / $L$108 / $F$123 * 1000000,"")</f>
        <v/>
      </c>
      <c r="M114" s="39">
        <f>IFERROR(AVERAGE(J114:L114),"")</f>
        <v>34.919028343271052</v>
      </c>
      <c r="N114" s="47">
        <f>IFERROR(STDEV(J114:L114),"")</f>
        <v>6.4866707539991948</v>
      </c>
    </row>
    <row r="115" spans="1:22" ht="15.75" thickTop="1" x14ac:dyDescent="0.25">
      <c r="A115" s="1" t="s">
        <v>64</v>
      </c>
      <c r="B115" s="1" t="s">
        <v>54</v>
      </c>
      <c r="C115" s="1" t="s">
        <v>55</v>
      </c>
      <c r="D115" s="1">
        <v>2362000</v>
      </c>
      <c r="E115" s="1">
        <v>6929000</v>
      </c>
      <c r="F115" s="1">
        <v>0.34089999999999998</v>
      </c>
      <c r="H115" s="77"/>
    </row>
    <row r="116" spans="1:22" ht="15.75" thickBot="1" x14ac:dyDescent="0.3">
      <c r="A116" s="1" t="s">
        <v>61</v>
      </c>
      <c r="B116" s="1" t="s">
        <v>54</v>
      </c>
      <c r="C116" s="1" t="s">
        <v>55</v>
      </c>
      <c r="D116" s="1">
        <v>1986000</v>
      </c>
      <c r="E116" s="1">
        <v>7024000</v>
      </c>
      <c r="F116" s="1">
        <v>0.2828</v>
      </c>
      <c r="H116" s="78" t="s">
        <v>240</v>
      </c>
    </row>
    <row r="117" spans="1:22" ht="15.75" thickTop="1" x14ac:dyDescent="0.25">
      <c r="A117" s="1" t="s">
        <v>62</v>
      </c>
      <c r="B117" s="1" t="s">
        <v>54</v>
      </c>
      <c r="C117" s="1" t="s">
        <v>55</v>
      </c>
      <c r="D117" s="1">
        <v>2123000</v>
      </c>
      <c r="E117" s="1">
        <v>6802000</v>
      </c>
      <c r="F117" s="1">
        <v>0.31209999999999999</v>
      </c>
      <c r="H117" s="84" t="s">
        <v>230</v>
      </c>
      <c r="I117" s="55">
        <v>0.25</v>
      </c>
      <c r="J117" s="56">
        <f>($F$120 - $M$121) * $F$122</f>
        <v>3.25206572</v>
      </c>
      <c r="K117" s="56">
        <f>($F$121 - $M$121) * $F$122</f>
        <v>3.15606572</v>
      </c>
      <c r="L117" s="57"/>
      <c r="M117" s="65">
        <f>IFERROR(AVERAGE(J117:L117),"")</f>
        <v>3.20406572</v>
      </c>
      <c r="N117" s="129">
        <f>IFERROR(STDEV(J117:L117),"")</f>
        <v>6.7882250993908627E-2</v>
      </c>
    </row>
    <row r="118" spans="1:22" x14ac:dyDescent="0.25">
      <c r="A118" s="1" t="s">
        <v>69</v>
      </c>
      <c r="B118" s="1" t="s">
        <v>54</v>
      </c>
      <c r="C118" s="1" t="s">
        <v>55</v>
      </c>
      <c r="D118" s="1">
        <v>7607000</v>
      </c>
      <c r="E118" s="1">
        <v>7370000</v>
      </c>
      <c r="F118" s="1">
        <v>1.032</v>
      </c>
      <c r="H118" s="85" t="s">
        <v>231</v>
      </c>
      <c r="I118" s="28">
        <v>7.4999999999999997E-2</v>
      </c>
      <c r="J118" s="29">
        <f>($F$116 - $M$121) * $F$122</f>
        <v>1.1308657200000001</v>
      </c>
      <c r="K118" s="29">
        <f>($F$117 - $M$121) * $F$122</f>
        <v>1.24806572</v>
      </c>
      <c r="L118" s="24"/>
      <c r="M118" s="37">
        <f>IFERROR(AVERAGE(J118:L118),"")</f>
        <v>1.1894657200000001</v>
      </c>
      <c r="N118" s="67">
        <f>IFERROR(STDEV(J118:L118),"")</f>
        <v>8.2872914755063351E-2</v>
      </c>
    </row>
    <row r="119" spans="1:22" x14ac:dyDescent="0.25">
      <c r="A119" s="1" t="s">
        <v>70</v>
      </c>
      <c r="B119" s="1" t="s">
        <v>54</v>
      </c>
      <c r="C119" s="1" t="s">
        <v>55</v>
      </c>
      <c r="D119" s="1">
        <v>7194000</v>
      </c>
      <c r="E119" s="1">
        <v>7604000</v>
      </c>
      <c r="F119" s="1">
        <v>0.94610000000000005</v>
      </c>
      <c r="H119" s="85" t="s">
        <v>232</v>
      </c>
      <c r="I119" s="26">
        <v>0.25</v>
      </c>
      <c r="J119" s="29">
        <f>($F$118 - $M$121) * $F$122</f>
        <v>4.1276657200000004</v>
      </c>
      <c r="K119" s="29">
        <f>($F$119 - $M$121) * $F$122</f>
        <v>3.7840657200000001</v>
      </c>
      <c r="L119" s="24"/>
      <c r="M119" s="37">
        <f>IFERROR(AVERAGE(J119:L119),"")</f>
        <v>3.9558657200000003</v>
      </c>
      <c r="N119" s="68">
        <f>IFERROR(STDEV(J119:L119),"")</f>
        <v>0.24296189001569798</v>
      </c>
    </row>
    <row r="120" spans="1:22" x14ac:dyDescent="0.25">
      <c r="A120" s="1" t="s">
        <v>65</v>
      </c>
      <c r="B120" s="1" t="s">
        <v>54</v>
      </c>
      <c r="C120" s="1" t="s">
        <v>55</v>
      </c>
      <c r="D120" s="1">
        <v>5589000</v>
      </c>
      <c r="E120" s="1">
        <v>6873000</v>
      </c>
      <c r="F120" s="1">
        <v>0.81310000000000004</v>
      </c>
      <c r="H120" s="85" t="s">
        <v>233</v>
      </c>
      <c r="I120" s="24"/>
      <c r="J120" s="24"/>
      <c r="K120" s="24"/>
      <c r="L120" s="24"/>
      <c r="M120" s="24"/>
      <c r="N120" s="58"/>
    </row>
    <row r="121" spans="1:22" ht="15.75" thickBot="1" x14ac:dyDescent="0.3">
      <c r="A121" s="1" t="s">
        <v>66</v>
      </c>
      <c r="B121" s="1" t="s">
        <v>54</v>
      </c>
      <c r="C121" s="1" t="s">
        <v>55</v>
      </c>
      <c r="D121" s="1">
        <v>5322000</v>
      </c>
      <c r="E121" s="1">
        <v>6744000</v>
      </c>
      <c r="F121" s="1">
        <v>0.78910000000000002</v>
      </c>
      <c r="H121" s="86" t="s">
        <v>234</v>
      </c>
      <c r="I121" s="53"/>
      <c r="J121" s="113">
        <f>IF($G$108&lt;&gt;"","Point Deleted",$F$108)</f>
        <v>7.4740000000000006E-5</v>
      </c>
      <c r="K121" s="113">
        <f>IF($G$109&lt;&gt;"","Point Deleted",$F$109)</f>
        <v>9.2399999999999996E-5</v>
      </c>
      <c r="L121" s="53"/>
      <c r="M121" s="113">
        <f t="shared" ref="M121:M126" si="8">IFERROR(AVERAGE(J121:L121),"")</f>
        <v>8.3570000000000001E-5</v>
      </c>
      <c r="N121" s="69">
        <f t="shared" ref="N121:N126" si="9">IFERROR(STDEV(J121:L121),"")</f>
        <v>1.2487505755754423E-5</v>
      </c>
    </row>
    <row r="122" spans="1:22" ht="66.75" thickTop="1" thickBot="1" x14ac:dyDescent="0.3">
      <c r="C122" s="78"/>
      <c r="E122" s="16" t="s">
        <v>4</v>
      </c>
      <c r="F122" s="17">
        <v>4</v>
      </c>
      <c r="H122" s="87" t="s">
        <v>235</v>
      </c>
      <c r="I122" s="52"/>
      <c r="J122" s="74">
        <f>IFERROR(IF(ISTEXT($J$118),NA(),($J$118 * $I$118) / ($F$124 * 3600)),"")</f>
        <v>1.1779851249999999E-5</v>
      </c>
      <c r="K122" s="61">
        <f>IFERROR(IF(ISTEXT($K$118),NA(),($K$118 * $I$118) / ($F$124 * 3600)),"")</f>
        <v>1.3000684583333334E-5</v>
      </c>
      <c r="L122" s="52"/>
      <c r="M122" s="61">
        <f t="shared" si="8"/>
        <v>1.2390267916666667E-5</v>
      </c>
      <c r="N122" s="70">
        <f t="shared" si="9"/>
        <v>8.6325952869857824E-7</v>
      </c>
      <c r="P122" s="88" t="s">
        <v>241</v>
      </c>
      <c r="Q122" s="89" t="s">
        <v>242</v>
      </c>
      <c r="R122" s="90" t="s">
        <v>215</v>
      </c>
      <c r="S122" s="90" t="s">
        <v>243</v>
      </c>
      <c r="T122" s="90" t="s">
        <v>244</v>
      </c>
      <c r="U122" s="90" t="s">
        <v>245</v>
      </c>
      <c r="V122" s="90" t="s">
        <v>237</v>
      </c>
    </row>
    <row r="123" spans="1:22" ht="18.75" thickTop="1" x14ac:dyDescent="0.35">
      <c r="C123" s="78"/>
      <c r="E123" s="18" t="s">
        <v>226</v>
      </c>
      <c r="F123" s="19">
        <v>0.11</v>
      </c>
      <c r="H123" s="85" t="s">
        <v>236</v>
      </c>
      <c r="I123" s="24"/>
      <c r="J123" s="49">
        <f>IFERROR(IF(ISTEXT($J$119),NA(),$J$119),"")</f>
        <v>4.1276657200000004</v>
      </c>
      <c r="K123" s="37">
        <f>IFERROR(IF(ISTEXT($K$119),NA(),$K$119),"")</f>
        <v>3.7840657200000001</v>
      </c>
      <c r="L123" s="24"/>
      <c r="M123" s="37">
        <f t="shared" si="8"/>
        <v>3.9558657200000003</v>
      </c>
      <c r="N123" s="68">
        <f t="shared" si="9"/>
        <v>0.24296189001569798</v>
      </c>
      <c r="Q123" s="91"/>
      <c r="R123" s="91" t="s">
        <v>229</v>
      </c>
      <c r="S123" s="95">
        <f>$J$114</f>
        <v>39.505797220748327</v>
      </c>
      <c r="T123" s="95">
        <f>$K$114</f>
        <v>30.332259465793776</v>
      </c>
      <c r="U123" s="91" t="str">
        <f>$L$114</f>
        <v/>
      </c>
      <c r="V123" s="96">
        <f>$M$113</f>
        <v>0.70917847444743209</v>
      </c>
    </row>
    <row r="124" spans="1:22" ht="30" x14ac:dyDescent="0.25">
      <c r="C124" s="78"/>
      <c r="E124" s="18" t="s">
        <v>227</v>
      </c>
      <c r="F124" s="20">
        <v>2</v>
      </c>
      <c r="H124" s="85" t="s">
        <v>237</v>
      </c>
      <c r="I124" s="24"/>
      <c r="J124" s="50">
        <f>IFERROR(IF(OR(ISTEXT($J$117),ISTEXT($J$118),ISTEXT($J$119)),NA(),(($J$117 * $I$117) + ($J$118 * $I$118)) / $J$119 / $I$119),"")</f>
        <v>0.87006208341890623</v>
      </c>
      <c r="K124" s="38">
        <f>IFERROR(IF(OR(ISTEXT($K$117),ISTEXT($K$118),ISTEXT($K$119)),NA(),(($K$117 * $I$117) + ($K$118 * $I$118)) / $K$119 / $I$119),"")</f>
        <v>0.93298734674195882</v>
      </c>
      <c r="L124" s="24" t="str">
        <f>IFERROR(IF(OR(ISTEXT($L$117),ISTEXT($L$118),ISTEXT($L$119)),NA(),(($L$117 * $I$117) + ($L$118 * $I$118)) / $L$119 / $I$119),"")</f>
        <v/>
      </c>
      <c r="M124" s="38">
        <f t="shared" si="8"/>
        <v>0.90152471508043253</v>
      </c>
      <c r="N124" s="119">
        <f t="shared" si="9"/>
        <v>4.4494880403679639E-2</v>
      </c>
      <c r="P124" s="92" t="str">
        <f>$B$106</f>
        <v>DTXSID4020959</v>
      </c>
      <c r="Q124" s="97">
        <f>$F$125</f>
        <v>10</v>
      </c>
      <c r="R124" s="91" t="s">
        <v>240</v>
      </c>
      <c r="S124" s="95">
        <f>$J$125</f>
        <v>25.944338539648456</v>
      </c>
      <c r="T124" s="95">
        <f>$K$125</f>
        <v>31.233083781289793</v>
      </c>
      <c r="U124" s="91" t="str">
        <f>$L$125</f>
        <v/>
      </c>
      <c r="V124" s="96">
        <f>$M$124</f>
        <v>0.90152471508043253</v>
      </c>
    </row>
    <row r="125" spans="1:22" ht="18.75" thickBot="1" x14ac:dyDescent="0.4">
      <c r="C125" s="78"/>
      <c r="E125" s="21" t="s">
        <v>228</v>
      </c>
      <c r="F125" s="22">
        <v>10</v>
      </c>
      <c r="H125" s="86" t="s">
        <v>239</v>
      </c>
      <c r="I125" s="53"/>
      <c r="J125" s="76">
        <f>IFERROR($J$122 / $J$119 / $F$123 * 1000000,"")</f>
        <v>25.944338539648456</v>
      </c>
      <c r="K125" s="63">
        <f>IFERROR($K$122 / $K$119 / $F$123 * 1000000,"")</f>
        <v>31.233083781289793</v>
      </c>
      <c r="L125" s="53" t="str">
        <f>IFERROR($L$122 / $L$119 / $F$123 * 1000000,"")</f>
        <v/>
      </c>
      <c r="M125" s="63">
        <f t="shared" si="8"/>
        <v>28.588711160469124</v>
      </c>
      <c r="N125" s="72">
        <f t="shared" si="9"/>
        <v>3.739707624332675</v>
      </c>
      <c r="P125" s="93"/>
      <c r="Q125" s="98"/>
      <c r="R125" s="99" t="s">
        <v>211</v>
      </c>
      <c r="S125" s="100">
        <f>$J$126</f>
        <v>0.65672231330197195</v>
      </c>
      <c r="T125" s="121">
        <f>$K$126</f>
        <v>1.0296985563014813</v>
      </c>
      <c r="U125" s="99" t="str">
        <f>$L$126</f>
        <v/>
      </c>
      <c r="V125" s="99"/>
    </row>
    <row r="126" spans="1:22" ht="15.75" thickBot="1" x14ac:dyDescent="0.3">
      <c r="H126" s="59" t="s">
        <v>211</v>
      </c>
      <c r="I126" s="60"/>
      <c r="J126" s="64">
        <f>IFERROR($J$125 / $J$114,"")</f>
        <v>0.65672231330197195</v>
      </c>
      <c r="K126" s="115">
        <f>IFERROR($K$125 / $K$114,"")</f>
        <v>1.0296985563014813</v>
      </c>
      <c r="L126" s="60" t="str">
        <f>IFERROR($L$125 / $L$114,"")</f>
        <v/>
      </c>
      <c r="M126" s="64">
        <f t="shared" si="8"/>
        <v>0.84321043480172664</v>
      </c>
      <c r="N126" s="120">
        <f t="shared" si="9"/>
        <v>0.2637340306464343</v>
      </c>
      <c r="P126" s="94"/>
      <c r="Q126" s="101"/>
      <c r="R126" s="91"/>
      <c r="S126" s="91"/>
      <c r="T126" s="91"/>
      <c r="U126" s="91"/>
      <c r="V126" s="91"/>
    </row>
    <row r="127" spans="1:22" ht="15.75" thickTop="1" x14ac:dyDescent="0.25"/>
    <row r="131" spans="1:18" ht="15.75" thickBot="1" x14ac:dyDescent="0.3">
      <c r="H131" s="78" t="s">
        <v>229</v>
      </c>
    </row>
    <row r="132" spans="1:18" ht="15.75" thickTop="1" x14ac:dyDescent="0.25">
      <c r="A132" s="1" t="s">
        <v>113</v>
      </c>
      <c r="B132" s="1" t="s">
        <v>145</v>
      </c>
      <c r="C132" s="1" t="s">
        <v>146</v>
      </c>
      <c r="D132" s="1">
        <v>4.5410000000000004</v>
      </c>
      <c r="E132" s="1">
        <v>47896.754000000001</v>
      </c>
      <c r="F132" s="1">
        <v>9.4808099999999998E-5</v>
      </c>
      <c r="H132" s="79" t="s">
        <v>230</v>
      </c>
      <c r="I132" s="31">
        <v>7.4999999999999997E-2</v>
      </c>
      <c r="J132" s="126">
        <f>($F$140 - $M$136) * $F$148</f>
        <v>0.42131968079999998</v>
      </c>
      <c r="K132" s="126">
        <f>($F$141 - $M$136) * $F$148</f>
        <v>0.72848005240000002</v>
      </c>
      <c r="L132" s="33"/>
      <c r="M132" s="127">
        <f>IFERROR(AVERAGE(J132:L132),"")</f>
        <v>0.57489986660000003</v>
      </c>
      <c r="N132" s="41">
        <f>IFERROR(STDEV(J132:L132),"")</f>
        <v>0.21719518167013963</v>
      </c>
      <c r="P132" s="1" t="s">
        <v>229</v>
      </c>
      <c r="Q132" s="14">
        <f>$M$140</f>
        <v>23.787130625169205</v>
      </c>
      <c r="R132" s="12">
        <f>$N$140</f>
        <v>1.1168598474307221</v>
      </c>
    </row>
    <row r="133" spans="1:18" x14ac:dyDescent="0.25">
      <c r="A133" s="1" t="s">
        <v>116</v>
      </c>
      <c r="B133" s="1" t="s">
        <v>145</v>
      </c>
      <c r="C133" s="1" t="s">
        <v>146</v>
      </c>
      <c r="D133" s="1">
        <v>50.648000000000003</v>
      </c>
      <c r="E133" s="1">
        <v>49218.434000000001</v>
      </c>
      <c r="F133" s="1">
        <v>1.0290453E-3</v>
      </c>
      <c r="H133" s="80" t="s">
        <v>231</v>
      </c>
      <c r="I133" s="26">
        <v>0.25</v>
      </c>
      <c r="J133" s="27">
        <f>($F$136 - $M$136) * $F$148</f>
        <v>0.6589112064</v>
      </c>
      <c r="K133" s="27">
        <f>($F$137 - $M$136) * $F$148</f>
        <v>0.62632028080000002</v>
      </c>
      <c r="L133" s="24"/>
      <c r="M133" s="26">
        <f>IFERROR(AVERAGE(J133:L133),"")</f>
        <v>0.64261574359999996</v>
      </c>
      <c r="N133" s="42">
        <f>IFERROR(STDEV(J133:L133),"")</f>
        <v>2.3045264496906241E-2</v>
      </c>
      <c r="P133" s="1" t="s">
        <v>240</v>
      </c>
      <c r="Q133" s="12">
        <f>$M$151</f>
        <v>9.7996639876542524</v>
      </c>
      <c r="R133" s="12">
        <f>$N$151</f>
        <v>2.0283549368721898</v>
      </c>
    </row>
    <row r="134" spans="1:18" x14ac:dyDescent="0.25">
      <c r="A134" s="1" t="s">
        <v>117</v>
      </c>
      <c r="B134" s="1" t="s">
        <v>145</v>
      </c>
      <c r="C134" s="1" t="s">
        <v>146</v>
      </c>
      <c r="D134" s="1">
        <v>77.864999999999995</v>
      </c>
      <c r="E134" s="1">
        <v>48453.203000000001</v>
      </c>
      <c r="F134" s="1">
        <v>1.6070145000000001E-3</v>
      </c>
      <c r="H134" s="80" t="s">
        <v>232</v>
      </c>
      <c r="I134" s="28">
        <v>7.4999999999999997E-2</v>
      </c>
      <c r="J134" s="29">
        <f>($F$138 - $M$136) * $F$148</f>
        <v>8.4628209451999989</v>
      </c>
      <c r="K134" s="29">
        <f>($F$139 - $M$136) * $F$148</f>
        <v>8.5967188599999993</v>
      </c>
      <c r="L134" s="24"/>
      <c r="M134" s="37">
        <f>IFERROR(AVERAGE(J134:L134),"")</f>
        <v>8.5297699025999982</v>
      </c>
      <c r="N134" s="42">
        <f>IFERROR(STDEV(J134:L134),"")</f>
        <v>9.4680123541818831E-2</v>
      </c>
    </row>
    <row r="135" spans="1:18" x14ac:dyDescent="0.25">
      <c r="A135" s="1" t="s">
        <v>118</v>
      </c>
      <c r="B135" s="1" t="s">
        <v>145</v>
      </c>
      <c r="C135" s="1" t="s">
        <v>146</v>
      </c>
      <c r="D135" s="1">
        <v>25.934999999999999</v>
      </c>
      <c r="E135" s="1">
        <v>48957.972999999998</v>
      </c>
      <c r="F135" s="1">
        <v>5.2974010000000004E-4</v>
      </c>
      <c r="H135" s="80" t="s">
        <v>233</v>
      </c>
      <c r="I135" s="24"/>
      <c r="J135" s="24"/>
      <c r="K135" s="24"/>
      <c r="L135" s="24"/>
      <c r="M135" s="24"/>
      <c r="N135" s="34"/>
    </row>
    <row r="136" spans="1:18" ht="15.75" thickBot="1" x14ac:dyDescent="0.3">
      <c r="A136" s="1" t="s">
        <v>151</v>
      </c>
      <c r="B136" s="1" t="s">
        <v>145</v>
      </c>
      <c r="C136" s="1" t="s">
        <v>146</v>
      </c>
      <c r="D136" s="1">
        <v>8113.5640000000003</v>
      </c>
      <c r="E136" s="1">
        <v>49086.921999999999</v>
      </c>
      <c r="F136" s="1">
        <v>0.16528972829999999</v>
      </c>
      <c r="H136" s="81" t="s">
        <v>234</v>
      </c>
      <c r="I136" s="25"/>
      <c r="J136" s="104">
        <f>IF($G$132&lt;&gt;"","Point Deleted",$F$132)</f>
        <v>9.4808099999999998E-5</v>
      </c>
      <c r="K136" s="30">
        <f>IF($G$133&lt;&gt;"","Point Deleted",$F$133)</f>
        <v>1.0290453E-3</v>
      </c>
      <c r="L136" s="25"/>
      <c r="M136" s="125">
        <f>IFERROR(AVERAGE(J136:L136),"")</f>
        <v>5.6192670000000005E-4</v>
      </c>
      <c r="N136" s="44">
        <f>IFERROR(STDEV(J136:L136),"")</f>
        <v>6.6060545935673286E-4</v>
      </c>
    </row>
    <row r="137" spans="1:18" x14ac:dyDescent="0.25">
      <c r="A137" s="1" t="s">
        <v>152</v>
      </c>
      <c r="B137" s="1" t="s">
        <v>145</v>
      </c>
      <c r="C137" s="1" t="s">
        <v>146</v>
      </c>
      <c r="D137" s="1">
        <v>7786.8580000000002</v>
      </c>
      <c r="E137" s="1">
        <v>49553.004000000001</v>
      </c>
      <c r="F137" s="1">
        <v>0.1571419969</v>
      </c>
      <c r="H137" s="82" t="s">
        <v>235</v>
      </c>
      <c r="I137" s="23"/>
      <c r="J137" s="48">
        <f>IFERROR(IF(ISTEXT($J$133),NA(),($J$133 * $I$133) / ($F$150 * 3600)),"")</f>
        <v>2.2878861333333332E-5</v>
      </c>
      <c r="K137" s="36">
        <f>IFERROR(IF(ISTEXT($K$133),NA(),($K$133 * $I$133) / ($F$150 * 3600)),"")</f>
        <v>2.1747231972222224E-5</v>
      </c>
      <c r="L137" s="23"/>
      <c r="M137" s="36">
        <f>IFERROR(AVERAGE(J137:L137),"")</f>
        <v>2.2313046652777779E-5</v>
      </c>
      <c r="N137" s="45">
        <f>IFERROR(STDEV(J137:L137),"")</f>
        <v>8.0018279503146498E-7</v>
      </c>
    </row>
    <row r="138" spans="1:18" ht="18" x14ac:dyDescent="0.35">
      <c r="A138" s="1" t="s">
        <v>149</v>
      </c>
      <c r="B138" s="1" t="s">
        <v>145</v>
      </c>
      <c r="C138" s="1" t="s">
        <v>146</v>
      </c>
      <c r="D138" s="1">
        <v>102309.844</v>
      </c>
      <c r="E138" s="1">
        <v>48344.483999999997</v>
      </c>
      <c r="F138" s="1">
        <v>2.1162671629999998</v>
      </c>
      <c r="H138" s="80" t="s">
        <v>236</v>
      </c>
      <c r="I138" s="24"/>
      <c r="J138" s="49">
        <f>IFERROR(IF(ISTEXT($J$134),NA(),$J$134),"")</f>
        <v>8.4628209451999989</v>
      </c>
      <c r="K138" s="37">
        <f>IFERROR(IF(ISTEXT($K$134),NA(),$K$134),"")</f>
        <v>8.5967188599999993</v>
      </c>
      <c r="L138" s="24"/>
      <c r="M138" s="37">
        <f>IFERROR(AVERAGE(J138:L138),"")</f>
        <v>8.5297699025999982</v>
      </c>
      <c r="N138" s="42">
        <f>IFERROR(STDEV(J138:L138),"")</f>
        <v>9.4680123541818831E-2</v>
      </c>
    </row>
    <row r="139" spans="1:18" x14ac:dyDescent="0.25">
      <c r="A139" s="1" t="s">
        <v>150</v>
      </c>
      <c r="B139" s="1" t="s">
        <v>145</v>
      </c>
      <c r="C139" s="1" t="s">
        <v>146</v>
      </c>
      <c r="D139" s="1">
        <v>104686.18799999999</v>
      </c>
      <c r="E139" s="1">
        <v>48697.101999999999</v>
      </c>
      <c r="F139" s="1">
        <v>2.1497416416999999</v>
      </c>
      <c r="H139" s="80" t="s">
        <v>237</v>
      </c>
      <c r="I139" s="24"/>
      <c r="J139" s="50">
        <f>IFERROR(IF(OR(ISTEXT($J$132),ISTEXT($J$133),ISTEXT($J$134)),NA(),(($J$132 * $I$132) + ($J$133 * $I$133)) / $J$134 / $I$134),"")</f>
        <v>0.30931652527573794</v>
      </c>
      <c r="K139" s="38">
        <f>IFERROR(IF(OR(ISTEXT($K$132),ISTEXT($K$133),ISTEXT($K$134)),NA(),(($K$132 * $I$132) + ($K$133 * $I$133)) / $K$134 / $I$134),"")</f>
        <v>0.32759176699810488</v>
      </c>
      <c r="L139" s="24" t="str">
        <f>IFERROR(IF(OR(ISTEXT($L$132),ISTEXT($L$133),ISTEXT($L$134)),NA(),(($L$132 * $I$132) + ($L$133 * $I$133)) / $L$134 / $I$134),"")</f>
        <v/>
      </c>
      <c r="M139" s="38">
        <f>IFERROR(AVERAGE(J139:L139),"")</f>
        <v>0.31845414613692141</v>
      </c>
      <c r="N139" s="111">
        <f>IFERROR(STDEV(J139:L139),"")</f>
        <v>1.2922547349708985E-2</v>
      </c>
    </row>
    <row r="140" spans="1:18" ht="18.75" thickBot="1" x14ac:dyDescent="0.4">
      <c r="A140" s="1" t="s">
        <v>147</v>
      </c>
      <c r="B140" s="1" t="s">
        <v>145</v>
      </c>
      <c r="C140" s="1" t="s">
        <v>146</v>
      </c>
      <c r="D140" s="1">
        <v>5013.0829999999996</v>
      </c>
      <c r="E140" s="1">
        <v>47341.538999999997</v>
      </c>
      <c r="F140" s="1">
        <v>0.1058918469</v>
      </c>
      <c r="H140" s="83" t="s">
        <v>239</v>
      </c>
      <c r="I140" s="35"/>
      <c r="J140" s="51">
        <f>IFERROR($J$137 / $J$134 / $F$149 * 1000000,"")</f>
        <v>24.576869796922441</v>
      </c>
      <c r="K140" s="39">
        <f>IFERROR($K$137 / $K$134 / $F$149 * 1000000,"")</f>
        <v>22.997391453415968</v>
      </c>
      <c r="L140" s="35" t="str">
        <f>IFERROR($L$137 / $L$134 / $F$149 * 1000000,"")</f>
        <v/>
      </c>
      <c r="M140" s="39">
        <f>IFERROR(AVERAGE(J140:L140),"")</f>
        <v>23.787130625169205</v>
      </c>
      <c r="N140" s="47">
        <f>IFERROR(STDEV(J140:L140),"")</f>
        <v>1.1168598474307221</v>
      </c>
    </row>
    <row r="141" spans="1:18" ht="15.75" thickTop="1" x14ac:dyDescent="0.25">
      <c r="A141" s="1" t="s">
        <v>148</v>
      </c>
      <c r="B141" s="1" t="s">
        <v>145</v>
      </c>
      <c r="C141" s="1" t="s">
        <v>146</v>
      </c>
      <c r="D141" s="1">
        <v>8989.7240000000002</v>
      </c>
      <c r="E141" s="1">
        <v>49209.703000000001</v>
      </c>
      <c r="F141" s="1">
        <v>0.1826819398</v>
      </c>
      <c r="H141" s="77"/>
    </row>
    <row r="142" spans="1:18" ht="15.75" thickBot="1" x14ac:dyDescent="0.3">
      <c r="A142" s="1" t="s">
        <v>157</v>
      </c>
      <c r="B142" s="1" t="s">
        <v>145</v>
      </c>
      <c r="C142" s="1" t="s">
        <v>146</v>
      </c>
      <c r="D142" s="1">
        <v>12228.732</v>
      </c>
      <c r="E142" s="1">
        <v>48573.309000000001</v>
      </c>
      <c r="F142" s="1">
        <v>0.25175826499999998</v>
      </c>
      <c r="H142" s="78" t="s">
        <v>240</v>
      </c>
    </row>
    <row r="143" spans="1:18" ht="15.75" thickTop="1" x14ac:dyDescent="0.25">
      <c r="A143" s="1" t="s">
        <v>158</v>
      </c>
      <c r="B143" s="1" t="s">
        <v>145</v>
      </c>
      <c r="C143" s="1" t="s">
        <v>146</v>
      </c>
      <c r="D143" s="1">
        <v>10740.852000000001</v>
      </c>
      <c r="E143" s="1">
        <v>49175.254000000001</v>
      </c>
      <c r="F143" s="1">
        <v>0.2184198581</v>
      </c>
      <c r="H143" s="84" t="s">
        <v>230</v>
      </c>
      <c r="I143" s="55">
        <v>0.25</v>
      </c>
      <c r="J143" s="56">
        <f>($F$146 - $M$147) * $F$148</f>
        <v>6.7628290079999998</v>
      </c>
      <c r="K143" s="56">
        <f>($F$147 - $M$147) * $F$148</f>
        <v>6.2264629156</v>
      </c>
      <c r="L143" s="57"/>
      <c r="M143" s="65">
        <f>IFERROR(AVERAGE(J143:L143),"")</f>
        <v>6.4946459617999999</v>
      </c>
      <c r="N143" s="66">
        <f>IFERROR(STDEV(J143:L143),"")</f>
        <v>0.37926810113457016</v>
      </c>
    </row>
    <row r="144" spans="1:18" x14ac:dyDescent="0.25">
      <c r="A144" s="1" t="s">
        <v>155</v>
      </c>
      <c r="B144" s="1" t="s">
        <v>145</v>
      </c>
      <c r="C144" s="1" t="s">
        <v>146</v>
      </c>
      <c r="D144" s="1">
        <v>109266.05499999999</v>
      </c>
      <c r="E144" s="1">
        <v>51680.233999999997</v>
      </c>
      <c r="F144" s="1">
        <v>2.1142716769000001</v>
      </c>
      <c r="H144" s="85" t="s">
        <v>231</v>
      </c>
      <c r="I144" s="28">
        <v>7.4999999999999997E-2</v>
      </c>
      <c r="J144" s="29">
        <f>($F$142 - $M$147) * $F$148</f>
        <v>1.0027595508</v>
      </c>
      <c r="K144" s="27">
        <f>($F$143 - $M$147) * $F$148</f>
        <v>0.86940592319999999</v>
      </c>
      <c r="L144" s="24"/>
      <c r="M144" s="26">
        <f>IFERROR(AVERAGE(J144:L144),"")</f>
        <v>0.936082737</v>
      </c>
      <c r="N144" s="67">
        <f>IFERROR(STDEV(J144:L144),"")</f>
        <v>9.4295254371785556E-2</v>
      </c>
    </row>
    <row r="145" spans="1:22" x14ac:dyDescent="0.25">
      <c r="A145" s="1" t="s">
        <v>156</v>
      </c>
      <c r="B145" s="1" t="s">
        <v>145</v>
      </c>
      <c r="C145" s="1" t="s">
        <v>146</v>
      </c>
      <c r="D145" s="1">
        <v>116090.234</v>
      </c>
      <c r="E145" s="1">
        <v>47162.324000000001</v>
      </c>
      <c r="F145" s="1">
        <v>2.4615036782000002</v>
      </c>
      <c r="H145" s="85" t="s">
        <v>232</v>
      </c>
      <c r="I145" s="26">
        <v>0.25</v>
      </c>
      <c r="J145" s="29">
        <f>($F$144 - $M$147) * $F$148</f>
        <v>8.4528131983999995</v>
      </c>
      <c r="K145" s="29">
        <f>($F$145 - $M$147) * $F$148</f>
        <v>9.8417412035999998</v>
      </c>
      <c r="L145" s="24"/>
      <c r="M145" s="37">
        <f>IFERROR(AVERAGE(J145:L145),"")</f>
        <v>9.1472772009999996</v>
      </c>
      <c r="N145" s="68">
        <f>IFERROR(STDEV(J145:L145),"")</f>
        <v>0.98212041105682457</v>
      </c>
    </row>
    <row r="146" spans="1:22" x14ac:dyDescent="0.25">
      <c r="A146" s="1" t="s">
        <v>153</v>
      </c>
      <c r="B146" s="1" t="s">
        <v>145</v>
      </c>
      <c r="C146" s="1" t="s">
        <v>146</v>
      </c>
      <c r="D146" s="1">
        <v>77728.320000000007</v>
      </c>
      <c r="E146" s="1">
        <v>45944.815999999999</v>
      </c>
      <c r="F146" s="1">
        <v>1.6917756292999999</v>
      </c>
      <c r="H146" s="85" t="s">
        <v>233</v>
      </c>
      <c r="I146" s="24"/>
      <c r="J146" s="24"/>
      <c r="K146" s="24"/>
      <c r="L146" s="24"/>
      <c r="M146" s="24"/>
      <c r="N146" s="58"/>
    </row>
    <row r="147" spans="1:22" ht="15.75" thickBot="1" x14ac:dyDescent="0.3">
      <c r="A147" s="1" t="s">
        <v>154</v>
      </c>
      <c r="B147" s="1" t="s">
        <v>145</v>
      </c>
      <c r="C147" s="1" t="s">
        <v>146</v>
      </c>
      <c r="D147" s="1">
        <v>76018.039000000004</v>
      </c>
      <c r="E147" s="1">
        <v>48801.961000000003</v>
      </c>
      <c r="F147" s="1">
        <v>1.5576841062</v>
      </c>
      <c r="H147" s="86" t="s">
        <v>234</v>
      </c>
      <c r="I147" s="53"/>
      <c r="J147" s="54">
        <f>IF($G$134&lt;&gt;"","Point Deleted",$F$134)</f>
        <v>1.6070145000000001E-3</v>
      </c>
      <c r="K147" s="128">
        <f>IF($G$135&lt;&gt;"","Point Deleted",$F$135)</f>
        <v>5.2974010000000004E-4</v>
      </c>
      <c r="L147" s="53"/>
      <c r="M147" s="54">
        <f t="shared" ref="M147:M152" si="10">IFERROR(AVERAGE(J147:L147),"")</f>
        <v>1.0683773E-3</v>
      </c>
      <c r="N147" s="123">
        <f t="shared" ref="N147:N152" si="11">IFERROR(STDEV(J147:L147),"")</f>
        <v>7.6174803343866929E-4</v>
      </c>
    </row>
    <row r="148" spans="1:22" ht="66.75" thickTop="1" thickBot="1" x14ac:dyDescent="0.3">
      <c r="C148" s="78"/>
      <c r="E148" s="16" t="s">
        <v>4</v>
      </c>
      <c r="F148" s="17">
        <v>4</v>
      </c>
      <c r="H148" s="87" t="s">
        <v>235</v>
      </c>
      <c r="I148" s="52"/>
      <c r="J148" s="74">
        <f>IFERROR(IF(ISTEXT($J$144),NA(),($J$144 * $I$144) / ($F$150 * 3600)),"")</f>
        <v>1.0445411987500001E-5</v>
      </c>
      <c r="K148" s="61">
        <f>IFERROR(IF(ISTEXT($K$144),NA(),($K$144 * $I$144) / ($F$150 * 3600)),"")</f>
        <v>9.0563116999999997E-6</v>
      </c>
      <c r="L148" s="52"/>
      <c r="M148" s="61">
        <f t="shared" si="10"/>
        <v>9.7508618437500001E-6</v>
      </c>
      <c r="N148" s="70">
        <f t="shared" si="11"/>
        <v>9.8224223303943329E-7</v>
      </c>
      <c r="P148" s="88" t="s">
        <v>241</v>
      </c>
      <c r="Q148" s="89" t="s">
        <v>242</v>
      </c>
      <c r="R148" s="90" t="s">
        <v>215</v>
      </c>
      <c r="S148" s="90" t="s">
        <v>243</v>
      </c>
      <c r="T148" s="90" t="s">
        <v>244</v>
      </c>
      <c r="U148" s="90" t="s">
        <v>245</v>
      </c>
      <c r="V148" s="90" t="s">
        <v>237</v>
      </c>
    </row>
    <row r="149" spans="1:22" ht="18.75" thickTop="1" x14ac:dyDescent="0.35">
      <c r="C149" s="78"/>
      <c r="E149" s="18" t="s">
        <v>226</v>
      </c>
      <c r="F149" s="19">
        <v>0.11</v>
      </c>
      <c r="H149" s="85" t="s">
        <v>236</v>
      </c>
      <c r="I149" s="24"/>
      <c r="J149" s="49">
        <f>IFERROR(IF(ISTEXT($J$145),NA(),$J$145),"")</f>
        <v>8.4528131983999995</v>
      </c>
      <c r="K149" s="37">
        <f>IFERROR(IF(ISTEXT($K$145),NA(),$K$145),"")</f>
        <v>9.8417412035999998</v>
      </c>
      <c r="L149" s="24"/>
      <c r="M149" s="37">
        <f t="shared" si="10"/>
        <v>9.1472772009999996</v>
      </c>
      <c r="N149" s="68">
        <f t="shared" si="11"/>
        <v>0.98212041105682457</v>
      </c>
      <c r="Q149" s="91"/>
      <c r="R149" s="91" t="s">
        <v>229</v>
      </c>
      <c r="S149" s="95">
        <f>$J$140</f>
        <v>24.576869796922441</v>
      </c>
      <c r="T149" s="95">
        <f>$K$140</f>
        <v>22.997391453415968</v>
      </c>
      <c r="U149" s="91" t="str">
        <f>$L$140</f>
        <v/>
      </c>
      <c r="V149" s="96">
        <f>$M$139</f>
        <v>0.31845414613692141</v>
      </c>
    </row>
    <row r="150" spans="1:22" ht="30" x14ac:dyDescent="0.25">
      <c r="C150" s="78"/>
      <c r="E150" s="18" t="s">
        <v>227</v>
      </c>
      <c r="F150" s="20">
        <v>2</v>
      </c>
      <c r="H150" s="85" t="s">
        <v>237</v>
      </c>
      <c r="I150" s="24"/>
      <c r="J150" s="50">
        <f>IFERROR(IF(OR(ISTEXT($J$143),ISTEXT($J$144),ISTEXT($J$145)),NA(),(($J$143 * $I$143) + ($J$144 * $I$144)) / $J$145 / $I$145),"")</f>
        <v>0.83565751513082676</v>
      </c>
      <c r="K150" s="38">
        <f>IFERROR(IF(OR(ISTEXT($K$143),ISTEXT($K$144),ISTEXT($K$145)),NA(),(($K$143 * $I$143) + ($K$144 * $I$144)) / $K$145 / $I$145),"")</f>
        <v>0.65916026019735441</v>
      </c>
      <c r="L150" s="24" t="str">
        <f>IFERROR(IF(OR(ISTEXT($L$143),ISTEXT($L$144),ISTEXT($L$145)),NA(),(($L$143 * $I$143) + ($L$144 * $I$144)) / $L$145 / $I$145),"")</f>
        <v/>
      </c>
      <c r="M150" s="38">
        <f t="shared" si="10"/>
        <v>0.74740888766409053</v>
      </c>
      <c r="N150" s="71">
        <f t="shared" si="11"/>
        <v>0.12480240582426989</v>
      </c>
      <c r="P150" s="92" t="str">
        <f>$B$132</f>
        <v>DTXSID4027494</v>
      </c>
      <c r="Q150" s="97">
        <f>$F$151</f>
        <v>10</v>
      </c>
      <c r="R150" s="91" t="s">
        <v>240</v>
      </c>
      <c r="S150" s="95">
        <f>$J$151</f>
        <v>11.233927518169789</v>
      </c>
      <c r="T150" s="132">
        <f>$K$151</f>
        <v>8.3654004571387137</v>
      </c>
      <c r="U150" s="91" t="str">
        <f>$L$151</f>
        <v/>
      </c>
      <c r="V150" s="96">
        <f>$M$150</f>
        <v>0.74740888766409053</v>
      </c>
    </row>
    <row r="151" spans="1:22" ht="18.75" thickBot="1" x14ac:dyDescent="0.4">
      <c r="C151" s="78"/>
      <c r="E151" s="21" t="s">
        <v>228</v>
      </c>
      <c r="F151" s="22">
        <v>10</v>
      </c>
      <c r="H151" s="86" t="s">
        <v>239</v>
      </c>
      <c r="I151" s="53"/>
      <c r="J151" s="76">
        <f>IFERROR($J$148 / $J$145 / $F$149 * 1000000,"")</f>
        <v>11.233927518169789</v>
      </c>
      <c r="K151" s="131">
        <f>IFERROR($K$148 / $K$145 / $F$149 * 1000000,"")</f>
        <v>8.3654004571387137</v>
      </c>
      <c r="L151" s="53" t="str">
        <f>IFERROR($L$148 / $L$145 / $F$149 * 1000000,"")</f>
        <v/>
      </c>
      <c r="M151" s="131">
        <f t="shared" si="10"/>
        <v>9.7996639876542524</v>
      </c>
      <c r="N151" s="72">
        <f t="shared" si="11"/>
        <v>2.0283549368721898</v>
      </c>
      <c r="P151" s="93"/>
      <c r="Q151" s="98"/>
      <c r="R151" s="99" t="s">
        <v>211</v>
      </c>
      <c r="S151" s="100">
        <f>$J$152</f>
        <v>0.45709350340361576</v>
      </c>
      <c r="T151" s="100">
        <f>$K$152</f>
        <v>0.36375431857495039</v>
      </c>
      <c r="U151" s="99" t="str">
        <f>$L$152</f>
        <v/>
      </c>
      <c r="V151" s="99"/>
    </row>
    <row r="152" spans="1:22" ht="15.75" thickBot="1" x14ac:dyDescent="0.3">
      <c r="H152" s="59" t="s">
        <v>211</v>
      </c>
      <c r="I152" s="60"/>
      <c r="J152" s="64">
        <f>IFERROR($J$151 / $J$140,"")</f>
        <v>0.45709350340361576</v>
      </c>
      <c r="K152" s="64">
        <f>IFERROR($K$151 / $K$140,"")</f>
        <v>0.36375431857495039</v>
      </c>
      <c r="L152" s="60" t="str">
        <f>IFERROR($L$151 / $L$140,"")</f>
        <v/>
      </c>
      <c r="M152" s="64">
        <f t="shared" si="10"/>
        <v>0.4104239109892831</v>
      </c>
      <c r="N152" s="73">
        <f t="shared" si="11"/>
        <v>6.6000770542773396E-2</v>
      </c>
      <c r="P152" s="94"/>
      <c r="Q152" s="101"/>
      <c r="R152" s="91"/>
      <c r="S152" s="91"/>
      <c r="T152" s="91"/>
      <c r="U152" s="91"/>
      <c r="V152" s="91"/>
    </row>
    <row r="153" spans="1:22" ht="15.75" thickTop="1" x14ac:dyDescent="0.25"/>
    <row r="157" spans="1:22" ht="15.75" thickBot="1" x14ac:dyDescent="0.3">
      <c r="H157" s="78" t="s">
        <v>229</v>
      </c>
    </row>
    <row r="158" spans="1:22" ht="15.75" thickTop="1" x14ac:dyDescent="0.25">
      <c r="A158" s="1" t="s">
        <v>113</v>
      </c>
      <c r="B158" s="1" t="s">
        <v>131</v>
      </c>
      <c r="C158" s="1" t="s">
        <v>132</v>
      </c>
      <c r="D158" s="1">
        <v>17.001999999999999</v>
      </c>
      <c r="E158" s="1">
        <v>47896.754000000001</v>
      </c>
      <c r="F158" s="1">
        <v>3.5497190000000002E-4</v>
      </c>
      <c r="H158" s="79" t="s">
        <v>230</v>
      </c>
      <c r="I158" s="31">
        <v>7.4999999999999997E-2</v>
      </c>
      <c r="J158" s="105">
        <f>($F$166 - $M$162) * $F$174</f>
        <v>3.95457226E-2</v>
      </c>
      <c r="K158" s="105">
        <f>($F$167 - $M$162) * $F$174</f>
        <v>3.3885443799999998E-2</v>
      </c>
      <c r="L158" s="33"/>
      <c r="M158" s="31">
        <f>IFERROR(AVERAGE(J158:L158),"")</f>
        <v>3.6715583199999999E-2</v>
      </c>
      <c r="N158" s="133">
        <f>IFERROR(STDEV(J158:L158),"")</f>
        <v>4.0024215228864546E-3</v>
      </c>
      <c r="P158" s="1" t="s">
        <v>229</v>
      </c>
      <c r="Q158" s="14">
        <f>$M$166</f>
        <v>20.02143364265801</v>
      </c>
      <c r="R158" s="12">
        <f>$N$166</f>
        <v>1.9987070280773815</v>
      </c>
    </row>
    <row r="159" spans="1:22" x14ac:dyDescent="0.25">
      <c r="A159" s="1" t="s">
        <v>116</v>
      </c>
      <c r="B159" s="1" t="s">
        <v>131</v>
      </c>
      <c r="C159" s="1" t="s">
        <v>132</v>
      </c>
      <c r="D159" s="1">
        <v>21.747</v>
      </c>
      <c r="E159" s="1">
        <v>49218.434000000001</v>
      </c>
      <c r="F159" s="1">
        <v>4.4184660000000001E-4</v>
      </c>
      <c r="H159" s="80" t="s">
        <v>231</v>
      </c>
      <c r="I159" s="26">
        <v>0.25</v>
      </c>
      <c r="J159" s="103">
        <f>($F$162 - $M$162) * $F$174</f>
        <v>1.1525472199999999E-2</v>
      </c>
      <c r="K159" s="103">
        <f>($F$163 - $M$162) * $F$174</f>
        <v>9.6435645999999996E-3</v>
      </c>
      <c r="L159" s="24"/>
      <c r="M159" s="28">
        <f>IFERROR(AVERAGE(J159:L159),"")</f>
        <v>1.0584518399999999E-2</v>
      </c>
      <c r="N159" s="109">
        <f>IFERROR(STDEV(J159:L159),"")</f>
        <v>1.3307096255265006E-3</v>
      </c>
      <c r="P159" s="1" t="s">
        <v>240</v>
      </c>
      <c r="Q159" s="14">
        <f>$M$177</f>
        <v>26.811351141933585</v>
      </c>
      <c r="R159" s="12">
        <f>$N$177</f>
        <v>3.0316677561238889</v>
      </c>
    </row>
    <row r="160" spans="1:22" x14ac:dyDescent="0.25">
      <c r="A160" s="1" t="s">
        <v>117</v>
      </c>
      <c r="B160" s="1" t="s">
        <v>131</v>
      </c>
      <c r="C160" s="1" t="s">
        <v>132</v>
      </c>
      <c r="D160" s="1">
        <v>49.808999999999997</v>
      </c>
      <c r="E160" s="1">
        <v>48453.203000000001</v>
      </c>
      <c r="F160" s="1">
        <v>1.0279816000000001E-3</v>
      </c>
      <c r="H160" s="80" t="s">
        <v>232</v>
      </c>
      <c r="I160" s="28">
        <v>7.4999999999999997E-2</v>
      </c>
      <c r="J160" s="27">
        <f>($F$164 - $M$162) * $F$174</f>
        <v>0.1697287754</v>
      </c>
      <c r="K160" s="27">
        <f>($F$165 - $M$162) * $F$174</f>
        <v>0.1635873014</v>
      </c>
      <c r="L160" s="24"/>
      <c r="M160" s="26">
        <f>IFERROR(AVERAGE(J160:L160),"")</f>
        <v>0.16665803839999999</v>
      </c>
      <c r="N160" s="109">
        <f>IFERROR(STDEV(J160:L160),"")</f>
        <v>4.3426779118808769E-3</v>
      </c>
    </row>
    <row r="161" spans="1:22" x14ac:dyDescent="0.25">
      <c r="A161" s="1" t="s">
        <v>118</v>
      </c>
      <c r="B161" s="1" t="s">
        <v>131</v>
      </c>
      <c r="C161" s="1" t="s">
        <v>132</v>
      </c>
      <c r="E161" s="1">
        <v>48957.972999999998</v>
      </c>
      <c r="H161" s="80" t="s">
        <v>233</v>
      </c>
      <c r="I161" s="24"/>
      <c r="J161" s="24"/>
      <c r="K161" s="24"/>
      <c r="L161" s="24"/>
      <c r="M161" s="24"/>
      <c r="N161" s="34"/>
    </row>
    <row r="162" spans="1:22" ht="15.75" thickBot="1" x14ac:dyDescent="0.3">
      <c r="A162" s="1" t="s">
        <v>137</v>
      </c>
      <c r="B162" s="1" t="s">
        <v>131</v>
      </c>
      <c r="C162" s="1" t="s">
        <v>132</v>
      </c>
      <c r="D162" s="1">
        <v>155.11699999999999</v>
      </c>
      <c r="E162" s="1">
        <v>47294.98</v>
      </c>
      <c r="F162" s="1">
        <v>3.2797772999999999E-3</v>
      </c>
      <c r="H162" s="81" t="s">
        <v>234</v>
      </c>
      <c r="I162" s="25"/>
      <c r="J162" s="125">
        <f>IF($G$158&lt;&gt;"","Point Deleted",$F$158)</f>
        <v>3.5497190000000002E-4</v>
      </c>
      <c r="K162" s="125">
        <f>IF($G$159&lt;&gt;"","Point Deleted",$F$159)</f>
        <v>4.4184660000000001E-4</v>
      </c>
      <c r="L162" s="25"/>
      <c r="M162" s="125">
        <f>IFERROR(AVERAGE(J162:L162),"")</f>
        <v>3.9840925000000004E-4</v>
      </c>
      <c r="N162" s="110">
        <f>IFERROR(STDEV(J162:L162),"")</f>
        <v>6.1429689483546955E-5</v>
      </c>
    </row>
    <row r="163" spans="1:22" x14ac:dyDescent="0.25">
      <c r="A163" s="1" t="s">
        <v>138</v>
      </c>
      <c r="B163" s="1" t="s">
        <v>131</v>
      </c>
      <c r="C163" s="1" t="s">
        <v>132</v>
      </c>
      <c r="D163" s="1">
        <v>141.36199999999999</v>
      </c>
      <c r="E163" s="1">
        <v>50319.288999999997</v>
      </c>
      <c r="F163" s="1">
        <v>2.8093004E-3</v>
      </c>
      <c r="H163" s="82" t="s">
        <v>235</v>
      </c>
      <c r="I163" s="23"/>
      <c r="J163" s="48">
        <f>IFERROR(IF(ISTEXT($J$159),NA(),($J$159 * $I$159) / ($F$176 * 3600)),"")</f>
        <v>4.0019000694444444E-7</v>
      </c>
      <c r="K163" s="36">
        <f>IFERROR(IF(ISTEXT($K$159),NA(),($K$159 * $I$159) / ($F$176 * 3600)),"")</f>
        <v>3.3484599305555555E-7</v>
      </c>
      <c r="L163" s="23"/>
      <c r="M163" s="36">
        <f>IFERROR(AVERAGE(J163:L163),"")</f>
        <v>3.67518E-7</v>
      </c>
      <c r="N163" s="45">
        <f>IFERROR(STDEV(J163:L163),"")</f>
        <v>4.6205195330781283E-8</v>
      </c>
    </row>
    <row r="164" spans="1:22" ht="18" x14ac:dyDescent="0.35">
      <c r="A164" s="1" t="s">
        <v>135</v>
      </c>
      <c r="B164" s="1" t="s">
        <v>131</v>
      </c>
      <c r="C164" s="1" t="s">
        <v>132</v>
      </c>
      <c r="D164" s="1">
        <v>2005.9390000000001</v>
      </c>
      <c r="E164" s="1">
        <v>46834.245999999999</v>
      </c>
      <c r="F164" s="1">
        <v>4.2830603100000003E-2</v>
      </c>
      <c r="H164" s="80" t="s">
        <v>236</v>
      </c>
      <c r="I164" s="24"/>
      <c r="J164" s="134">
        <f>IFERROR(IF(ISTEXT($J$160),NA(),$J$160),"")</f>
        <v>0.1697287754</v>
      </c>
      <c r="K164" s="26">
        <f>IFERROR(IF(ISTEXT($K$160),NA(),$K$160),"")</f>
        <v>0.1635873014</v>
      </c>
      <c r="L164" s="24"/>
      <c r="M164" s="26">
        <f>IFERROR(AVERAGE(J164:L164),"")</f>
        <v>0.16665803839999999</v>
      </c>
      <c r="N164" s="109">
        <f>IFERROR(STDEV(J164:L164),"")</f>
        <v>4.3426779118808769E-3</v>
      </c>
    </row>
    <row r="165" spans="1:22" x14ac:dyDescent="0.25">
      <c r="A165" s="1" t="s">
        <v>136</v>
      </c>
      <c r="B165" s="1" t="s">
        <v>131</v>
      </c>
      <c r="C165" s="1" t="s">
        <v>132</v>
      </c>
      <c r="D165" s="1">
        <v>1888.338</v>
      </c>
      <c r="E165" s="1">
        <v>45727.745999999999</v>
      </c>
      <c r="F165" s="1">
        <v>4.1295234600000001E-2</v>
      </c>
      <c r="H165" s="80" t="s">
        <v>237</v>
      </c>
      <c r="I165" s="24"/>
      <c r="J165" s="50">
        <f>IFERROR(IF(OR(ISTEXT($J$158),ISTEXT($J$159),ISTEXT($J$160)),NA(),(($J$158 * $I$158) + ($J$159 * $I$159)) / $J$160 / $I$160),"")</f>
        <v>0.45934440452379927</v>
      </c>
      <c r="K165" s="38">
        <f>IFERROR(IF(OR(ISTEXT($K$158),ISTEXT($K$159),ISTEXT($K$160)),NA(),(($K$158 * $I$158) + ($K$159 * $I$159)) / $K$160 / $I$160),"")</f>
        <v>0.4036417164916527</v>
      </c>
      <c r="L165" s="24" t="str">
        <f>IFERROR(IF(OR(ISTEXT($L$158),ISTEXT($L$159),ISTEXT($L$160)),NA(),(($L$158 * $I$158) + ($L$159 * $I$159)) / $L$160 / $I$160),"")</f>
        <v/>
      </c>
      <c r="M165" s="38">
        <f>IFERROR(AVERAGE(J165:L165),"")</f>
        <v>0.43149306050772596</v>
      </c>
      <c r="N165" s="111">
        <f>IFERROR(STDEV(J165:L165),"")</f>
        <v>3.9387748437849576E-2</v>
      </c>
    </row>
    <row r="166" spans="1:22" ht="18.75" thickBot="1" x14ac:dyDescent="0.4">
      <c r="A166" s="1" t="s">
        <v>133</v>
      </c>
      <c r="B166" s="1" t="s">
        <v>131</v>
      </c>
      <c r="C166" s="1" t="s">
        <v>132</v>
      </c>
      <c r="D166" s="1">
        <v>490.16</v>
      </c>
      <c r="E166" s="1">
        <v>47658.495999999999</v>
      </c>
      <c r="F166" s="1">
        <v>1.02848399E-2</v>
      </c>
      <c r="H166" s="83" t="s">
        <v>239</v>
      </c>
      <c r="I166" s="35"/>
      <c r="J166" s="51">
        <f>IFERROR($J$163 / $J$160 / $F$175 * 1000000,"")</f>
        <v>21.43473293581674</v>
      </c>
      <c r="K166" s="39">
        <f>IFERROR($K$163 / $K$160 / $F$175 * 1000000,"")</f>
        <v>18.608134349499284</v>
      </c>
      <c r="L166" s="35" t="str">
        <f>IFERROR($L$163 / $L$160 / $F$175 * 1000000,"")</f>
        <v/>
      </c>
      <c r="M166" s="39">
        <f>IFERROR(AVERAGE(J166:L166),"")</f>
        <v>20.02143364265801</v>
      </c>
      <c r="N166" s="47">
        <f>IFERROR(STDEV(J166:L166),"")</f>
        <v>1.9987070280773815</v>
      </c>
    </row>
    <row r="167" spans="1:22" ht="15.75" thickTop="1" x14ac:dyDescent="0.25">
      <c r="A167" s="1" t="s">
        <v>134</v>
      </c>
      <c r="B167" s="1" t="s">
        <v>131</v>
      </c>
      <c r="C167" s="1" t="s">
        <v>132</v>
      </c>
      <c r="D167" s="1">
        <v>431.113</v>
      </c>
      <c r="E167" s="1">
        <v>48604.754000000001</v>
      </c>
      <c r="F167" s="1">
        <v>8.8697702E-3</v>
      </c>
      <c r="H167" s="77"/>
    </row>
    <row r="168" spans="1:22" ht="15.75" thickBot="1" x14ac:dyDescent="0.3">
      <c r="A168" s="1" t="s">
        <v>143</v>
      </c>
      <c r="B168" s="1" t="s">
        <v>131</v>
      </c>
      <c r="C168" s="1" t="s">
        <v>132</v>
      </c>
      <c r="D168" s="1">
        <v>453.65600000000001</v>
      </c>
      <c r="E168" s="1">
        <v>48679.902000000002</v>
      </c>
      <c r="F168" s="1">
        <v>9.3191642000000005E-3</v>
      </c>
      <c r="H168" s="78" t="s">
        <v>240</v>
      </c>
    </row>
    <row r="169" spans="1:22" ht="15.75" thickTop="1" x14ac:dyDescent="0.25">
      <c r="A169" s="1" t="s">
        <v>144</v>
      </c>
      <c r="B169" s="1" t="s">
        <v>131</v>
      </c>
      <c r="C169" s="1" t="s">
        <v>132</v>
      </c>
      <c r="D169" s="1">
        <v>465.25200000000001</v>
      </c>
      <c r="E169" s="1">
        <v>49083.582000000002</v>
      </c>
      <c r="F169" s="1">
        <v>9.4787702999999997E-3</v>
      </c>
      <c r="H169" s="84" t="s">
        <v>230</v>
      </c>
      <c r="I169" s="55">
        <v>0.25</v>
      </c>
      <c r="J169" s="135">
        <f>($F$172 - $M$173) * $F$174</f>
        <v>0.1005175584</v>
      </c>
      <c r="K169" s="114">
        <f>($F$173 - $M$173) * $F$174</f>
        <v>9.1546861600000001E-2</v>
      </c>
      <c r="L169" s="57"/>
      <c r="M169" s="116">
        <f>IFERROR(AVERAGE(J169:L169),"")</f>
        <v>9.6032210000000007E-2</v>
      </c>
      <c r="N169" s="117">
        <f>IFERROR(STDEV(J169:L169),"")</f>
        <v>6.3432405392484601E-3</v>
      </c>
    </row>
    <row r="170" spans="1:22" x14ac:dyDescent="0.25">
      <c r="A170" s="1" t="s">
        <v>141</v>
      </c>
      <c r="B170" s="1" t="s">
        <v>131</v>
      </c>
      <c r="C170" s="1" t="s">
        <v>132</v>
      </c>
      <c r="D170" s="1">
        <v>1815.6030000000001</v>
      </c>
      <c r="E170" s="1">
        <v>52907.883000000002</v>
      </c>
      <c r="F170" s="1">
        <v>3.43163041E-2</v>
      </c>
      <c r="H170" s="85" t="s">
        <v>231</v>
      </c>
      <c r="I170" s="28">
        <v>7.4999999999999997E-2</v>
      </c>
      <c r="J170" s="103">
        <f>($F$168 - $M$173) * $F$174</f>
        <v>3.5220693600000005E-2</v>
      </c>
      <c r="K170" s="103">
        <f>($F$169 - $M$173) * $F$174</f>
        <v>3.5859117999999995E-2</v>
      </c>
      <c r="L170" s="24"/>
      <c r="M170" s="28">
        <f>IFERROR(AVERAGE(J170:L170),"")</f>
        <v>3.55399058E-2</v>
      </c>
      <c r="N170" s="136">
        <f>IFERROR(STDEV(J170:L170),"")</f>
        <v>4.5143422251494583E-4</v>
      </c>
    </row>
    <row r="171" spans="1:22" x14ac:dyDescent="0.25">
      <c r="A171" s="1" t="s">
        <v>142</v>
      </c>
      <c r="B171" s="1" t="s">
        <v>131</v>
      </c>
      <c r="C171" s="1" t="s">
        <v>132</v>
      </c>
      <c r="D171" s="1">
        <v>1483.395</v>
      </c>
      <c r="E171" s="1">
        <v>49723.082000000002</v>
      </c>
      <c r="F171" s="1">
        <v>2.9833126599999999E-2</v>
      </c>
      <c r="H171" s="85" t="s">
        <v>232</v>
      </c>
      <c r="I171" s="26">
        <v>0.25</v>
      </c>
      <c r="J171" s="27">
        <f>($F$170 - $M$173) * $F$174</f>
        <v>0.13520925319999999</v>
      </c>
      <c r="K171" s="27">
        <f>($F$171 - $M$173) * $F$174</f>
        <v>0.1172765432</v>
      </c>
      <c r="L171" s="24"/>
      <c r="M171" s="26">
        <f>IFERROR(AVERAGE(J171:L171),"")</f>
        <v>0.12624289820000001</v>
      </c>
      <c r="N171" s="67">
        <f>IFERROR(STDEV(J171:L171),"")</f>
        <v>1.2680340846051805E-2</v>
      </c>
    </row>
    <row r="172" spans="1:22" x14ac:dyDescent="0.25">
      <c r="A172" s="1" t="s">
        <v>139</v>
      </c>
      <c r="B172" s="1" t="s">
        <v>131</v>
      </c>
      <c r="C172" s="1" t="s">
        <v>132</v>
      </c>
      <c r="D172" s="1">
        <v>1216.604</v>
      </c>
      <c r="E172" s="1">
        <v>47443.199000000001</v>
      </c>
      <c r="F172" s="1">
        <v>2.5643380399999999E-2</v>
      </c>
      <c r="H172" s="85" t="s">
        <v>233</v>
      </c>
      <c r="I172" s="24"/>
      <c r="J172" s="24"/>
      <c r="K172" s="24"/>
      <c r="L172" s="24"/>
      <c r="M172" s="24"/>
      <c r="N172" s="58"/>
    </row>
    <row r="173" spans="1:22" ht="15.75" thickBot="1" x14ac:dyDescent="0.3">
      <c r="A173" s="1" t="s">
        <v>140</v>
      </c>
      <c r="B173" s="1" t="s">
        <v>131</v>
      </c>
      <c r="C173" s="1" t="s">
        <v>132</v>
      </c>
      <c r="D173" s="1">
        <v>1109.673</v>
      </c>
      <c r="E173" s="1">
        <v>47420.491999999998</v>
      </c>
      <c r="F173" s="1">
        <v>2.3400706199999999E-2</v>
      </c>
      <c r="H173" s="86" t="s">
        <v>234</v>
      </c>
      <c r="I173" s="53"/>
      <c r="J173" s="54">
        <f>IF($G$160&lt;&gt;"","Point Deleted",$F$160)</f>
        <v>1.0279816000000001E-3</v>
      </c>
      <c r="K173" s="63">
        <f>IF($G$161&lt;&gt;"","Point Deleted",$F$161)</f>
        <v>0</v>
      </c>
      <c r="L173" s="53"/>
      <c r="M173" s="128">
        <f t="shared" ref="M173:M178" si="12">IFERROR(AVERAGE(J173:L173),"")</f>
        <v>5.1399080000000003E-4</v>
      </c>
      <c r="N173" s="123">
        <f t="shared" ref="N173:N178" si="13">IFERROR(STDEV(J173:L173),"")</f>
        <v>7.2689276029499713E-4</v>
      </c>
    </row>
    <row r="174" spans="1:22" ht="66.75" thickTop="1" thickBot="1" x14ac:dyDescent="0.3">
      <c r="C174" s="78"/>
      <c r="E174" s="16" t="s">
        <v>4</v>
      </c>
      <c r="F174" s="17">
        <v>4</v>
      </c>
      <c r="H174" s="87" t="s">
        <v>235</v>
      </c>
      <c r="I174" s="52"/>
      <c r="J174" s="74">
        <f>IFERROR(IF(ISTEXT($J$170),NA(),($J$170 * $I$170) / ($F$176 * 3600)),"")</f>
        <v>3.6688222500000009E-7</v>
      </c>
      <c r="K174" s="61">
        <f>IFERROR(IF(ISTEXT($K$170),NA(),($K$170 * $I$170) / ($F$176 * 3600)),"")</f>
        <v>3.7353247916666657E-7</v>
      </c>
      <c r="L174" s="52"/>
      <c r="M174" s="61">
        <f t="shared" si="12"/>
        <v>3.7020735208333333E-7</v>
      </c>
      <c r="N174" s="70">
        <f t="shared" si="13"/>
        <v>4.7024398178639622E-9</v>
      </c>
      <c r="P174" s="88" t="s">
        <v>241</v>
      </c>
      <c r="Q174" s="89" t="s">
        <v>242</v>
      </c>
      <c r="R174" s="90" t="s">
        <v>215</v>
      </c>
      <c r="S174" s="90" t="s">
        <v>243</v>
      </c>
      <c r="T174" s="90" t="s">
        <v>244</v>
      </c>
      <c r="U174" s="90" t="s">
        <v>245</v>
      </c>
      <c r="V174" s="90" t="s">
        <v>237</v>
      </c>
    </row>
    <row r="175" spans="1:22" ht="18.75" thickTop="1" x14ac:dyDescent="0.35">
      <c r="C175" s="78"/>
      <c r="E175" s="18" t="s">
        <v>226</v>
      </c>
      <c r="F175" s="19">
        <v>0.11</v>
      </c>
      <c r="H175" s="85" t="s">
        <v>236</v>
      </c>
      <c r="I175" s="24"/>
      <c r="J175" s="134">
        <f>IFERROR(IF(ISTEXT($J$171),NA(),$J$171),"")</f>
        <v>0.13520925319999999</v>
      </c>
      <c r="K175" s="26">
        <f>IFERROR(IF(ISTEXT($K$171),NA(),$K$171),"")</f>
        <v>0.1172765432</v>
      </c>
      <c r="L175" s="24"/>
      <c r="M175" s="26">
        <f t="shared" si="12"/>
        <v>0.12624289820000001</v>
      </c>
      <c r="N175" s="67">
        <f t="shared" si="13"/>
        <v>1.2680340846051805E-2</v>
      </c>
      <c r="Q175" s="91"/>
      <c r="R175" s="91" t="s">
        <v>229</v>
      </c>
      <c r="S175" s="95">
        <f>$J$166</f>
        <v>21.43473293581674</v>
      </c>
      <c r="T175" s="95">
        <f>$K$166</f>
        <v>18.608134349499284</v>
      </c>
      <c r="U175" s="91" t="str">
        <f>$L$166</f>
        <v/>
      </c>
      <c r="V175" s="96">
        <f>$M$165</f>
        <v>0.43149306050772596</v>
      </c>
    </row>
    <row r="176" spans="1:22" ht="30" x14ac:dyDescent="0.25">
      <c r="C176" s="78"/>
      <c r="E176" s="18" t="s">
        <v>227</v>
      </c>
      <c r="F176" s="20">
        <v>2</v>
      </c>
      <c r="H176" s="85" t="s">
        <v>237</v>
      </c>
      <c r="I176" s="24"/>
      <c r="J176" s="50">
        <f>IFERROR(IF(OR(ISTEXT($J$169),ISTEXT($J$170),ISTEXT($J$171)),NA(),(($J$169 * $I$169) + ($J$170 * $I$170)) / $J$171 / $I$171),"")</f>
        <v>0.82156926283503806</v>
      </c>
      <c r="K176" s="38">
        <f>IFERROR(IF(OR(ISTEXT($K$169),ISTEXT($K$170),ISTEXT($K$171)),NA(),(($K$169 * $I$169) + ($K$170 * $I$170)) / $K$171 / $I$171),"")</f>
        <v>0.87233639574055932</v>
      </c>
      <c r="L176" s="24" t="str">
        <f>IFERROR(IF(OR(ISTEXT($L$169),ISTEXT($L$170),ISTEXT($L$171)),NA(),(($L$169 * $I$169) + ($L$170 * $I$170)) / $L$171 / $I$171),"")</f>
        <v/>
      </c>
      <c r="M176" s="38">
        <f t="shared" si="12"/>
        <v>0.84695282928779869</v>
      </c>
      <c r="N176" s="119">
        <f t="shared" si="13"/>
        <v>3.5897783938892799E-2</v>
      </c>
      <c r="P176" s="92" t="str">
        <f>$B$158</f>
        <v>DTXSID6021032</v>
      </c>
      <c r="Q176" s="97">
        <f>$F$177</f>
        <v>10</v>
      </c>
      <c r="R176" s="91" t="s">
        <v>240</v>
      </c>
      <c r="S176" s="95">
        <f>$J$177</f>
        <v>24.66763831327378</v>
      </c>
      <c r="T176" s="95">
        <f>$K$177</f>
        <v>28.955063970593393</v>
      </c>
      <c r="U176" s="91" t="str">
        <f>$L$177</f>
        <v/>
      </c>
      <c r="V176" s="96">
        <f>$M$176</f>
        <v>0.84695282928779869</v>
      </c>
    </row>
    <row r="177" spans="1:22" ht="18.75" thickBot="1" x14ac:dyDescent="0.4">
      <c r="C177" s="78"/>
      <c r="E177" s="21" t="s">
        <v>228</v>
      </c>
      <c r="F177" s="22">
        <v>10</v>
      </c>
      <c r="H177" s="86" t="s">
        <v>239</v>
      </c>
      <c r="I177" s="53"/>
      <c r="J177" s="76">
        <f>IFERROR($J$174 / $J$171 / $F$175 * 1000000,"")</f>
        <v>24.66763831327378</v>
      </c>
      <c r="K177" s="63">
        <f>IFERROR($K$174 / $K$171 / $F$175 * 1000000,"")</f>
        <v>28.955063970593393</v>
      </c>
      <c r="L177" s="53" t="str">
        <f>IFERROR($L$174 / $L$171 / $F$175 * 1000000,"")</f>
        <v/>
      </c>
      <c r="M177" s="63">
        <f t="shared" si="12"/>
        <v>26.811351141933585</v>
      </c>
      <c r="N177" s="72">
        <f t="shared" si="13"/>
        <v>3.0316677561238889</v>
      </c>
      <c r="P177" s="93"/>
      <c r="Q177" s="98"/>
      <c r="R177" s="99" t="s">
        <v>211</v>
      </c>
      <c r="S177" s="121">
        <f>$J$178</f>
        <v>1.1508255496878601</v>
      </c>
      <c r="T177" s="121">
        <f>$K$178</f>
        <v>1.5560433639803621</v>
      </c>
      <c r="U177" s="99" t="str">
        <f>$L$178</f>
        <v/>
      </c>
      <c r="V177" s="99"/>
    </row>
    <row r="178" spans="1:22" ht="15.75" thickBot="1" x14ac:dyDescent="0.3">
      <c r="H178" s="59" t="s">
        <v>211</v>
      </c>
      <c r="I178" s="60"/>
      <c r="J178" s="115">
        <f>IFERROR($J$177 / $J$166,"")</f>
        <v>1.1508255496878601</v>
      </c>
      <c r="K178" s="115">
        <f>IFERROR($K$177 / $K$166,"")</f>
        <v>1.5560433639803621</v>
      </c>
      <c r="L178" s="60" t="str">
        <f>IFERROR($L$177 / $L$166,"")</f>
        <v/>
      </c>
      <c r="M178" s="115">
        <f t="shared" si="12"/>
        <v>1.353434456834111</v>
      </c>
      <c r="N178" s="120">
        <f t="shared" si="13"/>
        <v>0.28653226434382006</v>
      </c>
      <c r="P178" s="94"/>
      <c r="Q178" s="101"/>
      <c r="R178" s="91"/>
      <c r="S178" s="91"/>
      <c r="T178" s="91"/>
      <c r="U178" s="91"/>
      <c r="V178" s="91"/>
    </row>
    <row r="179" spans="1:22" ht="15.75" thickTop="1" x14ac:dyDescent="0.25"/>
    <row r="183" spans="1:22" ht="15.75" thickBot="1" x14ac:dyDescent="0.3">
      <c r="H183" s="78" t="s">
        <v>229</v>
      </c>
    </row>
    <row r="184" spans="1:22" ht="15.75" thickTop="1" x14ac:dyDescent="0.25">
      <c r="A184" s="1" t="s">
        <v>187</v>
      </c>
      <c r="B184" s="1" t="s">
        <v>188</v>
      </c>
      <c r="C184" s="1" t="s">
        <v>189</v>
      </c>
      <c r="D184" s="1">
        <v>45.917000000000002</v>
      </c>
      <c r="E184" s="1">
        <v>47935.027000000002</v>
      </c>
      <c r="F184" s="1">
        <v>9.5790079999999998E-4</v>
      </c>
      <c r="H184" s="79" t="s">
        <v>230</v>
      </c>
      <c r="I184" s="31">
        <v>7.4999999999999997E-2</v>
      </c>
      <c r="J184" s="32">
        <f>($F$192 - $M$188) * $F$200</f>
        <v>1.1334134638</v>
      </c>
      <c r="K184" s="32">
        <f>($F$193 - $M$188) * $F$200</f>
        <v>1.0645670274000001</v>
      </c>
      <c r="L184" s="33"/>
      <c r="M184" s="40">
        <f>IFERROR(AVERAGE(J184:L184),"")</f>
        <v>1.0989902456</v>
      </c>
      <c r="N184" s="122">
        <f>IFERROR(STDEV(J184:L184),"")</f>
        <v>4.8681782038968273E-2</v>
      </c>
      <c r="P184" s="1" t="s">
        <v>229</v>
      </c>
      <c r="Q184" s="14">
        <f>$M$192</f>
        <v>15.033761020120089</v>
      </c>
      <c r="R184" s="15">
        <f>$N$192</f>
        <v>2.7952893991802289E-2</v>
      </c>
    </row>
    <row r="185" spans="1:22" x14ac:dyDescent="0.25">
      <c r="A185" s="1" t="s">
        <v>190</v>
      </c>
      <c r="B185" s="1" t="s">
        <v>188</v>
      </c>
      <c r="C185" s="1" t="s">
        <v>189</v>
      </c>
      <c r="D185" s="1">
        <v>18.103999999999999</v>
      </c>
      <c r="E185" s="1">
        <v>50561.652000000002</v>
      </c>
      <c r="F185" s="1">
        <v>3.5805789999999999E-4</v>
      </c>
      <c r="H185" s="80" t="s">
        <v>231</v>
      </c>
      <c r="I185" s="26">
        <v>0.25</v>
      </c>
      <c r="J185" s="27">
        <f>($F$188 - $M$188) * $F$200</f>
        <v>0.588703215</v>
      </c>
      <c r="K185" s="27">
        <f>($F$189 - $M$188) * $F$200</f>
        <v>0.55251159459999999</v>
      </c>
      <c r="L185" s="24"/>
      <c r="M185" s="26">
        <f>IFERROR(AVERAGE(J185:L185),"")</f>
        <v>0.57060740480000005</v>
      </c>
      <c r="N185" s="42">
        <f>IFERROR(STDEV(J185:L185),"")</f>
        <v>2.5591340206969397E-2</v>
      </c>
      <c r="P185" s="1" t="s">
        <v>240</v>
      </c>
      <c r="Q185" s="14">
        <f>$M$203</f>
        <v>10.561957703667396</v>
      </c>
      <c r="R185" s="13">
        <f>$N$203</f>
        <v>0.34743066241456649</v>
      </c>
    </row>
    <row r="186" spans="1:22" x14ac:dyDescent="0.25">
      <c r="A186" s="1" t="s">
        <v>191</v>
      </c>
      <c r="B186" s="1" t="s">
        <v>188</v>
      </c>
      <c r="C186" s="1" t="s">
        <v>189</v>
      </c>
      <c r="D186" s="1">
        <v>55.298999999999999</v>
      </c>
      <c r="E186" s="1">
        <v>49062.695</v>
      </c>
      <c r="F186" s="1">
        <v>1.1271089E-3</v>
      </c>
      <c r="H186" s="80" t="s">
        <v>232</v>
      </c>
      <c r="I186" s="28">
        <v>7.4999999999999997E-2</v>
      </c>
      <c r="J186" s="137">
        <f>($F$190 - $M$188) * $F$200</f>
        <v>12.376987659799999</v>
      </c>
      <c r="K186" s="137">
        <f>($F$191 - $M$188) * $F$200</f>
        <v>11.585584953</v>
      </c>
      <c r="L186" s="24"/>
      <c r="M186" s="138">
        <f>IFERROR(AVERAGE(J186:L186),"")</f>
        <v>11.981286306399999</v>
      </c>
      <c r="N186" s="43">
        <f>IFERROR(STDEV(J186:L186),"")</f>
        <v>0.55960622062766874</v>
      </c>
    </row>
    <row r="187" spans="1:22" x14ac:dyDescent="0.25">
      <c r="A187" s="1" t="s">
        <v>192</v>
      </c>
      <c r="B187" s="1" t="s">
        <v>188</v>
      </c>
      <c r="C187" s="1" t="s">
        <v>189</v>
      </c>
      <c r="D187" s="1">
        <v>52.375</v>
      </c>
      <c r="E187" s="1">
        <v>50137.57</v>
      </c>
      <c r="F187" s="1">
        <v>1.0446258E-3</v>
      </c>
      <c r="H187" s="80" t="s">
        <v>233</v>
      </c>
      <c r="I187" s="24"/>
      <c r="J187" s="24"/>
      <c r="K187" s="24"/>
      <c r="L187" s="24"/>
      <c r="M187" s="24"/>
      <c r="N187" s="34"/>
    </row>
    <row r="188" spans="1:22" ht="15.75" thickBot="1" x14ac:dyDescent="0.3">
      <c r="A188" s="1" t="s">
        <v>197</v>
      </c>
      <c r="B188" s="1" t="s">
        <v>188</v>
      </c>
      <c r="C188" s="1" t="s">
        <v>189</v>
      </c>
      <c r="D188" s="1">
        <v>7427.4840000000004</v>
      </c>
      <c r="E188" s="1">
        <v>50242.129000000001</v>
      </c>
      <c r="F188" s="1">
        <v>0.1478337831</v>
      </c>
      <c r="H188" s="81" t="s">
        <v>234</v>
      </c>
      <c r="I188" s="25"/>
      <c r="J188" s="125">
        <f>IF($G$184&lt;&gt;"","Point Deleted",$F$184)</f>
        <v>9.5790079999999998E-4</v>
      </c>
      <c r="K188" s="125">
        <f>IF($G$185&lt;&gt;"","Point Deleted",$F$185)</f>
        <v>3.5805789999999999E-4</v>
      </c>
      <c r="L188" s="25"/>
      <c r="M188" s="125">
        <f>IFERROR(AVERAGE(J188:L188),"")</f>
        <v>6.5797934999999995E-4</v>
      </c>
      <c r="N188" s="44">
        <f>IFERROR(STDEV(J188:L188),"")</f>
        <v>4.2415298223660408E-4</v>
      </c>
    </row>
    <row r="189" spans="1:22" x14ac:dyDescent="0.25">
      <c r="A189" s="1" t="s">
        <v>198</v>
      </c>
      <c r="B189" s="1" t="s">
        <v>188</v>
      </c>
      <c r="C189" s="1" t="s">
        <v>189</v>
      </c>
      <c r="D189" s="1">
        <v>6889.6080000000002</v>
      </c>
      <c r="E189" s="1">
        <v>49641.995999999999</v>
      </c>
      <c r="F189" s="1">
        <v>0.138785878</v>
      </c>
      <c r="H189" s="82" t="s">
        <v>235</v>
      </c>
      <c r="I189" s="23"/>
      <c r="J189" s="48">
        <f>IFERROR(IF(ISTEXT($J$185),NA(),($J$185 * $I$185) / ($F$202 * 3600)),"")</f>
        <v>2.0441083854166666E-5</v>
      </c>
      <c r="K189" s="36">
        <f>IFERROR(IF(ISTEXT($K$185),NA(),($K$185 * $I$185) / ($F$202 * 3600)),"")</f>
        <v>1.9184430368055556E-5</v>
      </c>
      <c r="L189" s="23"/>
      <c r="M189" s="36">
        <f>IFERROR(AVERAGE(J189:L189),"")</f>
        <v>1.9812757111111109E-5</v>
      </c>
      <c r="N189" s="45">
        <f>IFERROR(STDEV(J189:L189),"")</f>
        <v>8.8858820163088065E-7</v>
      </c>
    </row>
    <row r="190" spans="1:22" ht="18" x14ac:dyDescent="0.35">
      <c r="A190" s="1" t="s">
        <v>195</v>
      </c>
      <c r="B190" s="1" t="s">
        <v>188</v>
      </c>
      <c r="C190" s="1" t="s">
        <v>189</v>
      </c>
      <c r="D190" s="1">
        <v>137798.34400000001</v>
      </c>
      <c r="E190" s="1">
        <v>44524.258000000002</v>
      </c>
      <c r="F190" s="1">
        <v>3.0949048942999999</v>
      </c>
      <c r="H190" s="80" t="s">
        <v>236</v>
      </c>
      <c r="I190" s="24"/>
      <c r="J190" s="141">
        <f>IFERROR(IF(ISTEXT($J$186),NA(),$J$186),"")</f>
        <v>12.376987659799999</v>
      </c>
      <c r="K190" s="138">
        <f>IFERROR(IF(ISTEXT($K$186),NA(),$K$186),"")</f>
        <v>11.585584953</v>
      </c>
      <c r="L190" s="24"/>
      <c r="M190" s="138">
        <f>IFERROR(AVERAGE(J190:L190),"")</f>
        <v>11.981286306399999</v>
      </c>
      <c r="N190" s="43">
        <f>IFERROR(STDEV(J190:L190),"")</f>
        <v>0.55960622062766874</v>
      </c>
    </row>
    <row r="191" spans="1:22" x14ac:dyDescent="0.25">
      <c r="A191" s="1" t="s">
        <v>196</v>
      </c>
      <c r="B191" s="1" t="s">
        <v>188</v>
      </c>
      <c r="C191" s="1" t="s">
        <v>189</v>
      </c>
      <c r="D191" s="1">
        <v>134713.53099999999</v>
      </c>
      <c r="E191" s="1">
        <v>46500.175999999999</v>
      </c>
      <c r="F191" s="1">
        <v>2.8970542176</v>
      </c>
      <c r="H191" s="80" t="s">
        <v>237</v>
      </c>
      <c r="I191" s="24"/>
      <c r="J191" s="50">
        <f>IFERROR(IF(OR(ISTEXT($J$184),ISTEXT($J$185),ISTEXT($J$186)),NA(),(($J$184 * $I$184) + ($J$185 * $I$185)) / $J$186 / $I$186),"")</f>
        <v>0.25012204899055585</v>
      </c>
      <c r="K191" s="38">
        <f>IFERROR(IF(OR(ISTEXT($K$184),ISTEXT($K$185),ISTEXT($K$186)),NA(),(($K$184 * $I$184) + ($K$185 * $I$185)) / $K$186 / $I$186),"")</f>
        <v>0.25085244763414177</v>
      </c>
      <c r="L191" s="24" t="str">
        <f>IFERROR(IF(OR(ISTEXT($L$184),ISTEXT($L$185),ISTEXT($L$186)),NA(),(($L$184 * $I$184) + ($L$185 * $I$185)) / $L$186 / $I$186),"")</f>
        <v/>
      </c>
      <c r="M191" s="38">
        <f>IFERROR(AVERAGE(J191:L191),"")</f>
        <v>0.25048724831234881</v>
      </c>
      <c r="N191" s="139">
        <f>IFERROR(STDEV(J191:L191),"")</f>
        <v>5.1646983384906573E-4</v>
      </c>
    </row>
    <row r="192" spans="1:22" ht="18.75" thickBot="1" x14ac:dyDescent="0.4">
      <c r="A192" s="1" t="s">
        <v>193</v>
      </c>
      <c r="B192" s="1" t="s">
        <v>188</v>
      </c>
      <c r="C192" s="1" t="s">
        <v>189</v>
      </c>
      <c r="D192" s="1">
        <v>13344.353999999999</v>
      </c>
      <c r="E192" s="1">
        <v>46985.285000000003</v>
      </c>
      <c r="F192" s="1">
        <v>0.2840113453</v>
      </c>
      <c r="H192" s="83" t="s">
        <v>239</v>
      </c>
      <c r="I192" s="35"/>
      <c r="J192" s="51">
        <f>IFERROR($J$189 / $J$186 / $F$201 * 1000000,"")</f>
        <v>15.013995339224698</v>
      </c>
      <c r="K192" s="39">
        <f>IFERROR($K$189 / $K$186 / $F$201 * 1000000,"")</f>
        <v>15.053526701015482</v>
      </c>
      <c r="L192" s="35" t="str">
        <f>IFERROR($L$189 / $L$186 / $F$201 * 1000000,"")</f>
        <v/>
      </c>
      <c r="M192" s="39">
        <f>IFERROR(AVERAGE(J192:L192),"")</f>
        <v>15.033761020120089</v>
      </c>
      <c r="N192" s="140">
        <f>IFERROR(STDEV(J192:L192),"")</f>
        <v>2.7952893991802289E-2</v>
      </c>
    </row>
    <row r="193" spans="1:22" ht="15.75" thickTop="1" x14ac:dyDescent="0.25">
      <c r="A193" s="1" t="s">
        <v>194</v>
      </c>
      <c r="B193" s="1" t="s">
        <v>188</v>
      </c>
      <c r="C193" s="1" t="s">
        <v>189</v>
      </c>
      <c r="D193" s="1">
        <v>13336.087</v>
      </c>
      <c r="E193" s="1">
        <v>49985.383000000002</v>
      </c>
      <c r="F193" s="1">
        <v>0.26679973620000003</v>
      </c>
      <c r="H193" s="77"/>
    </row>
    <row r="194" spans="1:22" ht="15.75" thickBot="1" x14ac:dyDescent="0.3">
      <c r="A194" s="1" t="s">
        <v>203</v>
      </c>
      <c r="B194" s="1" t="s">
        <v>188</v>
      </c>
      <c r="C194" s="1" t="s">
        <v>189</v>
      </c>
      <c r="D194" s="1">
        <v>14625.126</v>
      </c>
      <c r="E194" s="1">
        <v>49425.211000000003</v>
      </c>
      <c r="F194" s="1">
        <v>0.29590416920000001</v>
      </c>
      <c r="H194" s="78" t="s">
        <v>240</v>
      </c>
    </row>
    <row r="195" spans="1:22" ht="15.75" thickTop="1" x14ac:dyDescent="0.25">
      <c r="A195" s="1" t="s">
        <v>204</v>
      </c>
      <c r="B195" s="1" t="s">
        <v>188</v>
      </c>
      <c r="C195" s="1" t="s">
        <v>189</v>
      </c>
      <c r="D195" s="1">
        <v>14829.14</v>
      </c>
      <c r="E195" s="1">
        <v>47666.527000000002</v>
      </c>
      <c r="F195" s="1">
        <v>0.31110175070000001</v>
      </c>
      <c r="H195" s="84" t="s">
        <v>230</v>
      </c>
      <c r="I195" s="55">
        <v>0.25</v>
      </c>
      <c r="J195" s="56">
        <f>($F$198 - $M$199) * $F$200</f>
        <v>6.0163277166000002</v>
      </c>
      <c r="K195" s="56">
        <f>($F$199 - $M$199) * $F$200</f>
        <v>5.7513901897999995</v>
      </c>
      <c r="L195" s="57"/>
      <c r="M195" s="65">
        <f>IFERROR(AVERAGE(J195:L195),"")</f>
        <v>5.8838589531999999</v>
      </c>
      <c r="N195" s="66">
        <f>IFERROR(STDEV(J195:L195),"")</f>
        <v>0.18733912179107318</v>
      </c>
    </row>
    <row r="196" spans="1:22" x14ac:dyDescent="0.25">
      <c r="A196" s="1" t="s">
        <v>201</v>
      </c>
      <c r="B196" s="1" t="s">
        <v>188</v>
      </c>
      <c r="C196" s="1" t="s">
        <v>189</v>
      </c>
      <c r="D196" s="1">
        <v>143131.96900000001</v>
      </c>
      <c r="E196" s="1">
        <v>52868.296999999999</v>
      </c>
      <c r="F196" s="1">
        <v>2.7073308036000001</v>
      </c>
      <c r="H196" s="85" t="s">
        <v>231</v>
      </c>
      <c r="I196" s="28">
        <v>7.4999999999999997E-2</v>
      </c>
      <c r="J196" s="29">
        <f>($F$194 - $M$199) * $F$200</f>
        <v>1.1792732074000001</v>
      </c>
      <c r="K196" s="29">
        <f>($F$195 - $M$199) * $F$200</f>
        <v>1.2400635334000001</v>
      </c>
      <c r="L196" s="24"/>
      <c r="M196" s="37">
        <f>IFERROR(AVERAGE(J196:L196),"")</f>
        <v>1.2096683704000002</v>
      </c>
      <c r="N196" s="67">
        <f>IFERROR(STDEV(J196:L196),"")</f>
        <v>4.2985251745140896E-2</v>
      </c>
    </row>
    <row r="197" spans="1:22" x14ac:dyDescent="0.25">
      <c r="A197" s="1" t="s">
        <v>202</v>
      </c>
      <c r="B197" s="1" t="s">
        <v>188</v>
      </c>
      <c r="C197" s="1" t="s">
        <v>189</v>
      </c>
      <c r="D197" s="1">
        <v>130503.461</v>
      </c>
      <c r="E197" s="1">
        <v>48024.055</v>
      </c>
      <c r="F197" s="1">
        <v>2.7174602603000002</v>
      </c>
      <c r="H197" s="85" t="s">
        <v>232</v>
      </c>
      <c r="I197" s="26">
        <v>0.25</v>
      </c>
      <c r="J197" s="137">
        <f>($F$196 - $M$199) * $F$200</f>
        <v>10.824979745</v>
      </c>
      <c r="K197" s="137">
        <f>($F$197 - $M$199) * $F$200</f>
        <v>10.865497571800001</v>
      </c>
      <c r="L197" s="24"/>
      <c r="M197" s="138">
        <f>IFERROR(AVERAGE(J197:L197),"")</f>
        <v>10.8452386584</v>
      </c>
      <c r="N197" s="67">
        <f>IFERROR(STDEV(J197:L197),"")</f>
        <v>2.8650430089222301E-2</v>
      </c>
    </row>
    <row r="198" spans="1:22" x14ac:dyDescent="0.25">
      <c r="A198" s="1" t="s">
        <v>199</v>
      </c>
      <c r="B198" s="1" t="s">
        <v>188</v>
      </c>
      <c r="C198" s="1" t="s">
        <v>189</v>
      </c>
      <c r="D198" s="1">
        <v>73779.281000000003</v>
      </c>
      <c r="E198" s="1">
        <v>49017.313000000002</v>
      </c>
      <c r="F198" s="1">
        <v>1.5051677965000001</v>
      </c>
      <c r="H198" s="85" t="s">
        <v>233</v>
      </c>
      <c r="I198" s="24"/>
      <c r="J198" s="24"/>
      <c r="K198" s="24"/>
      <c r="L198" s="24"/>
      <c r="M198" s="24"/>
      <c r="N198" s="58"/>
    </row>
    <row r="199" spans="1:22" ht="15.75" thickBot="1" x14ac:dyDescent="0.3">
      <c r="A199" s="1" t="s">
        <v>200</v>
      </c>
      <c r="B199" s="1" t="s">
        <v>188</v>
      </c>
      <c r="C199" s="1" t="s">
        <v>189</v>
      </c>
      <c r="D199" s="1">
        <v>71571.429999999993</v>
      </c>
      <c r="E199" s="1">
        <v>49739.222999999998</v>
      </c>
      <c r="F199" s="1">
        <v>1.4389334147999999</v>
      </c>
      <c r="H199" s="86" t="s">
        <v>234</v>
      </c>
      <c r="I199" s="53"/>
      <c r="J199" s="54">
        <f>IF($G$186&lt;&gt;"","Point Deleted",$F$186)</f>
        <v>1.1271089E-3</v>
      </c>
      <c r="K199" s="54">
        <f>IF($G$187&lt;&gt;"","Point Deleted",$F$187)</f>
        <v>1.0446258E-3</v>
      </c>
      <c r="L199" s="53"/>
      <c r="M199" s="54">
        <f t="shared" ref="M199:M204" si="14">IFERROR(AVERAGE(J199:L199),"")</f>
        <v>1.08586735E-3</v>
      </c>
      <c r="N199" s="69">
        <f t="shared" ref="N199:N204" si="15">IFERROR(STDEV(J199:L199),"")</f>
        <v>5.8324359343288103E-5</v>
      </c>
    </row>
    <row r="200" spans="1:22" ht="66.75" thickTop="1" thickBot="1" x14ac:dyDescent="0.3">
      <c r="C200" s="78"/>
      <c r="E200" s="16" t="s">
        <v>4</v>
      </c>
      <c r="F200" s="17">
        <v>4</v>
      </c>
      <c r="H200" s="87" t="s">
        <v>235</v>
      </c>
      <c r="I200" s="52"/>
      <c r="J200" s="74">
        <f>IFERROR(IF(ISTEXT($J$196),NA(),($J$196 * $I$196) / ($F$202 * 3600)),"")</f>
        <v>1.2284095910416668E-5</v>
      </c>
      <c r="K200" s="61">
        <f>IFERROR(IF(ISTEXT($K$196),NA(),($K$196 * $I$196) / ($F$202 * 3600)),"")</f>
        <v>1.2917328472916667E-5</v>
      </c>
      <c r="L200" s="52"/>
      <c r="M200" s="61">
        <f t="shared" si="14"/>
        <v>1.2600712191666668E-5</v>
      </c>
      <c r="N200" s="70">
        <f t="shared" si="15"/>
        <v>4.4776303901188397E-7</v>
      </c>
      <c r="P200" s="88" t="s">
        <v>241</v>
      </c>
      <c r="Q200" s="89" t="s">
        <v>242</v>
      </c>
      <c r="R200" s="90" t="s">
        <v>215</v>
      </c>
      <c r="S200" s="90" t="s">
        <v>243</v>
      </c>
      <c r="T200" s="90" t="s">
        <v>244</v>
      </c>
      <c r="U200" s="90" t="s">
        <v>245</v>
      </c>
      <c r="V200" s="90" t="s">
        <v>237</v>
      </c>
    </row>
    <row r="201" spans="1:22" ht="18.75" thickTop="1" x14ac:dyDescent="0.35">
      <c r="C201" s="78"/>
      <c r="E201" s="18" t="s">
        <v>226</v>
      </c>
      <c r="F201" s="19">
        <v>0.11</v>
      </c>
      <c r="H201" s="85" t="s">
        <v>236</v>
      </c>
      <c r="I201" s="24"/>
      <c r="J201" s="141">
        <f>IFERROR(IF(ISTEXT($J$197),NA(),$J$197),"")</f>
        <v>10.824979745</v>
      </c>
      <c r="K201" s="138">
        <f>IFERROR(IF(ISTEXT($K$197),NA(),$K$197),"")</f>
        <v>10.865497571800001</v>
      </c>
      <c r="L201" s="24"/>
      <c r="M201" s="138">
        <f t="shared" si="14"/>
        <v>10.8452386584</v>
      </c>
      <c r="N201" s="67">
        <f t="shared" si="15"/>
        <v>2.8650430089222301E-2</v>
      </c>
      <c r="Q201" s="91"/>
      <c r="R201" s="91" t="s">
        <v>229</v>
      </c>
      <c r="S201" s="95">
        <f>$J$192</f>
        <v>15.013995339224698</v>
      </c>
      <c r="T201" s="95">
        <f>$K$192</f>
        <v>15.053526701015482</v>
      </c>
      <c r="U201" s="91" t="str">
        <f>$L$192</f>
        <v/>
      </c>
      <c r="V201" s="96">
        <f>$M$191</f>
        <v>0.25048724831234881</v>
      </c>
    </row>
    <row r="202" spans="1:22" ht="30" x14ac:dyDescent="0.25">
      <c r="C202" s="78"/>
      <c r="E202" s="18" t="s">
        <v>227</v>
      </c>
      <c r="F202" s="20">
        <v>2</v>
      </c>
      <c r="H202" s="85" t="s">
        <v>237</v>
      </c>
      <c r="I202" s="24"/>
      <c r="J202" s="50">
        <f>IFERROR(IF(OR(ISTEXT($J$195),ISTEXT($J$196),ISTEXT($J$197)),NA(),(($J$195 * $I$195) + ($J$196 * $I$196)) / $J$197 / $I$197),"")</f>
        <v>0.58846388897515667</v>
      </c>
      <c r="K202" s="38">
        <f>IFERROR(IF(OR(ISTEXT($K$195),ISTEXT($K$196),ISTEXT($K$197)),NA(),(($K$195 * $I$195) + ($K$196 * $I$196)) / $K$197 / $I$197),"")</f>
        <v>0.56356455002231287</v>
      </c>
      <c r="L202" s="24" t="str">
        <f>IFERROR(IF(OR(ISTEXT($L$195),ISTEXT($L$196),ISTEXT($L$197)),NA(),(($L$195 * $I$195) + ($L$196 * $I$196)) / $L$197 / $I$197),"")</f>
        <v/>
      </c>
      <c r="M202" s="38">
        <f t="shared" si="14"/>
        <v>0.57601421949873477</v>
      </c>
      <c r="N202" s="119">
        <f t="shared" si="15"/>
        <v>1.7606491420618198E-2</v>
      </c>
      <c r="P202" s="92" t="str">
        <f>$B$184</f>
        <v>DTXSID6021872</v>
      </c>
      <c r="Q202" s="97">
        <f>$F$203</f>
        <v>10</v>
      </c>
      <c r="R202" s="91" t="s">
        <v>240</v>
      </c>
      <c r="S202" s="95">
        <f>$J$203</f>
        <v>10.316287126281923</v>
      </c>
      <c r="T202" s="95">
        <f>$K$203</f>
        <v>10.807628281052871</v>
      </c>
      <c r="U202" s="91" t="str">
        <f>$L$203</f>
        <v/>
      </c>
      <c r="V202" s="96">
        <f>$M$202</f>
        <v>0.57601421949873477</v>
      </c>
    </row>
    <row r="203" spans="1:22" ht="18.75" thickBot="1" x14ac:dyDescent="0.4">
      <c r="C203" s="78"/>
      <c r="E203" s="21" t="s">
        <v>228</v>
      </c>
      <c r="F203" s="22">
        <v>10</v>
      </c>
      <c r="H203" s="86" t="s">
        <v>239</v>
      </c>
      <c r="I203" s="53"/>
      <c r="J203" s="76">
        <f>IFERROR($J$200 / $J$197 / $F$201 * 1000000,"")</f>
        <v>10.316287126281923</v>
      </c>
      <c r="K203" s="63">
        <f>IFERROR($K$200 / $K$197 / $F$201 * 1000000,"")</f>
        <v>10.807628281052871</v>
      </c>
      <c r="L203" s="53" t="str">
        <f>IFERROR($L$200 / $L$197 / $F$201 * 1000000,"")</f>
        <v/>
      </c>
      <c r="M203" s="63">
        <f t="shared" si="14"/>
        <v>10.561957703667396</v>
      </c>
      <c r="N203" s="142">
        <f t="shared" si="15"/>
        <v>0.34743066241456649</v>
      </c>
      <c r="P203" s="93"/>
      <c r="Q203" s="98"/>
      <c r="R203" s="99" t="s">
        <v>211</v>
      </c>
      <c r="S203" s="100">
        <f>$J$204</f>
        <v>0.68711138462459664</v>
      </c>
      <c r="T203" s="100">
        <f>$K$204</f>
        <v>0.71794659787754644</v>
      </c>
      <c r="U203" s="99" t="str">
        <f>$L$204</f>
        <v/>
      </c>
      <c r="V203" s="99"/>
    </row>
    <row r="204" spans="1:22" ht="15.75" thickBot="1" x14ac:dyDescent="0.3">
      <c r="H204" s="59" t="s">
        <v>211</v>
      </c>
      <c r="I204" s="60"/>
      <c r="J204" s="64">
        <f>IFERROR($J$203 / $J$192,"")</f>
        <v>0.68711138462459664</v>
      </c>
      <c r="K204" s="64">
        <f>IFERROR($K$203 / $K$192,"")</f>
        <v>0.71794659787754644</v>
      </c>
      <c r="L204" s="60" t="str">
        <f>IFERROR($L$203 / $L$192,"")</f>
        <v/>
      </c>
      <c r="M204" s="64">
        <f t="shared" si="14"/>
        <v>0.70252899125107149</v>
      </c>
      <c r="N204" s="73">
        <f t="shared" si="15"/>
        <v>2.1803788390494103E-2</v>
      </c>
      <c r="P204" s="94"/>
      <c r="Q204" s="101"/>
      <c r="R204" s="91"/>
      <c r="S204" s="91"/>
      <c r="T204" s="91"/>
      <c r="U204" s="91"/>
      <c r="V204" s="91"/>
    </row>
    <row r="205" spans="1:22" ht="15.75" thickTop="1" x14ac:dyDescent="0.25"/>
    <row r="209" spans="1:18" ht="15.75" thickBot="1" x14ac:dyDescent="0.3">
      <c r="H209" s="78" t="s">
        <v>229</v>
      </c>
    </row>
    <row r="210" spans="1:18" ht="15.75" thickTop="1" x14ac:dyDescent="0.25">
      <c r="A210" s="1" t="s">
        <v>53</v>
      </c>
      <c r="B210" s="1" t="s">
        <v>99</v>
      </c>
      <c r="C210" s="1" t="s">
        <v>100</v>
      </c>
      <c r="D210" s="1">
        <v>5.9109999999999996</v>
      </c>
      <c r="E210" s="1">
        <v>52457.917999999998</v>
      </c>
      <c r="F210" s="1">
        <v>1.126808E-4</v>
      </c>
      <c r="H210" s="79" t="s">
        <v>230</v>
      </c>
      <c r="I210" s="31">
        <v>7.4999999999999997E-2</v>
      </c>
      <c r="J210" s="126">
        <f>($F$218 - $M$214) * $F$226</f>
        <v>0.55625731059999994</v>
      </c>
      <c r="K210" s="126">
        <f>($F$219 - $M$214) * $F$226</f>
        <v>0.48222097539999997</v>
      </c>
      <c r="L210" s="33"/>
      <c r="M210" s="127">
        <f>IFERROR(AVERAGE(J210:L210),"")</f>
        <v>0.51923914299999996</v>
      </c>
      <c r="N210" s="122">
        <f>IFERROR(STDEV(J210:L210),"")</f>
        <v>5.2351594674120268E-2</v>
      </c>
      <c r="P210" s="1" t="s">
        <v>229</v>
      </c>
      <c r="Q210" s="13">
        <f>$M$218</f>
        <v>-0.11898778679206487</v>
      </c>
      <c r="R210" s="15">
        <f>$N$218</f>
        <v>9.3130388491545049E-2</v>
      </c>
    </row>
    <row r="211" spans="1:18" x14ac:dyDescent="0.25">
      <c r="A211" s="1" t="s">
        <v>56</v>
      </c>
      <c r="B211" s="1" t="s">
        <v>99</v>
      </c>
      <c r="C211" s="1" t="s">
        <v>100</v>
      </c>
      <c r="D211" s="1">
        <v>8.7940000000000005</v>
      </c>
      <c r="E211" s="1">
        <v>50738.383000000002</v>
      </c>
      <c r="F211" s="1">
        <v>1.7332050000000001E-4</v>
      </c>
      <c r="H211" s="80" t="s">
        <v>231</v>
      </c>
      <c r="I211" s="26">
        <v>0.25</v>
      </c>
      <c r="J211" s="143">
        <f>($F$214 - $M$214) * $F$226</f>
        <v>-4.8333620000000008E-4</v>
      </c>
      <c r="K211" s="144">
        <f>($F$215 - $M$214) * $F$226</f>
        <v>-1.3507780000000005E-4</v>
      </c>
      <c r="L211" s="24"/>
      <c r="M211" s="147">
        <f>IFERROR(AVERAGE(J211:L211),"")</f>
        <v>-3.0920700000000004E-4</v>
      </c>
      <c r="N211" s="148">
        <f>IFERROR(STDEV(J211:L211),"")</f>
        <v>2.4625587624517719E-4</v>
      </c>
      <c r="P211" s="1" t="s">
        <v>240</v>
      </c>
      <c r="Q211" s="15">
        <f>$M$229</f>
        <v>9.6201101634295683E-2</v>
      </c>
      <c r="R211" s="15">
        <f>$N$229</f>
        <v>8.0623426605448509E-2</v>
      </c>
    </row>
    <row r="212" spans="1:18" x14ac:dyDescent="0.25">
      <c r="A212" s="1" t="s">
        <v>57</v>
      </c>
      <c r="B212" s="1" t="s">
        <v>99</v>
      </c>
      <c r="C212" s="1" t="s">
        <v>100</v>
      </c>
      <c r="D212" s="1">
        <v>2.6960000000000002</v>
      </c>
      <c r="E212" s="1">
        <v>51959.031000000003</v>
      </c>
      <c r="F212" s="1">
        <v>5.1887E-5</v>
      </c>
      <c r="H212" s="80" t="s">
        <v>232</v>
      </c>
      <c r="I212" s="28">
        <v>7.4999999999999997E-2</v>
      </c>
      <c r="J212" s="27">
        <f>($F$216 - $M$214) * $F$226</f>
        <v>0.82540299100000003</v>
      </c>
      <c r="K212" s="27">
        <f>($F$217 - $M$214) * $F$226</f>
        <v>0.80245542940000003</v>
      </c>
      <c r="L212" s="24"/>
      <c r="M212" s="26">
        <f>IFERROR(AVERAGE(J212:L212),"")</f>
        <v>0.81392921019999998</v>
      </c>
      <c r="N212" s="42">
        <f>IFERROR(STDEV(J212:L212),"")</f>
        <v>1.622637641905602E-2</v>
      </c>
    </row>
    <row r="213" spans="1:18" x14ac:dyDescent="0.25">
      <c r="A213" s="1" t="s">
        <v>58</v>
      </c>
      <c r="B213" s="1" t="s">
        <v>99</v>
      </c>
      <c r="C213" s="1" t="s">
        <v>100</v>
      </c>
      <c r="D213" s="1">
        <v>5.8390000000000004</v>
      </c>
      <c r="E213" s="1">
        <v>50613.281000000003</v>
      </c>
      <c r="F213" s="1">
        <v>1.15365E-4</v>
      </c>
      <c r="H213" s="80" t="s">
        <v>233</v>
      </c>
      <c r="I213" s="24"/>
      <c r="J213" s="24"/>
      <c r="K213" s="24"/>
      <c r="L213" s="24"/>
      <c r="M213" s="24"/>
      <c r="N213" s="34"/>
    </row>
    <row r="214" spans="1:18" ht="15.75" thickBot="1" x14ac:dyDescent="0.3">
      <c r="A214" s="1" t="s">
        <v>105</v>
      </c>
      <c r="B214" s="1" t="s">
        <v>99</v>
      </c>
      <c r="C214" s="1" t="s">
        <v>100</v>
      </c>
      <c r="D214" s="1">
        <v>1.167</v>
      </c>
      <c r="E214" s="1">
        <v>52646.703000000001</v>
      </c>
      <c r="F214" s="1">
        <v>2.2166599999999999E-5</v>
      </c>
      <c r="H214" s="81" t="s">
        <v>234</v>
      </c>
      <c r="I214" s="25"/>
      <c r="J214" s="125">
        <f>IF($G$210&lt;&gt;"","Point Deleted",$F$210)</f>
        <v>1.126808E-4</v>
      </c>
      <c r="K214" s="125">
        <f>IF($G$211&lt;&gt;"","Point Deleted",$F$211)</f>
        <v>1.7332050000000001E-4</v>
      </c>
      <c r="L214" s="25"/>
      <c r="M214" s="125">
        <f>IFERROR(AVERAGE(J214:L214),"")</f>
        <v>1.4300065000000001E-4</v>
      </c>
      <c r="N214" s="110">
        <f>IFERROR(STDEV(J214:L214),"")</f>
        <v>4.2878743079117889E-5</v>
      </c>
    </row>
    <row r="215" spans="1:18" x14ac:dyDescent="0.25">
      <c r="A215" s="1" t="s">
        <v>106</v>
      </c>
      <c r="B215" s="1" t="s">
        <v>99</v>
      </c>
      <c r="C215" s="1" t="s">
        <v>100</v>
      </c>
      <c r="D215" s="1">
        <v>5.5439999999999996</v>
      </c>
      <c r="E215" s="1">
        <v>50754.726999999999</v>
      </c>
      <c r="F215" s="1">
        <v>1.092312E-4</v>
      </c>
      <c r="H215" s="82" t="s">
        <v>235</v>
      </c>
      <c r="I215" s="23"/>
      <c r="J215" s="48">
        <f>IFERROR(IF(ISTEXT($J$211),NA(),($J$211 * $I$211) / ($F$228 * 3600)),"")</f>
        <v>-1.6782506944444446E-8</v>
      </c>
      <c r="K215" s="36">
        <f>IFERROR(IF(ISTEXT($K$211),NA(),($K$211 * $I$211) / ($F$228 * 3600)),"")</f>
        <v>-4.6902013888888905E-9</v>
      </c>
      <c r="L215" s="23"/>
      <c r="M215" s="36">
        <f>IFERROR(AVERAGE(J215:L215),"")</f>
        <v>-1.0736354166666667E-8</v>
      </c>
      <c r="N215" s="45">
        <f>IFERROR(STDEV(J215:L215),"")</f>
        <v>8.5505512585130947E-9</v>
      </c>
    </row>
    <row r="216" spans="1:18" ht="18" x14ac:dyDescent="0.35">
      <c r="A216" s="1" t="s">
        <v>103</v>
      </c>
      <c r="B216" s="1" t="s">
        <v>99</v>
      </c>
      <c r="C216" s="1" t="s">
        <v>100</v>
      </c>
      <c r="D216" s="1">
        <v>10008.567999999999</v>
      </c>
      <c r="E216" s="1">
        <v>48469.108999999997</v>
      </c>
      <c r="F216" s="1">
        <v>0.20649374840000001</v>
      </c>
      <c r="H216" s="80" t="s">
        <v>236</v>
      </c>
      <c r="I216" s="24"/>
      <c r="J216" s="134">
        <f>IFERROR(IF(ISTEXT($J$212),NA(),$J$212),"")</f>
        <v>0.82540299100000003</v>
      </c>
      <c r="K216" s="26">
        <f>IFERROR(IF(ISTEXT($K$212),NA(),$K$212),"")</f>
        <v>0.80245542940000003</v>
      </c>
      <c r="L216" s="24"/>
      <c r="M216" s="26">
        <f>IFERROR(AVERAGE(J216:L216),"")</f>
        <v>0.81392921019999998</v>
      </c>
      <c r="N216" s="42">
        <f>IFERROR(STDEV(J216:L216),"")</f>
        <v>1.622637641905602E-2</v>
      </c>
    </row>
    <row r="217" spans="1:18" x14ac:dyDescent="0.25">
      <c r="A217" s="1" t="s">
        <v>104</v>
      </c>
      <c r="B217" s="1" t="s">
        <v>99</v>
      </c>
      <c r="C217" s="1" t="s">
        <v>100</v>
      </c>
      <c r="D217" s="1">
        <v>9730.1790000000001</v>
      </c>
      <c r="E217" s="1">
        <v>48467.48</v>
      </c>
      <c r="F217" s="1">
        <v>0.20075685800000001</v>
      </c>
      <c r="H217" s="80" t="s">
        <v>237</v>
      </c>
      <c r="I217" s="24"/>
      <c r="J217" s="50">
        <f>IFERROR(IF(OR(ISTEXT($J$210),ISTEXT($J$211),ISTEXT($J$212)),NA(),(($J$210 * $I$210) + ($J$211 * $I$211)) / $J$212 / $I$212),"")</f>
        <v>0.6719701721232717</v>
      </c>
      <c r="K217" s="38">
        <f>IFERROR(IF(OR(ISTEXT($K$210),ISTEXT($K$211),ISTEXT($K$212)),NA(),(($K$210 * $I$210) + ($K$211 * $I$211)) / $K$212 / $I$212),"")</f>
        <v>0.6003706852938725</v>
      </c>
      <c r="L217" s="24" t="str">
        <f>IFERROR(IF(OR(ISTEXT($L$210),ISTEXT($L$211),ISTEXT($L$212)),NA(),(($L$210 * $I$210) + ($L$211 * $I$211)) / $L$212 / $I$212),"")</f>
        <v/>
      </c>
      <c r="M217" s="38">
        <f>IFERROR(AVERAGE(J217:L217),"")</f>
        <v>0.6361704287085721</v>
      </c>
      <c r="N217" s="111">
        <f>IFERROR(STDEV(J217:L217),"")</f>
        <v>5.0628482666545072E-2</v>
      </c>
    </row>
    <row r="218" spans="1:18" ht="18.75" thickBot="1" x14ac:dyDescent="0.4">
      <c r="A218" s="1" t="s">
        <v>101</v>
      </c>
      <c r="B218" s="1" t="s">
        <v>99</v>
      </c>
      <c r="C218" s="1" t="s">
        <v>100</v>
      </c>
      <c r="D218" s="1">
        <v>6860.8180000000002</v>
      </c>
      <c r="E218" s="1">
        <v>49284.891000000003</v>
      </c>
      <c r="F218" s="1">
        <v>0.13920732829999999</v>
      </c>
      <c r="H218" s="83" t="s">
        <v>239</v>
      </c>
      <c r="I218" s="35"/>
      <c r="J218" s="149">
        <f>IFERROR($J$215 / $J$212 / $F$227 * 1000000,"")</f>
        <v>-0.18484091602897398</v>
      </c>
      <c r="K218" s="146">
        <f>IFERROR($K$215 / $K$212 / $F$227 * 1000000,"")</f>
        <v>-5.313465755515575E-2</v>
      </c>
      <c r="L218" s="35" t="str">
        <f>IFERROR($L$215 / $L$212 / $F$227 * 1000000,"")</f>
        <v/>
      </c>
      <c r="M218" s="146">
        <f>IFERROR(AVERAGE(J218:L218),"")</f>
        <v>-0.11898778679206487</v>
      </c>
      <c r="N218" s="140">
        <f>IFERROR(STDEV(J218:L218),"")</f>
        <v>9.3130388491545049E-2</v>
      </c>
    </row>
    <row r="219" spans="1:18" ht="15.75" thickTop="1" x14ac:dyDescent="0.25">
      <c r="A219" s="1" t="s">
        <v>102</v>
      </c>
      <c r="B219" s="1" t="s">
        <v>99</v>
      </c>
      <c r="C219" s="1" t="s">
        <v>100</v>
      </c>
      <c r="D219" s="1">
        <v>6063.0010000000002</v>
      </c>
      <c r="E219" s="1">
        <v>50232.718999999997</v>
      </c>
      <c r="F219" s="1">
        <v>0.1206982445</v>
      </c>
      <c r="H219" s="77"/>
    </row>
    <row r="220" spans="1:18" ht="15.75" thickBot="1" x14ac:dyDescent="0.3">
      <c r="A220" s="1" t="s">
        <v>111</v>
      </c>
      <c r="B220" s="1" t="s">
        <v>99</v>
      </c>
      <c r="C220" s="1" t="s">
        <v>100</v>
      </c>
      <c r="D220" s="1">
        <v>19.292000000000002</v>
      </c>
      <c r="E220" s="1">
        <v>51093.195</v>
      </c>
      <c r="F220" s="1">
        <v>3.7758449999999999E-4</v>
      </c>
      <c r="H220" s="78" t="s">
        <v>240</v>
      </c>
    </row>
    <row r="221" spans="1:18" ht="15.75" thickTop="1" x14ac:dyDescent="0.25">
      <c r="A221" s="1" t="s">
        <v>112</v>
      </c>
      <c r="B221" s="1" t="s">
        <v>99</v>
      </c>
      <c r="C221" s="1" t="s">
        <v>100</v>
      </c>
      <c r="D221" s="1">
        <v>8.5830000000000002</v>
      </c>
      <c r="E221" s="1">
        <v>51782.065999999999</v>
      </c>
      <c r="F221" s="1">
        <v>1.657524E-4</v>
      </c>
      <c r="H221" s="84" t="s">
        <v>230</v>
      </c>
      <c r="I221" s="55">
        <v>0.25</v>
      </c>
      <c r="J221" s="135">
        <f>($F$224 - $M$225) * $F$226</f>
        <v>0.73057489040000001</v>
      </c>
      <c r="K221" s="135">
        <f>($F$225 - $M$225) * $F$226</f>
        <v>0.69157597959999995</v>
      </c>
      <c r="L221" s="57"/>
      <c r="M221" s="55">
        <f>IFERROR(AVERAGE(J221:L221),"")</f>
        <v>0.71107543499999992</v>
      </c>
      <c r="N221" s="129">
        <f>IFERROR(STDEV(J221:L221),"")</f>
        <v>2.7576394285569329E-2</v>
      </c>
    </row>
    <row r="222" spans="1:18" x14ac:dyDescent="0.25">
      <c r="A222" s="1" t="s">
        <v>109</v>
      </c>
      <c r="B222" s="1" t="s">
        <v>99</v>
      </c>
      <c r="C222" s="1" t="s">
        <v>100</v>
      </c>
      <c r="D222" s="1">
        <v>10017.091</v>
      </c>
      <c r="E222" s="1">
        <v>55107.171999999999</v>
      </c>
      <c r="F222" s="1">
        <v>0.1817747243</v>
      </c>
      <c r="H222" s="85" t="s">
        <v>231</v>
      </c>
      <c r="I222" s="28">
        <v>7.4999999999999997E-2</v>
      </c>
      <c r="J222" s="102">
        <f>($F$220 - $M$225) * $F$226</f>
        <v>1.175834E-3</v>
      </c>
      <c r="K222" s="144">
        <f>($F$221 - $M$225) * $F$226</f>
        <v>3.2850559999999997E-4</v>
      </c>
      <c r="L222" s="24"/>
      <c r="M222" s="107">
        <f>IFERROR(AVERAGE(J222:L222),"")</f>
        <v>7.5216979999999996E-4</v>
      </c>
      <c r="N222" s="136">
        <f>IFERROR(STDEV(J222:L222),"")</f>
        <v>5.9915165753194743E-4</v>
      </c>
    </row>
    <row r="223" spans="1:18" x14ac:dyDescent="0.25">
      <c r="A223" s="1" t="s">
        <v>110</v>
      </c>
      <c r="B223" s="1" t="s">
        <v>99</v>
      </c>
      <c r="C223" s="1" t="s">
        <v>100</v>
      </c>
      <c r="D223" s="1">
        <v>9500.66</v>
      </c>
      <c r="E223" s="1">
        <v>47857.097999999998</v>
      </c>
      <c r="F223" s="1">
        <v>0.1985214398</v>
      </c>
      <c r="H223" s="85" t="s">
        <v>232</v>
      </c>
      <c r="I223" s="26">
        <v>0.25</v>
      </c>
      <c r="J223" s="27">
        <f>($F$222 - $M$225) * $F$226</f>
        <v>0.72676439319999997</v>
      </c>
      <c r="K223" s="27">
        <f>($F$223 - $M$225) * $F$226</f>
        <v>0.79375125520000001</v>
      </c>
      <c r="L223" s="24"/>
      <c r="M223" s="26">
        <f>IFERROR(AVERAGE(J223:L223),"")</f>
        <v>0.76025782419999999</v>
      </c>
      <c r="N223" s="67">
        <f>IFERROR(STDEV(J223:L223),"")</f>
        <v>4.7366864370607477E-2</v>
      </c>
    </row>
    <row r="224" spans="1:18" x14ac:dyDescent="0.25">
      <c r="A224" s="1" t="s">
        <v>107</v>
      </c>
      <c r="B224" s="1" t="s">
        <v>99</v>
      </c>
      <c r="C224" s="1" t="s">
        <v>100</v>
      </c>
      <c r="D224" s="1">
        <v>9189.7430000000004</v>
      </c>
      <c r="E224" s="1">
        <v>50292.105000000003</v>
      </c>
      <c r="F224" s="1">
        <v>0.18272734860000001</v>
      </c>
      <c r="H224" s="85" t="s">
        <v>233</v>
      </c>
      <c r="I224" s="24"/>
      <c r="J224" s="24"/>
      <c r="K224" s="24"/>
      <c r="L224" s="24"/>
      <c r="M224" s="24"/>
      <c r="N224" s="58"/>
    </row>
    <row r="225" spans="1:22" ht="15.75" thickBot="1" x14ac:dyDescent="0.3">
      <c r="A225" s="1" t="s">
        <v>108</v>
      </c>
      <c r="B225" s="1" t="s">
        <v>99</v>
      </c>
      <c r="C225" s="1" t="s">
        <v>100</v>
      </c>
      <c r="D225" s="1">
        <v>8627.4230000000007</v>
      </c>
      <c r="E225" s="1">
        <v>49875.949000000001</v>
      </c>
      <c r="F225" s="1">
        <v>0.17297762089999999</v>
      </c>
      <c r="H225" s="86" t="s">
        <v>234</v>
      </c>
      <c r="I225" s="53"/>
      <c r="J225" s="113">
        <f>IF($G$212&lt;&gt;"","Point Deleted",$F$212)</f>
        <v>5.1887E-5</v>
      </c>
      <c r="K225" s="128">
        <f>IF($G$213&lt;&gt;"","Point Deleted",$F$213)</f>
        <v>1.15365E-4</v>
      </c>
      <c r="L225" s="53"/>
      <c r="M225" s="113">
        <f t="shared" ref="M225:M230" si="16">IFERROR(AVERAGE(J225:L225),"")</f>
        <v>8.3626000000000002E-5</v>
      </c>
      <c r="N225" s="69">
        <f t="shared" ref="N225:N230" si="17">IFERROR(STDEV(J225:L225),"")</f>
        <v>4.4885724256159672E-5</v>
      </c>
    </row>
    <row r="226" spans="1:22" ht="66.75" thickTop="1" thickBot="1" x14ac:dyDescent="0.3">
      <c r="C226" s="78"/>
      <c r="E226" s="16" t="s">
        <v>4</v>
      </c>
      <c r="F226" s="17">
        <v>4</v>
      </c>
      <c r="H226" s="87" t="s">
        <v>235</v>
      </c>
      <c r="I226" s="52"/>
      <c r="J226" s="74">
        <f>IFERROR(IF(ISTEXT($J$222),NA(),($J$222 * $I$222) / ($F$228 * 3600)),"")</f>
        <v>1.2248270833333332E-8</v>
      </c>
      <c r="K226" s="61">
        <f>IFERROR(IF(ISTEXT($K$222),NA(),($K$222 * $I$222) / ($F$228 * 3600)),"")</f>
        <v>3.4219333333333329E-9</v>
      </c>
      <c r="L226" s="52"/>
      <c r="M226" s="61">
        <f t="shared" si="16"/>
        <v>7.8351020833333329E-9</v>
      </c>
      <c r="N226" s="70">
        <f t="shared" si="17"/>
        <v>6.2411630992911179E-9</v>
      </c>
      <c r="P226" s="88" t="s">
        <v>241</v>
      </c>
      <c r="Q226" s="89" t="s">
        <v>242</v>
      </c>
      <c r="R226" s="90" t="s">
        <v>215</v>
      </c>
      <c r="S226" s="90" t="s">
        <v>243</v>
      </c>
      <c r="T226" s="90" t="s">
        <v>244</v>
      </c>
      <c r="U226" s="90" t="s">
        <v>245</v>
      </c>
      <c r="V226" s="90" t="s">
        <v>237</v>
      </c>
    </row>
    <row r="227" spans="1:22" ht="18.75" thickTop="1" x14ac:dyDescent="0.35">
      <c r="C227" s="78"/>
      <c r="E227" s="18" t="s">
        <v>226</v>
      </c>
      <c r="F227" s="19">
        <v>0.11</v>
      </c>
      <c r="H227" s="85" t="s">
        <v>236</v>
      </c>
      <c r="I227" s="24"/>
      <c r="J227" s="134">
        <f>IFERROR(IF(ISTEXT($J$223),NA(),$J$223),"")</f>
        <v>0.72676439319999997</v>
      </c>
      <c r="K227" s="26">
        <f>IFERROR(IF(ISTEXT($K$223),NA(),$K$223),"")</f>
        <v>0.79375125520000001</v>
      </c>
      <c r="L227" s="24"/>
      <c r="M227" s="26">
        <f t="shared" si="16"/>
        <v>0.76025782419999999</v>
      </c>
      <c r="N227" s="67">
        <f t="shared" si="17"/>
        <v>4.7366864370607477E-2</v>
      </c>
      <c r="Q227" s="91"/>
      <c r="R227" s="91" t="s">
        <v>229</v>
      </c>
      <c r="S227" s="153">
        <f>$J$218</f>
        <v>-0.18484091602897398</v>
      </c>
      <c r="T227" s="154">
        <f>$K$218</f>
        <v>-5.313465755515575E-2</v>
      </c>
      <c r="U227" s="91" t="str">
        <f>$L$218</f>
        <v/>
      </c>
      <c r="V227" s="96">
        <f>$M$217</f>
        <v>0.6361704287085721</v>
      </c>
    </row>
    <row r="228" spans="1:22" ht="30" x14ac:dyDescent="0.25">
      <c r="C228" s="78"/>
      <c r="E228" s="18" t="s">
        <v>227</v>
      </c>
      <c r="F228" s="20">
        <v>2</v>
      </c>
      <c r="H228" s="85" t="s">
        <v>237</v>
      </c>
      <c r="I228" s="24"/>
      <c r="J228" s="75">
        <f>IFERROR(IF(OR(ISTEXT($J$221),ISTEXT($J$222),ISTEXT($J$223)),NA(),(($J$221 * $I$221) + ($J$222 * $I$222)) / $J$223 / $I$223),"")</f>
        <v>1.005728469142068</v>
      </c>
      <c r="K228" s="38">
        <f>IFERROR(IF(OR(ISTEXT($K$221),ISTEXT($K$222),ISTEXT($K$223)),NA(),(($K$221 * $I$221) + ($K$222 * $I$222)) / $K$223 / $I$223),"")</f>
        <v>0.87139960629822244</v>
      </c>
      <c r="L228" s="24" t="str">
        <f>IFERROR(IF(OR(ISTEXT($L$221),ISTEXT($L$222),ISTEXT($L$223)),NA(),(($L$221 * $I$221) + ($L$222 * $I$222)) / $L$223 / $I$223),"")</f>
        <v/>
      </c>
      <c r="M228" s="38">
        <f t="shared" si="16"/>
        <v>0.93856403772014518</v>
      </c>
      <c r="N228" s="119">
        <f t="shared" si="17"/>
        <v>9.4984849825960893E-2</v>
      </c>
      <c r="P228" s="92" t="str">
        <f>$B$210</f>
        <v>DTXSID9021392</v>
      </c>
      <c r="Q228" s="97">
        <f>$F$229</f>
        <v>10</v>
      </c>
      <c r="R228" s="91" t="s">
        <v>240</v>
      </c>
      <c r="S228" s="154">
        <f>$J$229</f>
        <v>0.15321047330950424</v>
      </c>
      <c r="T228" s="153">
        <f>$K$229</f>
        <v>3.9191729959087117E-2</v>
      </c>
      <c r="U228" s="91" t="str">
        <f>$L$229</f>
        <v/>
      </c>
      <c r="V228" s="96">
        <f>$M$228</f>
        <v>0.93856403772014518</v>
      </c>
    </row>
    <row r="229" spans="1:22" ht="18.75" thickBot="1" x14ac:dyDescent="0.4">
      <c r="C229" s="78"/>
      <c r="E229" s="21" t="s">
        <v>228</v>
      </c>
      <c r="F229" s="22">
        <v>10</v>
      </c>
      <c r="H229" s="86" t="s">
        <v>239</v>
      </c>
      <c r="I229" s="53"/>
      <c r="J229" s="152">
        <f>IFERROR($J$226 / $J$223 / $F$227 * 1000000,"")</f>
        <v>0.15321047330950424</v>
      </c>
      <c r="K229" s="150">
        <f>IFERROR($K$226 / $K$223 / $F$227 * 1000000,"")</f>
        <v>3.9191729959087117E-2</v>
      </c>
      <c r="L229" s="53" t="str">
        <f>IFERROR($L$226 / $L$223 / $F$227 * 1000000,"")</f>
        <v/>
      </c>
      <c r="M229" s="150">
        <f t="shared" si="16"/>
        <v>9.6201101634295683E-2</v>
      </c>
      <c r="N229" s="151">
        <f t="shared" si="17"/>
        <v>8.0623426605448509E-2</v>
      </c>
      <c r="P229" s="93"/>
      <c r="Q229" s="98"/>
      <c r="R229" s="99" t="s">
        <v>211</v>
      </c>
      <c r="S229" s="121">
        <f>$J$230</f>
        <v>-0.82887748341113154</v>
      </c>
      <c r="T229" s="121">
        <f>$K$230</f>
        <v>-0.73759259516078834</v>
      </c>
      <c r="U229" s="99" t="str">
        <f>$L$230</f>
        <v/>
      </c>
      <c r="V229" s="99"/>
    </row>
    <row r="230" spans="1:22" ht="15.75" thickBot="1" x14ac:dyDescent="0.3">
      <c r="H230" s="59" t="s">
        <v>211</v>
      </c>
      <c r="I230" s="60"/>
      <c r="J230" s="115">
        <f>IFERROR($J$229 / $J$218,"")</f>
        <v>-0.82887748341113154</v>
      </c>
      <c r="K230" s="115">
        <f>IFERROR($K$229 / $K$218,"")</f>
        <v>-0.73759259516078834</v>
      </c>
      <c r="L230" s="60" t="str">
        <f>IFERROR($L$229 / $L$218,"")</f>
        <v/>
      </c>
      <c r="M230" s="64">
        <f t="shared" si="16"/>
        <v>-0.78323503928595994</v>
      </c>
      <c r="N230" s="73">
        <f t="shared" si="17"/>
        <v>6.4548163501673875E-2</v>
      </c>
      <c r="P230" s="94"/>
      <c r="Q230" s="101"/>
      <c r="R230" s="91"/>
      <c r="S230" s="91"/>
      <c r="T230" s="91"/>
      <c r="U230" s="91"/>
      <c r="V230" s="91"/>
    </row>
    <row r="231" spans="1:22" ht="15.75" thickTop="1" x14ac:dyDescent="0.25"/>
    <row r="235" spans="1:22" ht="15.75" thickBot="1" x14ac:dyDescent="0.3">
      <c r="H235" s="78" t="s">
        <v>229</v>
      </c>
    </row>
    <row r="236" spans="1:22" ht="15.75" thickTop="1" x14ac:dyDescent="0.25">
      <c r="A236" s="1" t="s">
        <v>113</v>
      </c>
      <c r="B236" s="1" t="s">
        <v>159</v>
      </c>
      <c r="C236" s="1" t="s">
        <v>160</v>
      </c>
      <c r="D236" s="1">
        <v>3.0339999999999998</v>
      </c>
      <c r="E236" s="1">
        <v>47896.754000000001</v>
      </c>
      <c r="F236" s="1">
        <v>6.3344599999999997E-5</v>
      </c>
      <c r="H236" s="79" t="s">
        <v>230</v>
      </c>
      <c r="I236" s="31">
        <v>7.4999999999999997E-2</v>
      </c>
      <c r="J236" s="105">
        <f>($F$244 - $M$240) * $F$252</f>
        <v>3.3379529999999998E-2</v>
      </c>
      <c r="K236" s="105">
        <f>($F$245 - $M$240) * $F$252</f>
        <v>7.895277919999999E-2</v>
      </c>
      <c r="L236" s="33"/>
      <c r="M236" s="31">
        <f>IFERROR(AVERAGE(J236:L236),"")</f>
        <v>5.616615459999999E-2</v>
      </c>
      <c r="N236" s="122">
        <f>IFERROR(STDEV(J236:L236),"")</f>
        <v>3.2225153550024407E-2</v>
      </c>
      <c r="P236" s="1" t="s">
        <v>229</v>
      </c>
      <c r="Q236" s="14">
        <f>$M$244</f>
        <v>15.772878109661146</v>
      </c>
      <c r="R236" s="13">
        <f>$N$244</f>
        <v>0.57043750112384262</v>
      </c>
    </row>
    <row r="237" spans="1:22" x14ac:dyDescent="0.25">
      <c r="A237" s="1" t="s">
        <v>116</v>
      </c>
      <c r="B237" s="1" t="s">
        <v>159</v>
      </c>
      <c r="C237" s="1" t="s">
        <v>160</v>
      </c>
      <c r="D237" s="1">
        <v>41.59</v>
      </c>
      <c r="E237" s="1">
        <v>49218.434000000001</v>
      </c>
      <c r="F237" s="1">
        <v>8.4500860000000005E-4</v>
      </c>
      <c r="H237" s="80" t="s">
        <v>231</v>
      </c>
      <c r="I237" s="26">
        <v>0.25</v>
      </c>
      <c r="J237" s="27">
        <f>($F$240 - $M$240) * $F$252</f>
        <v>0.3335303832</v>
      </c>
      <c r="K237" s="27">
        <f>($F$241 - $M$240) * $F$252</f>
        <v>0.35261966960000002</v>
      </c>
      <c r="L237" s="24"/>
      <c r="M237" s="26">
        <f>IFERROR(AVERAGE(J237:L237),"")</f>
        <v>0.34307502639999998</v>
      </c>
      <c r="N237" s="42">
        <f>IFERROR(STDEV(J237:L237),"")</f>
        <v>1.349816386145215E-2</v>
      </c>
      <c r="P237" s="1" t="s">
        <v>240</v>
      </c>
      <c r="Q237" s="12">
        <f>$M$255</f>
        <v>2.8476904076767715</v>
      </c>
      <c r="R237" s="15">
        <f>$N$255</f>
        <v>9.9184535396779794E-2</v>
      </c>
    </row>
    <row r="238" spans="1:22" x14ac:dyDescent="0.25">
      <c r="A238" s="1" t="s">
        <v>117</v>
      </c>
      <c r="B238" s="1" t="s">
        <v>159</v>
      </c>
      <c r="C238" s="1" t="s">
        <v>160</v>
      </c>
      <c r="E238" s="1">
        <v>48453.203000000001</v>
      </c>
      <c r="H238" s="80" t="s">
        <v>232</v>
      </c>
      <c r="I238" s="28">
        <v>7.4999999999999997E-2</v>
      </c>
      <c r="J238" s="29">
        <f>($F$242 - $M$240) * $F$252</f>
        <v>6.8499907476000006</v>
      </c>
      <c r="K238" s="29">
        <f>($F$243 - $M$240) * $F$252</f>
        <v>6.8808774688000005</v>
      </c>
      <c r="L238" s="24"/>
      <c r="M238" s="37">
        <f>IFERROR(AVERAGE(J238:L238),"")</f>
        <v>6.8654341082000006</v>
      </c>
      <c r="N238" s="42">
        <f>IFERROR(STDEV(J238:L238),"")</f>
        <v>2.1840210009138234E-2</v>
      </c>
    </row>
    <row r="239" spans="1:22" x14ac:dyDescent="0.25">
      <c r="A239" s="1" t="s">
        <v>118</v>
      </c>
      <c r="B239" s="1" t="s">
        <v>159</v>
      </c>
      <c r="C239" s="1" t="s">
        <v>160</v>
      </c>
      <c r="D239" s="1">
        <v>12.048999999999999</v>
      </c>
      <c r="E239" s="1">
        <v>48957.972999999998</v>
      </c>
      <c r="F239" s="1">
        <v>2.46109E-4</v>
      </c>
      <c r="H239" s="80" t="s">
        <v>233</v>
      </c>
      <c r="I239" s="24"/>
      <c r="J239" s="24"/>
      <c r="K239" s="24"/>
      <c r="L239" s="24"/>
      <c r="M239" s="24"/>
      <c r="N239" s="34"/>
    </row>
    <row r="240" spans="1:22" ht="15.75" thickBot="1" x14ac:dyDescent="0.3">
      <c r="A240" s="1" t="s">
        <v>165</v>
      </c>
      <c r="B240" s="1" t="s">
        <v>159</v>
      </c>
      <c r="C240" s="1" t="s">
        <v>160</v>
      </c>
      <c r="D240" s="1">
        <v>4104.4470000000001</v>
      </c>
      <c r="E240" s="1">
        <v>48957.597999999998</v>
      </c>
      <c r="F240" s="1">
        <v>8.3836772399999995E-2</v>
      </c>
      <c r="H240" s="81" t="s">
        <v>234</v>
      </c>
      <c r="I240" s="25"/>
      <c r="J240" s="104">
        <f>IF($G$236&lt;&gt;"","Point Deleted",$F$236)</f>
        <v>6.3344599999999997E-5</v>
      </c>
      <c r="K240" s="125">
        <f>IF($G$237&lt;&gt;"","Point Deleted",$F$237)</f>
        <v>8.4500860000000005E-4</v>
      </c>
      <c r="L240" s="25"/>
      <c r="M240" s="125">
        <f>IFERROR(AVERAGE(J240:L240),"")</f>
        <v>4.5417660000000002E-4</v>
      </c>
      <c r="N240" s="44">
        <f>IFERROR(STDEV(J240:L240),"")</f>
        <v>5.5271991500940149E-4</v>
      </c>
    </row>
    <row r="241" spans="1:22" x14ac:dyDescent="0.25">
      <c r="A241" s="1" t="s">
        <v>166</v>
      </c>
      <c r="B241" s="1" t="s">
        <v>159</v>
      </c>
      <c r="C241" s="1" t="s">
        <v>160</v>
      </c>
      <c r="D241" s="1">
        <v>4395.8119999999999</v>
      </c>
      <c r="E241" s="1">
        <v>49609.038999999997</v>
      </c>
      <c r="F241" s="1">
        <v>8.8609093999999999E-2</v>
      </c>
      <c r="H241" s="82" t="s">
        <v>235</v>
      </c>
      <c r="I241" s="23"/>
      <c r="J241" s="48">
        <f>IFERROR(IF(ISTEXT($J$237),NA(),($J$237 * $I$237) / ($F$254 * 3600)),"")</f>
        <v>1.1580916083333334E-5</v>
      </c>
      <c r="K241" s="36">
        <f>IFERROR(IF(ISTEXT($K$237),NA(),($K$237 * $I$237) / ($F$254 * 3600)),"")</f>
        <v>1.2243738527777778E-5</v>
      </c>
      <c r="L241" s="23"/>
      <c r="M241" s="36">
        <f>IFERROR(AVERAGE(J241:L241),"")</f>
        <v>1.1912327305555557E-5</v>
      </c>
      <c r="N241" s="45">
        <f>IFERROR(STDEV(J241:L241),"")</f>
        <v>4.6868624518930978E-7</v>
      </c>
    </row>
    <row r="242" spans="1:22" ht="18" x14ac:dyDescent="0.35">
      <c r="A242" s="1" t="s">
        <v>163</v>
      </c>
      <c r="B242" s="1" t="s">
        <v>159</v>
      </c>
      <c r="C242" s="1" t="s">
        <v>160</v>
      </c>
      <c r="D242" s="1">
        <v>86863.233999999997</v>
      </c>
      <c r="E242" s="1">
        <v>50709.675999999999</v>
      </c>
      <c r="F242" s="1">
        <v>1.7129518635000001</v>
      </c>
      <c r="H242" s="80" t="s">
        <v>236</v>
      </c>
      <c r="I242" s="24"/>
      <c r="J242" s="49">
        <f>IFERROR(IF(ISTEXT($J$238),NA(),$J$238),"")</f>
        <v>6.8499907476000006</v>
      </c>
      <c r="K242" s="37">
        <f>IFERROR(IF(ISTEXT($K$238),NA(),$K$238),"")</f>
        <v>6.8808774688000005</v>
      </c>
      <c r="L242" s="24"/>
      <c r="M242" s="37">
        <f>IFERROR(AVERAGE(J242:L242),"")</f>
        <v>6.8654341082000006</v>
      </c>
      <c r="N242" s="42">
        <f>IFERROR(STDEV(J242:L242),"")</f>
        <v>2.1840210009138234E-2</v>
      </c>
    </row>
    <row r="243" spans="1:22" x14ac:dyDescent="0.25">
      <c r="A243" s="1" t="s">
        <v>164</v>
      </c>
      <c r="B243" s="1" t="s">
        <v>159</v>
      </c>
      <c r="C243" s="1" t="s">
        <v>160</v>
      </c>
      <c r="D243" s="1">
        <v>84432.851999999999</v>
      </c>
      <c r="E243" s="1">
        <v>49069.652000000002</v>
      </c>
      <c r="F243" s="1">
        <v>1.7206735438</v>
      </c>
      <c r="H243" s="80" t="s">
        <v>237</v>
      </c>
      <c r="I243" s="24"/>
      <c r="J243" s="50">
        <f>IFERROR(IF(OR(ISTEXT($J$236),ISTEXT($J$237),ISTEXT($J$238)),NA(),(($J$236 * $I$236) + ($J$237 * $I$237)) / $J$238 / $I$238),"")</f>
        <v>0.16717503952851617</v>
      </c>
      <c r="K243" s="38">
        <f>IFERROR(IF(OR(ISTEXT($K$236),ISTEXT($K$237),ISTEXT($K$238)),NA(),(($K$236 * $I$236) + ($K$237 * $I$237)) / $K$238 / $I$238),"")</f>
        <v>0.182295308055445</v>
      </c>
      <c r="L243" s="24" t="str">
        <f>IFERROR(IF(OR(ISTEXT($L$236),ISTEXT($L$237),ISTEXT($L$238)),NA(),(($L$236 * $I$236) + ($L$237 * $I$237)) / $L$238 / $I$238),"")</f>
        <v/>
      </c>
      <c r="M243" s="38">
        <f>IFERROR(AVERAGE(J243:L243),"")</f>
        <v>0.17473517379198059</v>
      </c>
      <c r="N243" s="111">
        <f>IFERROR(STDEV(J243:L243),"")</f>
        <v>1.0691644408752903E-2</v>
      </c>
    </row>
    <row r="244" spans="1:22" ht="18.75" thickBot="1" x14ac:dyDescent="0.4">
      <c r="A244" s="1" t="s">
        <v>161</v>
      </c>
      <c r="B244" s="1" t="s">
        <v>159</v>
      </c>
      <c r="C244" s="1" t="s">
        <v>160</v>
      </c>
      <c r="D244" s="1">
        <v>408.86</v>
      </c>
      <c r="E244" s="1">
        <v>46466.332000000002</v>
      </c>
      <c r="F244" s="1">
        <v>8.7990590999999993E-3</v>
      </c>
      <c r="H244" s="83" t="s">
        <v>239</v>
      </c>
      <c r="I244" s="35"/>
      <c r="J244" s="51">
        <f>IFERROR($J$241 / $J$238 / $F$253 * 1000000,"")</f>
        <v>15.369517884373368</v>
      </c>
      <c r="K244" s="39">
        <f>IFERROR($K$241 / $K$238 / $F$253 * 1000000,"")</f>
        <v>16.176238334948923</v>
      </c>
      <c r="L244" s="35" t="str">
        <f>IFERROR($L$241 / $L$238 / $F$253 * 1000000,"")</f>
        <v/>
      </c>
      <c r="M244" s="39">
        <f>IFERROR(AVERAGE(J244:L244),"")</f>
        <v>15.772878109661146</v>
      </c>
      <c r="N244" s="155">
        <f>IFERROR(STDEV(J244:L244),"")</f>
        <v>0.57043750112384262</v>
      </c>
    </row>
    <row r="245" spans="1:22" ht="15.75" thickTop="1" x14ac:dyDescent="0.25">
      <c r="A245" s="1" t="s">
        <v>162</v>
      </c>
      <c r="B245" s="1" t="s">
        <v>159</v>
      </c>
      <c r="C245" s="1" t="s">
        <v>160</v>
      </c>
      <c r="D245" s="1">
        <v>975.48699999999997</v>
      </c>
      <c r="E245" s="1">
        <v>48309.68</v>
      </c>
      <c r="F245" s="1">
        <v>2.0192371399999999E-2</v>
      </c>
      <c r="H245" s="77"/>
    </row>
    <row r="246" spans="1:22" ht="15.75" thickBot="1" x14ac:dyDescent="0.3">
      <c r="A246" s="1" t="s">
        <v>171</v>
      </c>
      <c r="B246" s="1" t="s">
        <v>159</v>
      </c>
      <c r="C246" s="1" t="s">
        <v>160</v>
      </c>
      <c r="D246" s="1">
        <v>2605.9070000000002</v>
      </c>
      <c r="E246" s="1">
        <v>47451.495999999999</v>
      </c>
      <c r="F246" s="1">
        <v>5.4917278100000001E-2</v>
      </c>
      <c r="H246" s="78" t="s">
        <v>240</v>
      </c>
    </row>
    <row r="247" spans="1:22" ht="15.75" thickTop="1" x14ac:dyDescent="0.25">
      <c r="A247" s="1" t="s">
        <v>172</v>
      </c>
      <c r="B247" s="1" t="s">
        <v>159</v>
      </c>
      <c r="C247" s="1" t="s">
        <v>160</v>
      </c>
      <c r="D247" s="1">
        <v>2887.2350000000001</v>
      </c>
      <c r="E247" s="1">
        <v>49342.961000000003</v>
      </c>
      <c r="F247" s="1">
        <v>5.8513614499999998E-2</v>
      </c>
      <c r="H247" s="84" t="s">
        <v>230</v>
      </c>
      <c r="I247" s="55">
        <v>0.25</v>
      </c>
      <c r="J247" s="56">
        <f>($F$250 - $M$251) * $F$252</f>
        <v>5.8390107356000005</v>
      </c>
      <c r="K247" s="56">
        <f>($F$251 - $M$251) * $F$252</f>
        <v>5.5887712160000005</v>
      </c>
      <c r="L247" s="57"/>
      <c r="M247" s="65">
        <f>IFERROR(AVERAGE(J247:L247),"")</f>
        <v>5.7138909758</v>
      </c>
      <c r="N247" s="66">
        <f>IFERROR(STDEV(J247:L247),"")</f>
        <v>0.17694606123002399</v>
      </c>
    </row>
    <row r="248" spans="1:22" x14ac:dyDescent="0.25">
      <c r="A248" s="1" t="s">
        <v>169</v>
      </c>
      <c r="B248" s="1" t="s">
        <v>159</v>
      </c>
      <c r="C248" s="1" t="s">
        <v>160</v>
      </c>
      <c r="D248" s="1">
        <v>97380.75</v>
      </c>
      <c r="E248" s="1">
        <v>52123.855000000003</v>
      </c>
      <c r="F248" s="1">
        <v>1.8682568663000001</v>
      </c>
      <c r="H248" s="85" t="s">
        <v>231</v>
      </c>
      <c r="I248" s="28">
        <v>7.4999999999999997E-2</v>
      </c>
      <c r="J248" s="27">
        <f>($F$246 - $M$251) * $F$252</f>
        <v>0.21917689440000002</v>
      </c>
      <c r="K248" s="27">
        <f>($F$247 - $M$251) * $F$252</f>
        <v>0.23356224</v>
      </c>
      <c r="L248" s="24"/>
      <c r="M248" s="26">
        <f>IFERROR(AVERAGE(J248:L248),"")</f>
        <v>0.22636956720000001</v>
      </c>
      <c r="N248" s="67">
        <f>IFERROR(STDEV(J248:L248),"")</f>
        <v>1.0171975423472056E-2</v>
      </c>
    </row>
    <row r="249" spans="1:22" x14ac:dyDescent="0.25">
      <c r="A249" s="1" t="s">
        <v>170</v>
      </c>
      <c r="B249" s="1" t="s">
        <v>159</v>
      </c>
      <c r="C249" s="1" t="s">
        <v>160</v>
      </c>
      <c r="D249" s="1">
        <v>95926.641000000003</v>
      </c>
      <c r="E249" s="1">
        <v>50616.425999999999</v>
      </c>
      <c r="F249" s="1">
        <v>1.8951682008999999</v>
      </c>
      <c r="H249" s="85" t="s">
        <v>232</v>
      </c>
      <c r="I249" s="26">
        <v>0.25</v>
      </c>
      <c r="J249" s="29">
        <f>($F$248 - $M$251) * $F$252</f>
        <v>7.4725352472000006</v>
      </c>
      <c r="K249" s="29">
        <f>($F$249 - $M$251) * $F$252</f>
        <v>7.5801805856</v>
      </c>
      <c r="L249" s="24"/>
      <c r="M249" s="37">
        <f>IFERROR(AVERAGE(J249:L249),"")</f>
        <v>7.5263579164000003</v>
      </c>
      <c r="N249" s="67">
        <f>IFERROR(STDEV(J249:L249),"")</f>
        <v>7.6116748745760202E-2</v>
      </c>
    </row>
    <row r="250" spans="1:22" x14ac:dyDescent="0.25">
      <c r="A250" s="1" t="s">
        <v>167</v>
      </c>
      <c r="B250" s="1" t="s">
        <v>159</v>
      </c>
      <c r="C250" s="1" t="s">
        <v>160</v>
      </c>
      <c r="D250" s="1">
        <v>69573.827999999994</v>
      </c>
      <c r="E250" s="1">
        <v>47657.362999999998</v>
      </c>
      <c r="F250" s="1">
        <v>1.4598757384000001</v>
      </c>
      <c r="H250" s="85" t="s">
        <v>233</v>
      </c>
      <c r="I250" s="24"/>
      <c r="J250" s="24"/>
      <c r="K250" s="24"/>
      <c r="L250" s="24"/>
      <c r="M250" s="24"/>
      <c r="N250" s="58"/>
    </row>
    <row r="251" spans="1:22" ht="15.75" thickBot="1" x14ac:dyDescent="0.3">
      <c r="A251" s="1" t="s">
        <v>168</v>
      </c>
      <c r="B251" s="1" t="s">
        <v>159</v>
      </c>
      <c r="C251" s="1" t="s">
        <v>160</v>
      </c>
      <c r="D251" s="1">
        <v>67011.922000000006</v>
      </c>
      <c r="E251" s="1">
        <v>47957.605000000003</v>
      </c>
      <c r="F251" s="1">
        <v>1.3973158585000001</v>
      </c>
      <c r="H251" s="86" t="s">
        <v>234</v>
      </c>
      <c r="I251" s="53"/>
      <c r="J251" s="63">
        <f>IF($G$238&lt;&gt;"","Point Deleted",$F$238)</f>
        <v>0</v>
      </c>
      <c r="K251" s="128">
        <f>IF($G$239&lt;&gt;"","Point Deleted",$F$239)</f>
        <v>2.46109E-4</v>
      </c>
      <c r="L251" s="53"/>
      <c r="M251" s="128">
        <f t="shared" ref="M251:M256" si="18">IFERROR(AVERAGE(J251:L251),"")</f>
        <v>1.230545E-4</v>
      </c>
      <c r="N251" s="123">
        <f t="shared" ref="N251:N256" si="19">IFERROR(STDEV(J251:L251),"")</f>
        <v>1.7402534281104001E-4</v>
      </c>
    </row>
    <row r="252" spans="1:22" ht="66.75" thickTop="1" thickBot="1" x14ac:dyDescent="0.3">
      <c r="C252" s="78"/>
      <c r="E252" s="16" t="s">
        <v>4</v>
      </c>
      <c r="F252" s="17">
        <v>4</v>
      </c>
      <c r="H252" s="87" t="s">
        <v>235</v>
      </c>
      <c r="I252" s="52"/>
      <c r="J252" s="74">
        <f>IFERROR(IF(ISTEXT($J$248),NA(),($J$248 * $I$248) / ($F$254 * 3600)),"")</f>
        <v>2.28309265E-6</v>
      </c>
      <c r="K252" s="61">
        <f>IFERROR(IF(ISTEXT($K$248),NA(),($K$248 * $I$248) / ($F$254 * 3600)),"")</f>
        <v>2.4329399999999999E-6</v>
      </c>
      <c r="L252" s="52"/>
      <c r="M252" s="61">
        <f t="shared" si="18"/>
        <v>2.3580163249999999E-6</v>
      </c>
      <c r="N252" s="70">
        <f t="shared" si="19"/>
        <v>1.0595807732783389E-7</v>
      </c>
      <c r="P252" s="88" t="s">
        <v>241</v>
      </c>
      <c r="Q252" s="89" t="s">
        <v>242</v>
      </c>
      <c r="R252" s="90" t="s">
        <v>215</v>
      </c>
      <c r="S252" s="90" t="s">
        <v>243</v>
      </c>
      <c r="T252" s="90" t="s">
        <v>244</v>
      </c>
      <c r="U252" s="90" t="s">
        <v>245</v>
      </c>
      <c r="V252" s="90" t="s">
        <v>237</v>
      </c>
    </row>
    <row r="253" spans="1:22" ht="18.75" thickTop="1" x14ac:dyDescent="0.35">
      <c r="C253" s="78"/>
      <c r="E253" s="18" t="s">
        <v>226</v>
      </c>
      <c r="F253" s="19">
        <v>0.11</v>
      </c>
      <c r="H253" s="85" t="s">
        <v>236</v>
      </c>
      <c r="I253" s="24"/>
      <c r="J253" s="49">
        <f>IFERROR(IF(ISTEXT($J$249),NA(),$J$249),"")</f>
        <v>7.4725352472000006</v>
      </c>
      <c r="K253" s="37">
        <f>IFERROR(IF(ISTEXT($K$249),NA(),$K$249),"")</f>
        <v>7.5801805856</v>
      </c>
      <c r="L253" s="24"/>
      <c r="M253" s="37">
        <f t="shared" si="18"/>
        <v>7.5263579164000003</v>
      </c>
      <c r="N253" s="67">
        <f t="shared" si="19"/>
        <v>7.6116748745760202E-2</v>
      </c>
      <c r="Q253" s="91"/>
      <c r="R253" s="91" t="s">
        <v>229</v>
      </c>
      <c r="S253" s="95">
        <f>$J$244</f>
        <v>15.369517884373368</v>
      </c>
      <c r="T253" s="95">
        <f>$K$244</f>
        <v>16.176238334948923</v>
      </c>
      <c r="U253" s="91" t="str">
        <f>$L$244</f>
        <v/>
      </c>
      <c r="V253" s="96">
        <f>$M$243</f>
        <v>0.17473517379198059</v>
      </c>
    </row>
    <row r="254" spans="1:22" ht="30" x14ac:dyDescent="0.25">
      <c r="C254" s="78"/>
      <c r="E254" s="18" t="s">
        <v>227</v>
      </c>
      <c r="F254" s="20">
        <v>2</v>
      </c>
      <c r="H254" s="85" t="s">
        <v>237</v>
      </c>
      <c r="I254" s="24"/>
      <c r="J254" s="50">
        <f>IFERROR(IF(OR(ISTEXT($J$247),ISTEXT($J$248),ISTEXT($J$249)),NA(),(($J$247 * $I$247) + ($J$248 * $I$248)) / $J$249 / $I$249),"")</f>
        <v>0.79019551043704317</v>
      </c>
      <c r="K254" s="38">
        <f>IFERROR(IF(OR(ISTEXT($K$247),ISTEXT($K$248),ISTEXT($K$249)),NA(),(($K$247 * $I$247) + ($K$248 * $I$248)) / $K$249 / $I$249),"")</f>
        <v>0.74653101256585452</v>
      </c>
      <c r="L254" s="24" t="str">
        <f>IFERROR(IF(OR(ISTEXT($L$247),ISTEXT($L$248),ISTEXT($L$249)),NA(),(($L$247 * $I$247) + ($L$248 * $I$248)) / $L$249 / $I$249),"")</f>
        <v/>
      </c>
      <c r="M254" s="38">
        <f t="shared" si="18"/>
        <v>0.76836326150144885</v>
      </c>
      <c r="N254" s="119">
        <f t="shared" si="19"/>
        <v>3.0875462541823061E-2</v>
      </c>
      <c r="P254" s="92" t="str">
        <f>$B$236</f>
        <v>DTXSID9024930</v>
      </c>
      <c r="Q254" s="97">
        <f>$F$255</f>
        <v>10</v>
      </c>
      <c r="R254" s="91" t="s">
        <v>240</v>
      </c>
      <c r="S254" s="132">
        <f>$J$255</f>
        <v>2.7775563501088714</v>
      </c>
      <c r="T254" s="132">
        <f>$K$255</f>
        <v>2.9178244652446717</v>
      </c>
      <c r="U254" s="91" t="str">
        <f>$L$255</f>
        <v/>
      </c>
      <c r="V254" s="96">
        <f>$M$254</f>
        <v>0.76836326150144885</v>
      </c>
    </row>
    <row r="255" spans="1:22" ht="18.75" thickBot="1" x14ac:dyDescent="0.4">
      <c r="C255" s="78"/>
      <c r="E255" s="21" t="s">
        <v>228</v>
      </c>
      <c r="F255" s="22">
        <v>10</v>
      </c>
      <c r="H255" s="86" t="s">
        <v>239</v>
      </c>
      <c r="I255" s="53"/>
      <c r="J255" s="157">
        <f>IFERROR($J$252 / $J$249 / $F$253 * 1000000,"")</f>
        <v>2.7775563501088714</v>
      </c>
      <c r="K255" s="131">
        <f>IFERROR($K$252 / $K$249 / $F$253 * 1000000,"")</f>
        <v>2.9178244652446717</v>
      </c>
      <c r="L255" s="53" t="str">
        <f>IFERROR($L$252 / $L$249 / $F$253 * 1000000,"")</f>
        <v/>
      </c>
      <c r="M255" s="131">
        <f t="shared" si="18"/>
        <v>2.8476904076767715</v>
      </c>
      <c r="N255" s="151">
        <f t="shared" si="19"/>
        <v>9.9184535396779794E-2</v>
      </c>
      <c r="P255" s="93"/>
      <c r="Q255" s="98"/>
      <c r="R255" s="99" t="s">
        <v>211</v>
      </c>
      <c r="S255" s="100">
        <f>$J$256</f>
        <v>0.18071850860936198</v>
      </c>
      <c r="T255" s="100">
        <f>$K$256</f>
        <v>0.18037719306723388</v>
      </c>
      <c r="U255" s="99" t="str">
        <f>$L$256</f>
        <v/>
      </c>
      <c r="V255" s="99"/>
    </row>
    <row r="256" spans="1:22" ht="15.75" thickBot="1" x14ac:dyDescent="0.3">
      <c r="H256" s="59" t="s">
        <v>211</v>
      </c>
      <c r="I256" s="60"/>
      <c r="J256" s="64">
        <f>IFERROR($J$255 / $J$244,"")</f>
        <v>0.18071850860936198</v>
      </c>
      <c r="K256" s="64">
        <f>IFERROR($K$255 / $K$244,"")</f>
        <v>0.18037719306723388</v>
      </c>
      <c r="L256" s="60" t="str">
        <f>IFERROR($L$255 / $L$244,"")</f>
        <v/>
      </c>
      <c r="M256" s="64">
        <f t="shared" si="18"/>
        <v>0.18054785083829794</v>
      </c>
      <c r="N256" s="156">
        <f t="shared" si="19"/>
        <v>2.4134653436314304E-4</v>
      </c>
      <c r="P256" s="94"/>
      <c r="Q256" s="101"/>
      <c r="R256" s="91"/>
      <c r="S256" s="91"/>
      <c r="T256" s="91"/>
      <c r="U256" s="91"/>
      <c r="V256" s="91"/>
    </row>
    <row r="257" spans="1:18" ht="15.75" thickTop="1" x14ac:dyDescent="0.25"/>
    <row r="261" spans="1:18" ht="15.75" thickBot="1" x14ac:dyDescent="0.3">
      <c r="H261" s="78" t="s">
        <v>229</v>
      </c>
    </row>
    <row r="262" spans="1:18" ht="15.75" thickTop="1" x14ac:dyDescent="0.25">
      <c r="A262" s="1" t="s">
        <v>7</v>
      </c>
      <c r="B262" s="1" t="s">
        <v>39</v>
      </c>
      <c r="C262" s="1" t="s">
        <v>40</v>
      </c>
      <c r="D262" s="1">
        <v>6.907</v>
      </c>
      <c r="E262" s="1">
        <v>55413.097999999998</v>
      </c>
      <c r="F262" s="1">
        <v>1.2464560000000001E-4</v>
      </c>
      <c r="H262" s="79" t="s">
        <v>230</v>
      </c>
      <c r="I262" s="31">
        <v>7.4999999999999997E-2</v>
      </c>
      <c r="J262" s="32">
        <f>($F$270 - $M$266) * $F$278</f>
        <v>2.9192697774000003</v>
      </c>
      <c r="K262" s="32">
        <f>($F$271 - $M$266) * $F$278</f>
        <v>2.6109240858000002</v>
      </c>
      <c r="L262" s="33"/>
      <c r="M262" s="40">
        <f>IFERROR(AVERAGE(J262:L262),"")</f>
        <v>2.7650969316000005</v>
      </c>
      <c r="N262" s="41">
        <f>IFERROR(STDEV(J262:L262),"")</f>
        <v>0.21803332948001589</v>
      </c>
      <c r="P262" s="1" t="s">
        <v>229</v>
      </c>
      <c r="Q262" s="13">
        <f>$M$270</f>
        <v>0.78895581166910289</v>
      </c>
      <c r="R262" s="13">
        <f>$N$270</f>
        <v>0.26524735275069983</v>
      </c>
    </row>
    <row r="263" spans="1:18" x14ac:dyDescent="0.25">
      <c r="A263" s="1" t="s">
        <v>10</v>
      </c>
      <c r="B263" s="1" t="s">
        <v>39</v>
      </c>
      <c r="C263" s="1" t="s">
        <v>40</v>
      </c>
      <c r="D263" s="1">
        <v>0.73499999999999999</v>
      </c>
      <c r="E263" s="1">
        <v>51136.504000000001</v>
      </c>
      <c r="F263" s="1">
        <v>1.43733E-5</v>
      </c>
      <c r="H263" s="80" t="s">
        <v>231</v>
      </c>
      <c r="I263" s="26">
        <v>0.25</v>
      </c>
      <c r="J263" s="103">
        <f>($F$266 - $M$266) * $F$278</f>
        <v>9.8516609999999994E-3</v>
      </c>
      <c r="K263" s="102">
        <f>($F$267 - $M$266) * $F$278</f>
        <v>6.1902889999999999E-3</v>
      </c>
      <c r="L263" s="24"/>
      <c r="M263" s="107">
        <f>IFERROR(AVERAGE(J263:L263),"")</f>
        <v>8.0209749999999996E-3</v>
      </c>
      <c r="N263" s="109">
        <f>IFERROR(STDEV(J263:L263),"")</f>
        <v>2.5889809696465517E-3</v>
      </c>
      <c r="P263" s="1" t="s">
        <v>240</v>
      </c>
      <c r="Q263" s="12">
        <f>$M$281</f>
        <v>4.022418190662755</v>
      </c>
      <c r="R263" s="13">
        <f>$N$281</f>
        <v>0.63900939740535312</v>
      </c>
    </row>
    <row r="264" spans="1:18" x14ac:dyDescent="0.25">
      <c r="A264" s="1" t="s">
        <v>11</v>
      </c>
      <c r="B264" s="1" t="s">
        <v>39</v>
      </c>
      <c r="C264" s="1" t="s">
        <v>40</v>
      </c>
      <c r="D264" s="1">
        <v>7.274</v>
      </c>
      <c r="E264" s="1">
        <v>51564.116999999998</v>
      </c>
      <c r="F264" s="1">
        <v>1.4106709999999999E-4</v>
      </c>
      <c r="H264" s="80" t="s">
        <v>232</v>
      </c>
      <c r="I264" s="28">
        <v>7.4999999999999997E-2</v>
      </c>
      <c r="J264" s="29">
        <f>($F$268 - $M$266) * $F$278</f>
        <v>3.1845333854000004</v>
      </c>
      <c r="K264" s="29">
        <f>($F$269 - $M$266) * $F$278</f>
        <v>3.2491073030000002</v>
      </c>
      <c r="L264" s="24"/>
      <c r="M264" s="37">
        <f>IFERROR(AVERAGE(J264:L264),"")</f>
        <v>3.2168203442000003</v>
      </c>
      <c r="N264" s="42">
        <f>IFERROR(STDEV(J264:L264),"")</f>
        <v>4.5660655022741178E-2</v>
      </c>
    </row>
    <row r="265" spans="1:18" x14ac:dyDescent="0.25">
      <c r="A265" s="1" t="s">
        <v>12</v>
      </c>
      <c r="B265" s="1" t="s">
        <v>39</v>
      </c>
      <c r="C265" s="1" t="s">
        <v>40</v>
      </c>
      <c r="D265" s="1">
        <v>6.0339999999999998</v>
      </c>
      <c r="E265" s="1">
        <v>52453.813000000002</v>
      </c>
      <c r="F265" s="1">
        <v>1.150345E-4</v>
      </c>
      <c r="H265" s="80" t="s">
        <v>233</v>
      </c>
      <c r="I265" s="24"/>
      <c r="J265" s="24"/>
      <c r="K265" s="24"/>
      <c r="L265" s="24"/>
      <c r="M265" s="24"/>
      <c r="N265" s="34"/>
    </row>
    <row r="266" spans="1:18" ht="15.75" thickBot="1" x14ac:dyDescent="0.3">
      <c r="A266" s="1" t="s">
        <v>45</v>
      </c>
      <c r="B266" s="1" t="s">
        <v>39</v>
      </c>
      <c r="C266" s="1" t="s">
        <v>40</v>
      </c>
      <c r="D266" s="1">
        <v>131.637</v>
      </c>
      <c r="E266" s="1">
        <v>51980.616999999998</v>
      </c>
      <c r="F266" s="1">
        <v>2.5324246999999999E-3</v>
      </c>
      <c r="H266" s="81" t="s">
        <v>234</v>
      </c>
      <c r="I266" s="25"/>
      <c r="J266" s="125">
        <f>IF($G$262&lt;&gt;"","Point Deleted",$F$262)</f>
        <v>1.2464560000000001E-4</v>
      </c>
      <c r="K266" s="104">
        <f>IF($G$263&lt;&gt;"","Point Deleted",$F$263)</f>
        <v>1.43733E-5</v>
      </c>
      <c r="L266" s="25"/>
      <c r="M266" s="104">
        <f>IFERROR(AVERAGE(J266:L266),"")</f>
        <v>6.9509450000000006E-5</v>
      </c>
      <c r="N266" s="110">
        <f>IFERROR(STDEV(J266:L266),"")</f>
        <v>7.7974291107037329E-5</v>
      </c>
    </row>
    <row r="267" spans="1:18" x14ac:dyDescent="0.25">
      <c r="A267" s="1" t="s">
        <v>46</v>
      </c>
      <c r="B267" s="1" t="s">
        <v>39</v>
      </c>
      <c r="C267" s="1" t="s">
        <v>40</v>
      </c>
      <c r="D267" s="1">
        <v>87.906999999999996</v>
      </c>
      <c r="E267" s="1">
        <v>54361.508000000002</v>
      </c>
      <c r="F267" s="1">
        <v>1.6170817000000001E-3</v>
      </c>
      <c r="H267" s="82" t="s">
        <v>235</v>
      </c>
      <c r="I267" s="23"/>
      <c r="J267" s="48">
        <f>IFERROR(IF(ISTEXT($J$263),NA(),($J$263 * $I$263) / ($F$280 * 3600)),"")</f>
        <v>3.420715625E-7</v>
      </c>
      <c r="K267" s="36">
        <f>IFERROR(IF(ISTEXT($K$263),NA(),($K$263 * $I$263) / ($F$280 * 3600)),"")</f>
        <v>2.1494059027777777E-7</v>
      </c>
      <c r="L267" s="23"/>
      <c r="M267" s="36">
        <f>IFERROR(AVERAGE(J267:L267),"")</f>
        <v>2.785060763888889E-7</v>
      </c>
      <c r="N267" s="45">
        <f>IFERROR(STDEV(J267:L267),"")</f>
        <v>8.9895172557171934E-8</v>
      </c>
    </row>
    <row r="268" spans="1:18" ht="18" x14ac:dyDescent="0.35">
      <c r="A268" s="1" t="s">
        <v>43</v>
      </c>
      <c r="B268" s="1" t="s">
        <v>39</v>
      </c>
      <c r="C268" s="1" t="s">
        <v>40</v>
      </c>
      <c r="D268" s="1">
        <v>36594.836000000003</v>
      </c>
      <c r="E268" s="1">
        <v>45961.699000000001</v>
      </c>
      <c r="F268" s="1">
        <v>0.79620285580000005</v>
      </c>
      <c r="H268" s="80" t="s">
        <v>236</v>
      </c>
      <c r="I268" s="24"/>
      <c r="J268" s="49">
        <f>IFERROR(IF(ISTEXT($J$264),NA(),$J$264),"")</f>
        <v>3.1845333854000004</v>
      </c>
      <c r="K268" s="37">
        <f>IFERROR(IF(ISTEXT($K$264),NA(),$K$264),"")</f>
        <v>3.2491073030000002</v>
      </c>
      <c r="L268" s="24"/>
      <c r="M268" s="37">
        <f>IFERROR(AVERAGE(J268:L268),"")</f>
        <v>3.2168203442000003</v>
      </c>
      <c r="N268" s="42">
        <f>IFERROR(STDEV(J268:L268),"")</f>
        <v>4.5660655022741178E-2</v>
      </c>
    </row>
    <row r="269" spans="1:18" x14ac:dyDescent="0.25">
      <c r="A269" s="1" t="s">
        <v>44</v>
      </c>
      <c r="B269" s="1" t="s">
        <v>39</v>
      </c>
      <c r="C269" s="1" t="s">
        <v>40</v>
      </c>
      <c r="D269" s="1">
        <v>37675.766000000003</v>
      </c>
      <c r="E269" s="1">
        <v>46378.945</v>
      </c>
      <c r="F269" s="1">
        <v>0.81234633519999999</v>
      </c>
      <c r="H269" s="80" t="s">
        <v>237</v>
      </c>
      <c r="I269" s="24"/>
      <c r="J269" s="50">
        <f>IFERROR(IF(OR(ISTEXT($J$262),ISTEXT($J$263),ISTEXT($J$264)),NA(),(($J$262 * $I$262) + ($J$263 * $I$263)) / $J$264 / $I$264),"")</f>
        <v>0.92701450734805035</v>
      </c>
      <c r="K269" s="38">
        <f>IFERROR(IF(OR(ISTEXT($K$262),ISTEXT($K$263),ISTEXT($K$264)),NA(),(($K$262 * $I$262) + ($K$263 * $I$263)) / $K$264 / $I$264),"")</f>
        <v>0.80993274061366594</v>
      </c>
      <c r="L269" s="24" t="str">
        <f>IFERROR(IF(OR(ISTEXT($L$262),ISTEXT($L$263),ISTEXT($L$264)),NA(),(($L$262 * $I$262) + ($L$263 * $I$263)) / $L$264 / $I$264),"")</f>
        <v/>
      </c>
      <c r="M269" s="38">
        <f>IFERROR(AVERAGE(J269:L269),"")</f>
        <v>0.86847362398085814</v>
      </c>
      <c r="N269" s="111">
        <f>IFERROR(STDEV(J269:L269),"")</f>
        <v>8.2789311211184768E-2</v>
      </c>
    </row>
    <row r="270" spans="1:18" ht="18.75" thickBot="1" x14ac:dyDescent="0.4">
      <c r="A270" s="1" t="s">
        <v>41</v>
      </c>
      <c r="B270" s="1" t="s">
        <v>39</v>
      </c>
      <c r="C270" s="1" t="s">
        <v>40</v>
      </c>
      <c r="D270" s="1">
        <v>33887.055</v>
      </c>
      <c r="E270" s="1">
        <v>46427.813000000002</v>
      </c>
      <c r="F270" s="1">
        <v>0.72988695380000002</v>
      </c>
      <c r="H270" s="83" t="s">
        <v>239</v>
      </c>
      <c r="I270" s="35"/>
      <c r="J270" s="158">
        <f>IFERROR($J$267 / $J$264 / $F$279 * 1000000,"")</f>
        <v>0.97651401349090305</v>
      </c>
      <c r="K270" s="146">
        <f>IFERROR($K$267 / $K$264 / $F$279 * 1000000,"")</f>
        <v>0.60139760984730273</v>
      </c>
      <c r="L270" s="35" t="str">
        <f>IFERROR($L$267 / $L$264 / $F$279 * 1000000,"")</f>
        <v/>
      </c>
      <c r="M270" s="146">
        <f>IFERROR(AVERAGE(J270:L270),"")</f>
        <v>0.78895581166910289</v>
      </c>
      <c r="N270" s="155">
        <f>IFERROR(STDEV(J270:L270),"")</f>
        <v>0.26524735275069983</v>
      </c>
    </row>
    <row r="271" spans="1:18" ht="15.75" thickTop="1" x14ac:dyDescent="0.25">
      <c r="A271" s="1" t="s">
        <v>42</v>
      </c>
      <c r="B271" s="1" t="s">
        <v>39</v>
      </c>
      <c r="C271" s="1" t="s">
        <v>40</v>
      </c>
      <c r="D271" s="1">
        <v>31997.583999999999</v>
      </c>
      <c r="E271" s="1">
        <v>49015.866999999998</v>
      </c>
      <c r="F271" s="1">
        <v>0.65280053090000001</v>
      </c>
      <c r="H271" s="77"/>
    </row>
    <row r="272" spans="1:18" ht="15.75" thickBot="1" x14ac:dyDescent="0.3">
      <c r="A272" s="1" t="s">
        <v>51</v>
      </c>
      <c r="B272" s="1" t="s">
        <v>39</v>
      </c>
      <c r="C272" s="1" t="s">
        <v>40</v>
      </c>
      <c r="D272" s="1">
        <v>1369.184</v>
      </c>
      <c r="E272" s="1">
        <v>47454.535000000003</v>
      </c>
      <c r="F272" s="1">
        <v>2.8852542799999999E-2</v>
      </c>
      <c r="H272" s="78" t="s">
        <v>240</v>
      </c>
    </row>
    <row r="273" spans="1:22" ht="15.75" thickTop="1" x14ac:dyDescent="0.25">
      <c r="A273" s="1" t="s">
        <v>52</v>
      </c>
      <c r="B273" s="1" t="s">
        <v>39</v>
      </c>
      <c r="C273" s="1" t="s">
        <v>40</v>
      </c>
      <c r="D273" s="1">
        <v>2085.0129999999999</v>
      </c>
      <c r="E273" s="1">
        <v>54202.421999999999</v>
      </c>
      <c r="F273" s="1">
        <v>3.8467155599999997E-2</v>
      </c>
      <c r="H273" s="84" t="s">
        <v>230</v>
      </c>
      <c r="I273" s="55">
        <v>0.25</v>
      </c>
      <c r="J273" s="56">
        <f>($F$276 - $M$277) * $F$278</f>
        <v>3.2894652588</v>
      </c>
      <c r="K273" s="56">
        <f>($F$277 - $M$277) * $F$278</f>
        <v>3.0989048440000002</v>
      </c>
      <c r="L273" s="57"/>
      <c r="M273" s="65">
        <f>IFERROR(AVERAGE(J273:L273),"")</f>
        <v>3.1941850513999999</v>
      </c>
      <c r="N273" s="66">
        <f>IFERROR(STDEV(J273:L273),"")</f>
        <v>0.13474656153080114</v>
      </c>
    </row>
    <row r="274" spans="1:22" x14ac:dyDescent="0.25">
      <c r="A274" s="1" t="s">
        <v>49</v>
      </c>
      <c r="B274" s="1" t="s">
        <v>39</v>
      </c>
      <c r="C274" s="1" t="s">
        <v>40</v>
      </c>
      <c r="D274" s="1">
        <v>36462.925999999999</v>
      </c>
      <c r="E274" s="1">
        <v>47855.038999999997</v>
      </c>
      <c r="F274" s="1">
        <v>0.7619453826</v>
      </c>
      <c r="H274" s="85" t="s">
        <v>231</v>
      </c>
      <c r="I274" s="28">
        <v>7.4999999999999997E-2</v>
      </c>
      <c r="J274" s="27">
        <f>($F$272 - $M$277) * $F$278</f>
        <v>0.11489796799999999</v>
      </c>
      <c r="K274" s="27">
        <f>($F$273 - $M$277) * $F$278</f>
        <v>0.15335641919999998</v>
      </c>
      <c r="L274" s="24"/>
      <c r="M274" s="26">
        <f>IFERROR(AVERAGE(J274:L274),"")</f>
        <v>0.13412719359999997</v>
      </c>
      <c r="N274" s="67">
        <f>IFERROR(STDEV(J274:L274),"")</f>
        <v>2.7194231637452024E-2</v>
      </c>
    </row>
    <row r="275" spans="1:22" x14ac:dyDescent="0.25">
      <c r="A275" s="1" t="s">
        <v>50</v>
      </c>
      <c r="B275" s="1" t="s">
        <v>39</v>
      </c>
      <c r="C275" s="1" t="s">
        <v>40</v>
      </c>
      <c r="D275" s="1">
        <v>37722.108999999997</v>
      </c>
      <c r="E275" s="1">
        <v>46480.542999999998</v>
      </c>
      <c r="F275" s="1">
        <v>0.8115677349</v>
      </c>
      <c r="H275" s="85" t="s">
        <v>232</v>
      </c>
      <c r="I275" s="26">
        <v>0.25</v>
      </c>
      <c r="J275" s="29">
        <f>($F$274 - $M$277) * $F$278</f>
        <v>3.0472693272</v>
      </c>
      <c r="K275" s="29">
        <f>($F$275 - $M$277) * $F$278</f>
        <v>3.2457587364</v>
      </c>
      <c r="L275" s="24"/>
      <c r="M275" s="37">
        <f>IFERROR(AVERAGE(J275:L275),"")</f>
        <v>3.1465140317999998</v>
      </c>
      <c r="N275" s="68">
        <f>IFERROR(STDEV(J275:L275),"")</f>
        <v>0.1403532072390315</v>
      </c>
    </row>
    <row r="276" spans="1:22" x14ac:dyDescent="0.25">
      <c r="A276" s="1" t="s">
        <v>47</v>
      </c>
      <c r="B276" s="1" t="s">
        <v>39</v>
      </c>
      <c r="C276" s="1" t="s">
        <v>40</v>
      </c>
      <c r="D276" s="1">
        <v>37211.309000000001</v>
      </c>
      <c r="E276" s="1">
        <v>45242.023000000001</v>
      </c>
      <c r="F276" s="1">
        <v>0.82249436549999999</v>
      </c>
      <c r="H276" s="85" t="s">
        <v>233</v>
      </c>
      <c r="I276" s="24"/>
      <c r="J276" s="24"/>
      <c r="K276" s="24"/>
      <c r="L276" s="24"/>
      <c r="M276" s="24"/>
      <c r="N276" s="58"/>
    </row>
    <row r="277" spans="1:22" ht="15.75" thickBot="1" x14ac:dyDescent="0.3">
      <c r="A277" s="1" t="s">
        <v>48</v>
      </c>
      <c r="B277" s="1" t="s">
        <v>39</v>
      </c>
      <c r="C277" s="1" t="s">
        <v>40</v>
      </c>
      <c r="D277" s="1">
        <v>35366.398000000001</v>
      </c>
      <c r="E277" s="1">
        <v>45642.644999999997</v>
      </c>
      <c r="F277" s="1">
        <v>0.77485426180000005</v>
      </c>
      <c r="H277" s="86" t="s">
        <v>234</v>
      </c>
      <c r="I277" s="53"/>
      <c r="J277" s="128">
        <f>IF($G$264&lt;&gt;"","Point Deleted",$F$264)</f>
        <v>1.4106709999999999E-4</v>
      </c>
      <c r="K277" s="128">
        <f>IF($G$265&lt;&gt;"","Point Deleted",$F$265)</f>
        <v>1.150345E-4</v>
      </c>
      <c r="L277" s="53"/>
      <c r="M277" s="128">
        <f t="shared" ref="M277:M282" si="20">IFERROR(AVERAGE(J277:L277),"")</f>
        <v>1.280508E-4</v>
      </c>
      <c r="N277" s="69">
        <f t="shared" ref="N277:N282" si="21">IFERROR(STDEV(J277:L277),"")</f>
        <v>1.8407827991916907E-5</v>
      </c>
    </row>
    <row r="278" spans="1:22" ht="66.75" thickTop="1" thickBot="1" x14ac:dyDescent="0.3">
      <c r="C278" s="78"/>
      <c r="E278" s="16" t="s">
        <v>4</v>
      </c>
      <c r="F278" s="17">
        <v>4</v>
      </c>
      <c r="H278" s="87" t="s">
        <v>235</v>
      </c>
      <c r="I278" s="52"/>
      <c r="J278" s="74">
        <f>IFERROR(IF(ISTEXT($J$274),NA(),($J$274 * $I$274) / ($F$280 * 3600)),"")</f>
        <v>1.1968538333333331E-6</v>
      </c>
      <c r="K278" s="61">
        <f>IFERROR(IF(ISTEXT($K$274),NA(),($K$274 * $I$274) / ($F$280 * 3600)),"")</f>
        <v>1.5974626999999997E-6</v>
      </c>
      <c r="L278" s="52"/>
      <c r="M278" s="61">
        <f t="shared" si="20"/>
        <v>1.3971582666666666E-6</v>
      </c>
      <c r="N278" s="70">
        <f t="shared" si="21"/>
        <v>2.8327324622345739E-7</v>
      </c>
      <c r="P278" s="88" t="s">
        <v>241</v>
      </c>
      <c r="Q278" s="89" t="s">
        <v>242</v>
      </c>
      <c r="R278" s="90" t="s">
        <v>215</v>
      </c>
      <c r="S278" s="90" t="s">
        <v>243</v>
      </c>
      <c r="T278" s="90" t="s">
        <v>244</v>
      </c>
      <c r="U278" s="90" t="s">
        <v>245</v>
      </c>
      <c r="V278" s="90" t="s">
        <v>237</v>
      </c>
    </row>
    <row r="279" spans="1:22" ht="18.75" thickTop="1" x14ac:dyDescent="0.35">
      <c r="C279" s="78"/>
      <c r="E279" s="18" t="s">
        <v>226</v>
      </c>
      <c r="F279" s="19">
        <v>0.11</v>
      </c>
      <c r="H279" s="85" t="s">
        <v>236</v>
      </c>
      <c r="I279" s="24"/>
      <c r="J279" s="49">
        <f>IFERROR(IF(ISTEXT($J$275),NA(),$J$275),"")</f>
        <v>3.0472693272</v>
      </c>
      <c r="K279" s="37">
        <f>IFERROR(IF(ISTEXT($K$275),NA(),$K$275),"")</f>
        <v>3.2457587364</v>
      </c>
      <c r="L279" s="24"/>
      <c r="M279" s="37">
        <f t="shared" si="20"/>
        <v>3.1465140317999998</v>
      </c>
      <c r="N279" s="68">
        <f t="shared" si="21"/>
        <v>0.1403532072390315</v>
      </c>
      <c r="Q279" s="91"/>
      <c r="R279" s="91" t="s">
        <v>229</v>
      </c>
      <c r="S279" s="132">
        <f>$J$270</f>
        <v>0.97651401349090305</v>
      </c>
      <c r="T279" s="154">
        <f>$K$270</f>
        <v>0.60139760984730273</v>
      </c>
      <c r="U279" s="91" t="str">
        <f>$L$270</f>
        <v/>
      </c>
      <c r="V279" s="96">
        <f>$M$269</f>
        <v>0.86847362398085814</v>
      </c>
    </row>
    <row r="280" spans="1:22" x14ac:dyDescent="0.25">
      <c r="C280" s="78"/>
      <c r="E280" s="18" t="s">
        <v>227</v>
      </c>
      <c r="F280" s="20">
        <v>2</v>
      </c>
      <c r="H280" s="85" t="s">
        <v>237</v>
      </c>
      <c r="I280" s="24"/>
      <c r="J280" s="75">
        <f>IFERROR(IF(OR(ISTEXT($J$273),ISTEXT($J$274),ISTEXT($J$275)),NA(),(($J$273 * $I$273) + ($J$274 * $I$274)) / $J$275 / $I$275),"")</f>
        <v>1.090791227257295</v>
      </c>
      <c r="K280" s="38">
        <f>IFERROR(IF(OR(ISTEXT($K$273),ISTEXT($K$274),ISTEXT($K$275)),NA(),(($K$273 * $I$273) + ($K$274 * $I$274)) / $K$275 / $I$275),"")</f>
        <v>0.96892961713110781</v>
      </c>
      <c r="L280" s="24" t="str">
        <f>IFERROR(IF(OR(ISTEXT($L$273),ISTEXT($L$274),ISTEXT($L$275)),NA(),(($L$273 * $I$273) + ($L$274 * $I$274)) / $L$275 / $I$275),"")</f>
        <v/>
      </c>
      <c r="M280" s="62">
        <f t="shared" si="20"/>
        <v>1.0298604221942014</v>
      </c>
      <c r="N280" s="119">
        <f t="shared" si="21"/>
        <v>8.6169170886538249E-2</v>
      </c>
      <c r="P280" s="92" t="str">
        <f>$B$262</f>
        <v>Ranitidine</v>
      </c>
      <c r="Q280" s="97">
        <f>$F$281</f>
        <v>10</v>
      </c>
      <c r="R280" s="91" t="s">
        <v>240</v>
      </c>
      <c r="S280" s="132">
        <f>$J$281</f>
        <v>3.5705703125154971</v>
      </c>
      <c r="T280" s="132">
        <f>$K$281</f>
        <v>4.474266068810012</v>
      </c>
      <c r="U280" s="91" t="str">
        <f>$L$281</f>
        <v/>
      </c>
      <c r="V280" s="124">
        <f>$M$280</f>
        <v>1.0298604221942014</v>
      </c>
    </row>
    <row r="281" spans="1:22" ht="18.75" thickBot="1" x14ac:dyDescent="0.4">
      <c r="C281" s="78"/>
      <c r="E281" s="21" t="s">
        <v>228</v>
      </c>
      <c r="F281" s="22">
        <v>10</v>
      </c>
      <c r="H281" s="86" t="s">
        <v>239</v>
      </c>
      <c r="I281" s="53"/>
      <c r="J281" s="157">
        <f>IFERROR($J$278 / $J$275 / $F$279 * 1000000,"")</f>
        <v>3.5705703125154971</v>
      </c>
      <c r="K281" s="131">
        <f>IFERROR($K$278 / $K$275 / $F$279 * 1000000,"")</f>
        <v>4.474266068810012</v>
      </c>
      <c r="L281" s="53" t="str">
        <f>IFERROR($L$278 / $L$275 / $F$279 * 1000000,"")</f>
        <v/>
      </c>
      <c r="M281" s="131">
        <f t="shared" si="20"/>
        <v>4.022418190662755</v>
      </c>
      <c r="N281" s="142">
        <f t="shared" si="21"/>
        <v>0.63900939740535312</v>
      </c>
      <c r="P281" s="93"/>
      <c r="Q281" s="98"/>
      <c r="R281" s="99" t="s">
        <v>211</v>
      </c>
      <c r="S281" s="121">
        <f>$J$282</f>
        <v>3.656445543214685</v>
      </c>
      <c r="T281" s="121">
        <f>$K$282</f>
        <v>7.4397802644178217</v>
      </c>
      <c r="U281" s="99" t="str">
        <f>$L$282</f>
        <v/>
      </c>
      <c r="V281" s="99"/>
    </row>
    <row r="282" spans="1:22" ht="15.75" thickBot="1" x14ac:dyDescent="0.3">
      <c r="H282" s="59" t="s">
        <v>211</v>
      </c>
      <c r="I282" s="60"/>
      <c r="J282" s="115">
        <f>IFERROR($J$281 / $J$270,"")</f>
        <v>3.656445543214685</v>
      </c>
      <c r="K282" s="115">
        <f>IFERROR($K$281 / $K$270,"")</f>
        <v>7.4397802644178217</v>
      </c>
      <c r="L282" s="60" t="str">
        <f>IFERROR($L$281 / $L$270,"")</f>
        <v/>
      </c>
      <c r="M282" s="115">
        <f t="shared" si="20"/>
        <v>5.5481129038162535</v>
      </c>
      <c r="N282" s="159">
        <f t="shared" si="21"/>
        <v>2.6752216368612549</v>
      </c>
      <c r="P282" s="94"/>
      <c r="Q282" s="101"/>
      <c r="R282" s="91"/>
      <c r="S282" s="91"/>
      <c r="T282" s="91"/>
      <c r="U282" s="91"/>
      <c r="V282" s="91"/>
    </row>
    <row r="283" spans="1:22" ht="15.75" thickTop="1" x14ac:dyDescent="0.25"/>
    <row r="287" spans="1:22" ht="15.75" thickBot="1" x14ac:dyDescent="0.3">
      <c r="H287" s="78" t="s">
        <v>229</v>
      </c>
    </row>
    <row r="288" spans="1:22" ht="15.75" thickTop="1" x14ac:dyDescent="0.25">
      <c r="A288" s="1" t="s">
        <v>7</v>
      </c>
      <c r="B288" s="1" t="s">
        <v>8</v>
      </c>
      <c r="C288" s="1" t="s">
        <v>9</v>
      </c>
      <c r="D288" s="1">
        <v>5.1749999999999998</v>
      </c>
      <c r="E288" s="1">
        <v>55413.097999999998</v>
      </c>
      <c r="F288" s="1">
        <v>9.3389500000000004E-5</v>
      </c>
      <c r="H288" s="79" t="s">
        <v>230</v>
      </c>
      <c r="I288" s="31">
        <v>7.4999999999999997E-2</v>
      </c>
      <c r="J288" s="126">
        <f>($F$296 - $M$292) * $F$304</f>
        <v>0.99204696660000002</v>
      </c>
      <c r="K288" s="126">
        <f>($F$297 - $M$292) * $F$304</f>
        <v>0.71453917460000005</v>
      </c>
      <c r="L288" s="33"/>
      <c r="M288" s="127">
        <f>IFERROR(AVERAGE(J288:L288),"")</f>
        <v>0.85329307060000004</v>
      </c>
      <c r="N288" s="41">
        <f>IFERROR(STDEV(J288:L288),"")</f>
        <v>0.19622764155530623</v>
      </c>
      <c r="P288" s="1" t="s">
        <v>229</v>
      </c>
      <c r="Q288" s="15">
        <f>$M$296</f>
        <v>8.6925266563349202E-2</v>
      </c>
      <c r="R288" s="15">
        <f>$N$296</f>
        <v>9.5204435141629642E-2</v>
      </c>
    </row>
    <row r="289" spans="1:22" x14ac:dyDescent="0.25">
      <c r="A289" s="1" t="s">
        <v>10</v>
      </c>
      <c r="B289" s="1" t="s">
        <v>8</v>
      </c>
      <c r="C289" s="1" t="s">
        <v>9</v>
      </c>
      <c r="D289" s="1">
        <v>4.08</v>
      </c>
      <c r="E289" s="1">
        <v>51136.504000000001</v>
      </c>
      <c r="F289" s="1">
        <v>7.9786399999999999E-5</v>
      </c>
      <c r="H289" s="80" t="s">
        <v>231</v>
      </c>
      <c r="I289" s="26">
        <v>0.25</v>
      </c>
      <c r="J289" s="144">
        <f>($F$292 - $M$292) * $F$304</f>
        <v>5.1018980000000003E-4</v>
      </c>
      <c r="K289" s="144">
        <f>($F$293 - $M$292) * $F$304</f>
        <v>6.8618200000000013E-5</v>
      </c>
      <c r="L289" s="24"/>
      <c r="M289" s="147">
        <f>IFERROR(AVERAGE(J289:L289),"")</f>
        <v>2.8940400000000005E-4</v>
      </c>
      <c r="N289" s="148">
        <f>IFERROR(STDEV(J289:L289),"")</f>
        <v>3.1223827273939368E-4</v>
      </c>
      <c r="P289" s="1" t="s">
        <v>240</v>
      </c>
      <c r="Q289" s="12">
        <f>$M$307</f>
        <v>6.3660262584271088</v>
      </c>
      <c r="R289" s="12">
        <f>$N$307</f>
        <v>1.5277724847906269</v>
      </c>
    </row>
    <row r="290" spans="1:22" x14ac:dyDescent="0.25">
      <c r="A290" s="1" t="s">
        <v>11</v>
      </c>
      <c r="B290" s="1" t="s">
        <v>8</v>
      </c>
      <c r="C290" s="1" t="s">
        <v>9</v>
      </c>
      <c r="D290" s="1">
        <v>3.7109999999999999</v>
      </c>
      <c r="E290" s="1">
        <v>51564.116999999998</v>
      </c>
      <c r="F290" s="1">
        <v>7.1968699999999994E-5</v>
      </c>
      <c r="H290" s="80" t="s">
        <v>232</v>
      </c>
      <c r="I290" s="28">
        <v>7.4999999999999997E-2</v>
      </c>
      <c r="J290" s="29">
        <f>($F$294 - $M$292) * $F$304</f>
        <v>1.0440843674</v>
      </c>
      <c r="K290" s="29">
        <f>($F$295 - $M$292) * $F$304</f>
        <v>1.1047774186000001</v>
      </c>
      <c r="L290" s="24"/>
      <c r="M290" s="37">
        <f>IFERROR(AVERAGE(J290:L290),"")</f>
        <v>1.0744308930000002</v>
      </c>
      <c r="N290" s="42">
        <f>IFERROR(STDEV(J290:L290),"")</f>
        <v>4.2916468074422412E-2</v>
      </c>
    </row>
    <row r="291" spans="1:22" x14ac:dyDescent="0.25">
      <c r="A291" s="1" t="s">
        <v>12</v>
      </c>
      <c r="B291" s="1" t="s">
        <v>8</v>
      </c>
      <c r="C291" s="1" t="s">
        <v>9</v>
      </c>
      <c r="D291" s="1">
        <v>4.274</v>
      </c>
      <c r="E291" s="1">
        <v>52453.813000000002</v>
      </c>
      <c r="F291" s="1">
        <v>8.1481200000000002E-5</v>
      </c>
      <c r="H291" s="80" t="s">
        <v>233</v>
      </c>
      <c r="I291" s="24"/>
      <c r="J291" s="24"/>
      <c r="K291" s="24"/>
      <c r="L291" s="24"/>
      <c r="M291" s="24"/>
      <c r="N291" s="34"/>
    </row>
    <row r="292" spans="1:22" ht="15.75" thickBot="1" x14ac:dyDescent="0.3">
      <c r="A292" s="1" t="s">
        <v>17</v>
      </c>
      <c r="B292" s="1" t="s">
        <v>8</v>
      </c>
      <c r="C292" s="1" t="s">
        <v>9</v>
      </c>
      <c r="D292" s="1">
        <v>11.292999999999999</v>
      </c>
      <c r="E292" s="1">
        <v>52737.667999999998</v>
      </c>
      <c r="F292" s="1">
        <v>2.1413540000000001E-4</v>
      </c>
      <c r="H292" s="81" t="s">
        <v>234</v>
      </c>
      <c r="I292" s="25"/>
      <c r="J292" s="104">
        <f>IF($G$288&lt;&gt;"","Point Deleted",$F$288)</f>
        <v>9.3389500000000004E-5</v>
      </c>
      <c r="K292" s="104">
        <f>IF($G$289&lt;&gt;"","Point Deleted",$F$289)</f>
        <v>7.9786399999999999E-5</v>
      </c>
      <c r="L292" s="25"/>
      <c r="M292" s="104">
        <f>IFERROR(AVERAGE(J292:L292),"")</f>
        <v>8.6587950000000002E-5</v>
      </c>
      <c r="N292" s="110">
        <f>IFERROR(STDEV(J292:L292),"")</f>
        <v>9.6188442551587283E-6</v>
      </c>
    </row>
    <row r="293" spans="1:22" x14ac:dyDescent="0.25">
      <c r="A293" s="1" t="s">
        <v>18</v>
      </c>
      <c r="B293" s="1" t="s">
        <v>8</v>
      </c>
      <c r="C293" s="1" t="s">
        <v>9</v>
      </c>
      <c r="D293" s="1">
        <v>5.5369999999999999</v>
      </c>
      <c r="E293" s="1">
        <v>53372.550999999999</v>
      </c>
      <c r="F293" s="1">
        <v>1.037425E-4</v>
      </c>
      <c r="H293" s="82" t="s">
        <v>235</v>
      </c>
      <c r="I293" s="23"/>
      <c r="J293" s="48">
        <f>IFERROR(IF(ISTEXT($J$289),NA(),($J$289 * $I$289) / ($F$306 * 3600)),"")</f>
        <v>1.7714923611111112E-8</v>
      </c>
      <c r="K293" s="36">
        <f>IFERROR(IF(ISTEXT($K$289),NA(),($K$289 * $I$289) / ($F$306 * 3600)),"")</f>
        <v>2.3825763888888893E-9</v>
      </c>
      <c r="L293" s="23"/>
      <c r="M293" s="36">
        <f>IFERROR(AVERAGE(J293:L293),"")</f>
        <v>1.0048750000000001E-8</v>
      </c>
      <c r="N293" s="45">
        <f>IFERROR(STDEV(J293:L293),"")</f>
        <v>1.084160669234006E-8</v>
      </c>
    </row>
    <row r="294" spans="1:22" ht="18" x14ac:dyDescent="0.35">
      <c r="A294" s="1" t="s">
        <v>15</v>
      </c>
      <c r="B294" s="1" t="s">
        <v>8</v>
      </c>
      <c r="C294" s="1" t="s">
        <v>9</v>
      </c>
      <c r="D294" s="1">
        <v>12316.79</v>
      </c>
      <c r="E294" s="1">
        <v>47171.305</v>
      </c>
      <c r="F294" s="1">
        <v>0.26110767979999999</v>
      </c>
      <c r="H294" s="80" t="s">
        <v>236</v>
      </c>
      <c r="I294" s="24"/>
      <c r="J294" s="49">
        <f>IFERROR(IF(ISTEXT($J$290),NA(),$J$290),"")</f>
        <v>1.0440843674</v>
      </c>
      <c r="K294" s="37">
        <f>IFERROR(IF(ISTEXT($K$290),NA(),$K$290),"")</f>
        <v>1.1047774186000001</v>
      </c>
      <c r="L294" s="24"/>
      <c r="M294" s="37">
        <f>IFERROR(AVERAGE(J294:L294),"")</f>
        <v>1.0744308930000002</v>
      </c>
      <c r="N294" s="42">
        <f>IFERROR(STDEV(J294:L294),"")</f>
        <v>4.2916468074422412E-2</v>
      </c>
    </row>
    <row r="295" spans="1:22" x14ac:dyDescent="0.25">
      <c r="A295" s="1" t="s">
        <v>16</v>
      </c>
      <c r="B295" s="1" t="s">
        <v>8</v>
      </c>
      <c r="C295" s="1" t="s">
        <v>9</v>
      </c>
      <c r="D295" s="1">
        <v>12994.694</v>
      </c>
      <c r="E295" s="1">
        <v>47034.347999999998</v>
      </c>
      <c r="F295" s="1">
        <v>0.27628094260000002</v>
      </c>
      <c r="H295" s="80" t="s">
        <v>237</v>
      </c>
      <c r="I295" s="24"/>
      <c r="J295" s="50">
        <f>IFERROR(IF(OR(ISTEXT($J$288),ISTEXT($J$289),ISTEXT($J$290)),NA(),(($J$288 * $I$288) + ($J$289 * $I$289)) / $J$290 / $I$290),"")</f>
        <v>0.95178860089756645</v>
      </c>
      <c r="K295" s="38">
        <f>IFERROR(IF(OR(ISTEXT($K$288),ISTEXT($K$289),ISTEXT($K$290)),NA(),(($K$288 * $I$288) + ($K$289 * $I$289)) / $K$290 / $I$290),"")</f>
        <v>0.64697910176251083</v>
      </c>
      <c r="L295" s="24" t="str">
        <f>IFERROR(IF(OR(ISTEXT($L$288),ISTEXT($L$289),ISTEXT($L$290)),NA(),(($L$288 * $I$288) + ($L$289 * $I$289)) / $L$290 / $I$290),"")</f>
        <v/>
      </c>
      <c r="M295" s="38">
        <f>IFERROR(AVERAGE(J295:L295),"")</f>
        <v>0.79938385133003864</v>
      </c>
      <c r="N295" s="46">
        <f>IFERROR(STDEV(J295:L295),"")</f>
        <v>0.21553286380847272</v>
      </c>
    </row>
    <row r="296" spans="1:22" ht="18.75" thickBot="1" x14ac:dyDescent="0.4">
      <c r="A296" s="1" t="s">
        <v>13</v>
      </c>
      <c r="B296" s="1" t="s">
        <v>8</v>
      </c>
      <c r="C296" s="1" t="s">
        <v>9</v>
      </c>
      <c r="D296" s="1">
        <v>11724.156000000001</v>
      </c>
      <c r="E296" s="1">
        <v>47256.086000000003</v>
      </c>
      <c r="F296" s="1">
        <v>0.2480983296</v>
      </c>
      <c r="H296" s="83" t="s">
        <v>239</v>
      </c>
      <c r="I296" s="35"/>
      <c r="J296" s="160">
        <f>IFERROR($J$293 / $J$290 / $F$305 * 1000000,"")</f>
        <v>0.15424496825103037</v>
      </c>
      <c r="K296" s="146">
        <f>IFERROR($K$293 / $K$290 / $F$305 * 1000000,"")</f>
        <v>1.960556487566803E-2</v>
      </c>
      <c r="L296" s="35" t="str">
        <f>IFERROR($L$293 / $L$290 / $F$305 * 1000000,"")</f>
        <v/>
      </c>
      <c r="M296" s="145">
        <f>IFERROR(AVERAGE(J296:L296),"")</f>
        <v>8.6925266563349202E-2</v>
      </c>
      <c r="N296" s="140">
        <f>IFERROR(STDEV(J296:L296),"")</f>
        <v>9.5204435141629642E-2</v>
      </c>
    </row>
    <row r="297" spans="1:22" ht="15.75" thickTop="1" x14ac:dyDescent="0.25">
      <c r="A297" s="1" t="s">
        <v>14</v>
      </c>
      <c r="B297" s="1" t="s">
        <v>8</v>
      </c>
      <c r="C297" s="1" t="s">
        <v>9</v>
      </c>
      <c r="D297" s="1">
        <v>8458.2999999999993</v>
      </c>
      <c r="E297" s="1">
        <v>47326.737999999998</v>
      </c>
      <c r="F297" s="1">
        <v>0.17872138160000001</v>
      </c>
      <c r="H297" s="77"/>
    </row>
    <row r="298" spans="1:22" ht="15.75" thickBot="1" x14ac:dyDescent="0.3">
      <c r="A298" s="1" t="s">
        <v>23</v>
      </c>
      <c r="B298" s="1" t="s">
        <v>8</v>
      </c>
      <c r="C298" s="1" t="s">
        <v>9</v>
      </c>
      <c r="D298" s="1">
        <v>795.65</v>
      </c>
      <c r="E298" s="1">
        <v>52445.991999999998</v>
      </c>
      <c r="F298" s="1">
        <v>1.51708447E-2</v>
      </c>
      <c r="H298" s="78" t="s">
        <v>240</v>
      </c>
    </row>
    <row r="299" spans="1:22" ht="15.75" thickTop="1" x14ac:dyDescent="0.25">
      <c r="A299" s="1" t="s">
        <v>24</v>
      </c>
      <c r="B299" s="1" t="s">
        <v>8</v>
      </c>
      <c r="C299" s="1" t="s">
        <v>9</v>
      </c>
      <c r="D299" s="1">
        <v>1111.7570000000001</v>
      </c>
      <c r="E299" s="1">
        <v>47538.461000000003</v>
      </c>
      <c r="F299" s="1">
        <v>2.3386474399999999E-2</v>
      </c>
      <c r="H299" s="84" t="s">
        <v>230</v>
      </c>
      <c r="I299" s="55">
        <v>0.25</v>
      </c>
      <c r="J299" s="56">
        <f>($F$302 - $M$303) * $F$304</f>
        <v>1.1298792374</v>
      </c>
      <c r="K299" s="56">
        <f>($F$303 - $M$303) * $F$304</f>
        <v>1.0418122409999999</v>
      </c>
      <c r="L299" s="57"/>
      <c r="M299" s="65">
        <f>IFERROR(AVERAGE(J299:L299),"")</f>
        <v>1.0858457391999998</v>
      </c>
      <c r="N299" s="129">
        <f>IFERROR(STDEV(J299:L299),"")</f>
        <v>6.2272770353171296E-2</v>
      </c>
    </row>
    <row r="300" spans="1:22" x14ac:dyDescent="0.25">
      <c r="A300" s="1" t="s">
        <v>21</v>
      </c>
      <c r="B300" s="1" t="s">
        <v>8</v>
      </c>
      <c r="C300" s="1" t="s">
        <v>9</v>
      </c>
      <c r="D300" s="1">
        <v>12954.191000000001</v>
      </c>
      <c r="E300" s="1">
        <v>47890.351999999999</v>
      </c>
      <c r="F300" s="1">
        <v>0.27049688420000001</v>
      </c>
      <c r="H300" s="85" t="s">
        <v>231</v>
      </c>
      <c r="I300" s="28">
        <v>7.4999999999999997E-2</v>
      </c>
      <c r="J300" s="103">
        <f>($F$298 - $M$303) * $F$304</f>
        <v>6.0376478999999997E-2</v>
      </c>
      <c r="K300" s="103">
        <f>($F$299 - $M$303) * $F$304</f>
        <v>9.3238997800000001E-2</v>
      </c>
      <c r="L300" s="24"/>
      <c r="M300" s="28">
        <f>IFERROR(AVERAGE(J300:L300),"")</f>
        <v>7.6807738399999992E-2</v>
      </c>
      <c r="N300" s="67">
        <f>IFERROR(STDEV(J300:L300),"")</f>
        <v>2.3237309890350444E-2</v>
      </c>
    </row>
    <row r="301" spans="1:22" x14ac:dyDescent="0.25">
      <c r="A301" s="1" t="s">
        <v>22</v>
      </c>
      <c r="B301" s="1" t="s">
        <v>8</v>
      </c>
      <c r="C301" s="1" t="s">
        <v>9</v>
      </c>
      <c r="D301" s="1">
        <v>13468.552</v>
      </c>
      <c r="E301" s="1">
        <v>45423.101999999999</v>
      </c>
      <c r="F301" s="1">
        <v>0.29651325880000001</v>
      </c>
      <c r="H301" s="85" t="s">
        <v>232</v>
      </c>
      <c r="I301" s="26">
        <v>0.25</v>
      </c>
      <c r="J301" s="29">
        <f>($F$300 - $M$303) * $F$304</f>
        <v>1.0816806370000001</v>
      </c>
      <c r="K301" s="29">
        <f>($F$301 - $M$303) * $F$304</f>
        <v>1.1857461354000001</v>
      </c>
      <c r="L301" s="24"/>
      <c r="M301" s="37">
        <f>IFERROR(AVERAGE(J301:L301),"")</f>
        <v>1.1337133862000002</v>
      </c>
      <c r="N301" s="67">
        <f>IFERROR(STDEV(J301:L301),"")</f>
        <v>7.3585419606197827E-2</v>
      </c>
    </row>
    <row r="302" spans="1:22" x14ac:dyDescent="0.25">
      <c r="A302" s="1" t="s">
        <v>19</v>
      </c>
      <c r="B302" s="1" t="s">
        <v>8</v>
      </c>
      <c r="C302" s="1" t="s">
        <v>9</v>
      </c>
      <c r="D302" s="1">
        <v>12928.92</v>
      </c>
      <c r="E302" s="1">
        <v>45758.550999999999</v>
      </c>
      <c r="F302" s="1">
        <v>0.28254653429999999</v>
      </c>
      <c r="H302" s="85" t="s">
        <v>233</v>
      </c>
      <c r="I302" s="24"/>
      <c r="J302" s="24"/>
      <c r="K302" s="24"/>
      <c r="L302" s="24"/>
      <c r="M302" s="24"/>
      <c r="N302" s="58"/>
    </row>
    <row r="303" spans="1:22" ht="15.75" thickBot="1" x14ac:dyDescent="0.3">
      <c r="A303" s="1" t="s">
        <v>20</v>
      </c>
      <c r="B303" s="1" t="s">
        <v>8</v>
      </c>
      <c r="C303" s="1" t="s">
        <v>9</v>
      </c>
      <c r="D303" s="1">
        <v>12129.412</v>
      </c>
      <c r="E303" s="1">
        <v>46556.718999999997</v>
      </c>
      <c r="F303" s="1">
        <v>0.26052978519999997</v>
      </c>
      <c r="H303" s="86" t="s">
        <v>234</v>
      </c>
      <c r="I303" s="53"/>
      <c r="J303" s="113">
        <f>IF($G$290&lt;&gt;"","Point Deleted",$F$290)</f>
        <v>7.1968699999999994E-5</v>
      </c>
      <c r="K303" s="113">
        <f>IF($G$291&lt;&gt;"","Point Deleted",$F$291)</f>
        <v>8.1481200000000002E-5</v>
      </c>
      <c r="L303" s="53"/>
      <c r="M303" s="113">
        <f t="shared" ref="M303:M308" si="22">IFERROR(AVERAGE(J303:L303),"")</f>
        <v>7.6724949999999991E-5</v>
      </c>
      <c r="N303" s="69">
        <f t="shared" ref="N303:N308" si="23">IFERROR(STDEV(J303:L303),"")</f>
        <v>6.7263532560370386E-6</v>
      </c>
    </row>
    <row r="304" spans="1:22" ht="66.75" thickTop="1" thickBot="1" x14ac:dyDescent="0.3">
      <c r="C304" s="78"/>
      <c r="E304" s="16" t="s">
        <v>4</v>
      </c>
      <c r="F304" s="17">
        <v>4</v>
      </c>
      <c r="H304" s="87" t="s">
        <v>235</v>
      </c>
      <c r="I304" s="52"/>
      <c r="J304" s="74">
        <f>IFERROR(IF(ISTEXT($J$300),NA(),($J$300 * $I$300) / ($F$306 * 3600)),"")</f>
        <v>6.2892165624999989E-7</v>
      </c>
      <c r="K304" s="61">
        <f>IFERROR(IF(ISTEXT($K$300),NA(),($K$300 * $I$300) / ($F$306 * 3600)),"")</f>
        <v>9.7123956041666657E-7</v>
      </c>
      <c r="L304" s="52"/>
      <c r="M304" s="61">
        <f t="shared" si="22"/>
        <v>8.0008060833333323E-7</v>
      </c>
      <c r="N304" s="70">
        <f t="shared" si="23"/>
        <v>2.420553113578167E-7</v>
      </c>
      <c r="P304" s="88" t="s">
        <v>241</v>
      </c>
      <c r="Q304" s="89" t="s">
        <v>242</v>
      </c>
      <c r="R304" s="90" t="s">
        <v>215</v>
      </c>
      <c r="S304" s="90" t="s">
        <v>243</v>
      </c>
      <c r="T304" s="90" t="s">
        <v>244</v>
      </c>
      <c r="U304" s="90" t="s">
        <v>245</v>
      </c>
      <c r="V304" s="90" t="s">
        <v>237</v>
      </c>
    </row>
    <row r="305" spans="1:22" ht="18.75" thickTop="1" x14ac:dyDescent="0.35">
      <c r="C305" s="78"/>
      <c r="E305" s="18" t="s">
        <v>226</v>
      </c>
      <c r="F305" s="19">
        <v>0.11</v>
      </c>
      <c r="H305" s="85" t="s">
        <v>236</v>
      </c>
      <c r="I305" s="24"/>
      <c r="J305" s="49">
        <f>IFERROR(IF(ISTEXT($J$301),NA(),$J$301),"")</f>
        <v>1.0816806370000001</v>
      </c>
      <c r="K305" s="37">
        <f>IFERROR(IF(ISTEXT($K$301),NA(),$K$301),"")</f>
        <v>1.1857461354000001</v>
      </c>
      <c r="L305" s="24"/>
      <c r="M305" s="37">
        <f t="shared" si="22"/>
        <v>1.1337133862000002</v>
      </c>
      <c r="N305" s="67">
        <f t="shared" si="23"/>
        <v>7.3585419606197827E-2</v>
      </c>
      <c r="Q305" s="91"/>
      <c r="R305" s="91" t="s">
        <v>229</v>
      </c>
      <c r="S305" s="154">
        <f>$J$296</f>
        <v>0.15424496825103037</v>
      </c>
      <c r="T305" s="154">
        <f>$K$296</f>
        <v>1.960556487566803E-2</v>
      </c>
      <c r="U305" s="91" t="str">
        <f>$L$296</f>
        <v/>
      </c>
      <c r="V305" s="96">
        <f>$M$295</f>
        <v>0.79938385133003864</v>
      </c>
    </row>
    <row r="306" spans="1:22" x14ac:dyDescent="0.25">
      <c r="C306" s="78"/>
      <c r="E306" s="18" t="s">
        <v>227</v>
      </c>
      <c r="F306" s="20">
        <v>2</v>
      </c>
      <c r="H306" s="85" t="s">
        <v>237</v>
      </c>
      <c r="I306" s="24"/>
      <c r="J306" s="75">
        <f>IFERROR(IF(OR(ISTEXT($J$299),ISTEXT($J$300),ISTEXT($J$301)),NA(),(($J$299 * $I$299) + ($J$300 * $I$300)) / $J$301 / $I$301),"")</f>
        <v>1.0613041796550158</v>
      </c>
      <c r="K306" s="38">
        <f>IFERROR(IF(OR(ISTEXT($K$299),ISTEXT($K$300),ISTEXT($K$301)),NA(),(($K$299 * $I$299) + ($K$300 * $I$300)) / $K$301 / $I$301),"")</f>
        <v>0.90220318532104571</v>
      </c>
      <c r="L306" s="24" t="str">
        <f>IFERROR(IF(OR(ISTEXT($L$299),ISTEXT($L$300),ISTEXT($L$301)),NA(),(($L$299 * $I$299) + ($L$300 * $I$300)) / $L$301 / $I$301),"")</f>
        <v/>
      </c>
      <c r="M306" s="38">
        <f t="shared" si="22"/>
        <v>0.98175368248803074</v>
      </c>
      <c r="N306" s="71">
        <f t="shared" si="23"/>
        <v>0.11250139198707271</v>
      </c>
      <c r="P306" s="92" t="str">
        <f>$B$288</f>
        <v>Talinolol</v>
      </c>
      <c r="Q306" s="97">
        <f>$F$307</f>
        <v>10</v>
      </c>
      <c r="R306" s="91" t="s">
        <v>240</v>
      </c>
      <c r="S306" s="132">
        <f>$J$307</f>
        <v>5.285727974321432</v>
      </c>
      <c r="T306" s="132">
        <f>$K$307</f>
        <v>7.4463245425327846</v>
      </c>
      <c r="U306" s="91" t="str">
        <f>$L$307</f>
        <v/>
      </c>
      <c r="V306" s="96">
        <f>$M$306</f>
        <v>0.98175368248803074</v>
      </c>
    </row>
    <row r="307" spans="1:22" ht="18.75" thickBot="1" x14ac:dyDescent="0.4">
      <c r="C307" s="78"/>
      <c r="E307" s="21" t="s">
        <v>228</v>
      </c>
      <c r="F307" s="22">
        <v>10</v>
      </c>
      <c r="H307" s="86" t="s">
        <v>239</v>
      </c>
      <c r="I307" s="53"/>
      <c r="J307" s="157">
        <f>IFERROR($J$304 / $J$301 / $F$305 * 1000000,"")</f>
        <v>5.285727974321432</v>
      </c>
      <c r="K307" s="131">
        <f>IFERROR($K$304 / $K$301 / $F$305 * 1000000,"")</f>
        <v>7.4463245425327846</v>
      </c>
      <c r="L307" s="53" t="str">
        <f>IFERROR($L$304 / $L$301 / $F$305 * 1000000,"")</f>
        <v/>
      </c>
      <c r="M307" s="131">
        <f t="shared" si="22"/>
        <v>6.3660262584271088</v>
      </c>
      <c r="N307" s="72">
        <f t="shared" si="23"/>
        <v>1.5277724847906269</v>
      </c>
      <c r="P307" s="93"/>
      <c r="Q307" s="98"/>
      <c r="R307" s="99" t="s">
        <v>211</v>
      </c>
      <c r="S307" s="164">
        <f>$J$308</f>
        <v>34.26839808297035</v>
      </c>
      <c r="T307" s="165">
        <f>$K$308</f>
        <v>379.80668191683827</v>
      </c>
      <c r="U307" s="99" t="str">
        <f>$L$308</f>
        <v/>
      </c>
      <c r="V307" s="99"/>
    </row>
    <row r="308" spans="1:22" ht="15.75" thickBot="1" x14ac:dyDescent="0.3">
      <c r="H308" s="59" t="s">
        <v>211</v>
      </c>
      <c r="I308" s="60"/>
      <c r="J308" s="161">
        <f>IFERROR($J$307 / $J$296,"")</f>
        <v>34.26839808297035</v>
      </c>
      <c r="K308" s="162">
        <f>IFERROR($K$307 / $K$296,"")</f>
        <v>379.80668191683827</v>
      </c>
      <c r="L308" s="60" t="str">
        <f>IFERROR($L$307 / $L$296,"")</f>
        <v/>
      </c>
      <c r="M308" s="162">
        <f t="shared" si="22"/>
        <v>207.03753999990431</v>
      </c>
      <c r="N308" s="163">
        <f t="shared" si="23"/>
        <v>244.33246365848998</v>
      </c>
      <c r="P308" s="94"/>
      <c r="Q308" s="101"/>
      <c r="R308" s="91"/>
      <c r="S308" s="91"/>
      <c r="T308" s="91"/>
      <c r="U308" s="91"/>
      <c r="V308" s="91"/>
    </row>
    <row r="309" spans="1:22" ht="15.75" thickTop="1" x14ac:dyDescent="0.25"/>
    <row r="313" spans="1:22" ht="15.75" thickBot="1" x14ac:dyDescent="0.3">
      <c r="H313" s="78" t="s">
        <v>229</v>
      </c>
    </row>
    <row r="314" spans="1:22" ht="15.75" thickTop="1" x14ac:dyDescent="0.25">
      <c r="A314" s="1" t="s">
        <v>7</v>
      </c>
      <c r="B314" s="1" t="s">
        <v>25</v>
      </c>
      <c r="C314" s="1" t="s">
        <v>26</v>
      </c>
      <c r="D314" s="1">
        <v>5.7050000000000001</v>
      </c>
      <c r="E314" s="1">
        <v>55413.097999999998</v>
      </c>
      <c r="F314" s="1">
        <v>1.02954E-4</v>
      </c>
      <c r="H314" s="79" t="s">
        <v>230</v>
      </c>
      <c r="I314" s="31">
        <v>7.4999999999999997E-2</v>
      </c>
      <c r="J314" s="32">
        <f>($F$322 - $M$318) * $F$330</f>
        <v>2.2529823878000004</v>
      </c>
      <c r="K314" s="32">
        <f>($F$323 - $M$318) * $F$330</f>
        <v>1.9408358602</v>
      </c>
      <c r="L314" s="33"/>
      <c r="M314" s="40">
        <f>IFERROR(AVERAGE(J314:L314),"")</f>
        <v>2.0969091240000002</v>
      </c>
      <c r="N314" s="41">
        <f>IFERROR(STDEV(J314:L314),"")</f>
        <v>0.2207209263897941</v>
      </c>
      <c r="P314" s="1" t="s">
        <v>229</v>
      </c>
      <c r="Q314" s="14">
        <f>$M$322</f>
        <v>32.826203859427608</v>
      </c>
      <c r="R314" s="12">
        <f>$N$322</f>
        <v>9.4806627535022621</v>
      </c>
    </row>
    <row r="315" spans="1:22" x14ac:dyDescent="0.25">
      <c r="A315" s="1" t="s">
        <v>10</v>
      </c>
      <c r="B315" s="1" t="s">
        <v>25</v>
      </c>
      <c r="C315" s="1" t="s">
        <v>26</v>
      </c>
      <c r="D315" s="1">
        <v>4.9690000000000003</v>
      </c>
      <c r="E315" s="1">
        <v>51136.504000000001</v>
      </c>
      <c r="F315" s="1">
        <v>9.7171300000000003E-5</v>
      </c>
      <c r="H315" s="80" t="s">
        <v>231</v>
      </c>
      <c r="I315" s="26">
        <v>0.25</v>
      </c>
      <c r="J315" s="27">
        <f>($F$318 - $M$318) * $F$330</f>
        <v>0.51214841779999998</v>
      </c>
      <c r="K315" s="27">
        <f>($F$319 - $M$318) * $F$330</f>
        <v>0.34605250100000001</v>
      </c>
      <c r="L315" s="24"/>
      <c r="M315" s="26">
        <f>IFERROR(AVERAGE(J315:L315),"")</f>
        <v>0.42910045939999997</v>
      </c>
      <c r="N315" s="43">
        <f>IFERROR(STDEV(J315:L315),"")</f>
        <v>0.11744754909667678</v>
      </c>
      <c r="P315" s="1" t="s">
        <v>240</v>
      </c>
      <c r="Q315" s="14">
        <f>$M$333</f>
        <v>21.549418834621434</v>
      </c>
      <c r="R315" s="12">
        <f>$N$333</f>
        <v>2.1715595206668294</v>
      </c>
    </row>
    <row r="316" spans="1:22" x14ac:dyDescent="0.25">
      <c r="A316" s="1" t="s">
        <v>11</v>
      </c>
      <c r="B316" s="1" t="s">
        <v>25</v>
      </c>
      <c r="C316" s="1" t="s">
        <v>26</v>
      </c>
      <c r="D316" s="1">
        <v>11.307</v>
      </c>
      <c r="E316" s="1">
        <v>51564.116999999998</v>
      </c>
      <c r="F316" s="1">
        <v>2.192804E-4</v>
      </c>
      <c r="H316" s="80" t="s">
        <v>232</v>
      </c>
      <c r="I316" s="28">
        <v>7.4999999999999997E-2</v>
      </c>
      <c r="J316" s="29">
        <f>($F$320 - $M$318) * $F$330</f>
        <v>4.0896237674</v>
      </c>
      <c r="K316" s="29">
        <f>($F$321 - $M$318) * $F$330</f>
        <v>4.1816180361999997</v>
      </c>
      <c r="L316" s="24"/>
      <c r="M316" s="37">
        <f>IFERROR(AVERAGE(J316:L316),"")</f>
        <v>4.1356209017999994</v>
      </c>
      <c r="N316" s="42">
        <f>IFERROR(STDEV(J316:L316),"")</f>
        <v>6.5049771298777842E-2</v>
      </c>
    </row>
    <row r="317" spans="1:22" x14ac:dyDescent="0.25">
      <c r="A317" s="1" t="s">
        <v>12</v>
      </c>
      <c r="B317" s="1" t="s">
        <v>25</v>
      </c>
      <c r="C317" s="1" t="s">
        <v>26</v>
      </c>
      <c r="D317" s="1">
        <v>11.131</v>
      </c>
      <c r="E317" s="1">
        <v>52453.813000000002</v>
      </c>
      <c r="F317" s="1">
        <v>2.122057E-4</v>
      </c>
      <c r="H317" s="80" t="s">
        <v>233</v>
      </c>
      <c r="I317" s="24"/>
      <c r="J317" s="24"/>
      <c r="K317" s="24"/>
      <c r="L317" s="24"/>
      <c r="M317" s="24"/>
      <c r="N317" s="34"/>
    </row>
    <row r="318" spans="1:22" ht="15.75" thickBot="1" x14ac:dyDescent="0.3">
      <c r="A318" s="1" t="s">
        <v>31</v>
      </c>
      <c r="B318" s="1" t="s">
        <v>25</v>
      </c>
      <c r="C318" s="1" t="s">
        <v>26</v>
      </c>
      <c r="D318" s="1">
        <v>6599.8869999999997</v>
      </c>
      <c r="E318" s="1">
        <v>51506.421999999999</v>
      </c>
      <c r="F318" s="1">
        <v>0.1281371671</v>
      </c>
      <c r="H318" s="81" t="s">
        <v>234</v>
      </c>
      <c r="I318" s="25"/>
      <c r="J318" s="125">
        <f>IF($G$314&lt;&gt;"","Point Deleted",$F$314)</f>
        <v>1.02954E-4</v>
      </c>
      <c r="K318" s="104">
        <f>IF($G$315&lt;&gt;"","Point Deleted",$F$315)</f>
        <v>9.7171300000000003E-5</v>
      </c>
      <c r="L318" s="25"/>
      <c r="M318" s="125">
        <f>IFERROR(AVERAGE(J318:L318),"")</f>
        <v>1.0006265E-4</v>
      </c>
      <c r="N318" s="110">
        <f>IFERROR(STDEV(J318:L318),"")</f>
        <v>4.0889863835674498E-6</v>
      </c>
    </row>
    <row r="319" spans="1:22" x14ac:dyDescent="0.25">
      <c r="A319" s="1" t="s">
        <v>32</v>
      </c>
      <c r="B319" s="1" t="s">
        <v>25</v>
      </c>
      <c r="C319" s="1" t="s">
        <v>26</v>
      </c>
      <c r="D319" s="1">
        <v>4631.3789999999999</v>
      </c>
      <c r="E319" s="1">
        <v>53471.983999999997</v>
      </c>
      <c r="F319" s="1">
        <v>8.6613187899999999E-2</v>
      </c>
      <c r="H319" s="82" t="s">
        <v>235</v>
      </c>
      <c r="I319" s="23"/>
      <c r="J319" s="48">
        <f>IFERROR(IF(ISTEXT($J$315),NA(),($J$315 * $I$315) / ($F$332 * 3600)),"")</f>
        <v>1.7782931173611109E-5</v>
      </c>
      <c r="K319" s="36">
        <f>IFERROR(IF(ISTEXT($K$315),NA(),($K$315 * $I$315) / ($F$332 * 3600)),"")</f>
        <v>1.2015711840277777E-5</v>
      </c>
      <c r="L319" s="23"/>
      <c r="M319" s="36">
        <f>IFERROR(AVERAGE(J319:L319),"")</f>
        <v>1.4899321506944444E-5</v>
      </c>
      <c r="N319" s="45">
        <f>IFERROR(STDEV(J319:L319),"")</f>
        <v>4.0780398991901586E-6</v>
      </c>
    </row>
    <row r="320" spans="1:22" ht="18" x14ac:dyDescent="0.35">
      <c r="A320" s="1" t="s">
        <v>29</v>
      </c>
      <c r="B320" s="1" t="s">
        <v>25</v>
      </c>
      <c r="C320" s="1" t="s">
        <v>26</v>
      </c>
      <c r="D320" s="1">
        <v>49876.120999999999</v>
      </c>
      <c r="E320" s="1">
        <v>48778.315999999999</v>
      </c>
      <c r="F320" s="1">
        <v>1.0225060045000001</v>
      </c>
      <c r="H320" s="80" t="s">
        <v>236</v>
      </c>
      <c r="I320" s="24"/>
      <c r="J320" s="49">
        <f>IFERROR(IF(ISTEXT($J$316),NA(),$J$316),"")</f>
        <v>4.0896237674</v>
      </c>
      <c r="K320" s="37">
        <f>IFERROR(IF(ISTEXT($K$316),NA(),$K$316),"")</f>
        <v>4.1816180361999997</v>
      </c>
      <c r="L320" s="24"/>
      <c r="M320" s="37">
        <f>IFERROR(AVERAGE(J320:L320),"")</f>
        <v>4.1356209017999994</v>
      </c>
      <c r="N320" s="42">
        <f>IFERROR(STDEV(J320:L320),"")</f>
        <v>6.5049771298777842E-2</v>
      </c>
    </row>
    <row r="321" spans="1:22" x14ac:dyDescent="0.25">
      <c r="A321" s="1" t="s">
        <v>30</v>
      </c>
      <c r="B321" s="1" t="s">
        <v>25</v>
      </c>
      <c r="C321" s="1" t="s">
        <v>26</v>
      </c>
      <c r="D321" s="1">
        <v>49318.112999999998</v>
      </c>
      <c r="E321" s="1">
        <v>47171.59</v>
      </c>
      <c r="F321" s="1">
        <v>1.0455045717</v>
      </c>
      <c r="H321" s="80" t="s">
        <v>237</v>
      </c>
      <c r="I321" s="24"/>
      <c r="J321" s="50">
        <f>IFERROR(IF(OR(ISTEXT($J$314),ISTEXT($J$315),ISTEXT($J$316)),NA(),(($J$314 * $I$314) + ($J$315 * $I$315)) / $J$316 / $I$316),"")</f>
        <v>0.96833938907400985</v>
      </c>
      <c r="K321" s="38">
        <f>IFERROR(IF(OR(ISTEXT($K$314),ISTEXT($K$315),ISTEXT($K$316)),NA(),(($K$314 * $I$314) + ($K$315 * $I$315)) / $K$316 / $I$316),"")</f>
        <v>0.73998728962787297</v>
      </c>
      <c r="L321" s="24" t="str">
        <f>IFERROR(IF(OR(ISTEXT($L$314),ISTEXT($L$315),ISTEXT($L$316)),NA(),(($L$314 * $I$314) + ($L$315 * $I$315)) / $L$316 / $I$316),"")</f>
        <v/>
      </c>
      <c r="M321" s="38">
        <f>IFERROR(AVERAGE(J321:L321),"")</f>
        <v>0.85416333935094135</v>
      </c>
      <c r="N321" s="46">
        <f>IFERROR(STDEV(J321:L321),"")</f>
        <v>0.16146931801654851</v>
      </c>
    </row>
    <row r="322" spans="1:22" ht="18.75" thickBot="1" x14ac:dyDescent="0.4">
      <c r="A322" s="1" t="s">
        <v>27</v>
      </c>
      <c r="B322" s="1" t="s">
        <v>25</v>
      </c>
      <c r="C322" s="1" t="s">
        <v>26</v>
      </c>
      <c r="D322" s="1">
        <v>26074.344000000001</v>
      </c>
      <c r="E322" s="1">
        <v>46284.805</v>
      </c>
      <c r="F322" s="1">
        <v>0.56334565960000005</v>
      </c>
      <c r="H322" s="83" t="s">
        <v>239</v>
      </c>
      <c r="I322" s="35"/>
      <c r="J322" s="51">
        <f>IFERROR($J$319 / $J$316 / $F$331 * 1000000,"")</f>
        <v>39.530044782571778</v>
      </c>
      <c r="K322" s="39">
        <f>IFERROR($K$319 / $K$316 / $F$331 * 1000000,"")</f>
        <v>26.122362936283444</v>
      </c>
      <c r="L322" s="35" t="str">
        <f>IFERROR($L$319 / $L$316 / $F$331 * 1000000,"")</f>
        <v/>
      </c>
      <c r="M322" s="39">
        <f>IFERROR(AVERAGE(J322:L322),"")</f>
        <v>32.826203859427608</v>
      </c>
      <c r="N322" s="47">
        <f>IFERROR(STDEV(J322:L322),"")</f>
        <v>9.4806627535022621</v>
      </c>
    </row>
    <row r="323" spans="1:22" ht="15.75" thickTop="1" x14ac:dyDescent="0.25">
      <c r="A323" s="1" t="s">
        <v>28</v>
      </c>
      <c r="B323" s="1" t="s">
        <v>25</v>
      </c>
      <c r="C323" s="1" t="s">
        <v>26</v>
      </c>
      <c r="D323" s="1">
        <v>23266.418000000001</v>
      </c>
      <c r="E323" s="1">
        <v>47941.449000000001</v>
      </c>
      <c r="F323" s="1">
        <v>0.48530902770000001</v>
      </c>
      <c r="H323" s="77"/>
    </row>
    <row r="324" spans="1:22" ht="15.75" thickBot="1" x14ac:dyDescent="0.3">
      <c r="A324" s="1" t="s">
        <v>37</v>
      </c>
      <c r="B324" s="1" t="s">
        <v>25</v>
      </c>
      <c r="C324" s="1" t="s">
        <v>26</v>
      </c>
      <c r="D324" s="1">
        <v>10811.597</v>
      </c>
      <c r="E324" s="1">
        <v>45984.921999999999</v>
      </c>
      <c r="F324" s="1">
        <v>0.23511178290000001</v>
      </c>
      <c r="H324" s="78" t="s">
        <v>240</v>
      </c>
    </row>
    <row r="325" spans="1:22" ht="15.75" thickTop="1" x14ac:dyDescent="0.25">
      <c r="A325" s="1" t="s">
        <v>38</v>
      </c>
      <c r="B325" s="1" t="s">
        <v>25</v>
      </c>
      <c r="C325" s="1" t="s">
        <v>26</v>
      </c>
      <c r="D325" s="1">
        <v>12892.011</v>
      </c>
      <c r="E325" s="1">
        <v>48574.171999999999</v>
      </c>
      <c r="F325" s="1">
        <v>0.26540876499999999</v>
      </c>
      <c r="H325" s="84" t="s">
        <v>230</v>
      </c>
      <c r="I325" s="55">
        <v>0.25</v>
      </c>
      <c r="J325" s="56">
        <f>($F$328 - $M$329) * $F$330</f>
        <v>4.0874941117999999</v>
      </c>
      <c r="K325" s="56">
        <f>($F$329 - $M$329) * $F$330</f>
        <v>3.7371320741999998</v>
      </c>
      <c r="L325" s="57"/>
      <c r="M325" s="65">
        <f>IFERROR(AVERAGE(J325:L325),"")</f>
        <v>3.9123130929999999</v>
      </c>
      <c r="N325" s="66">
        <f>IFERROR(STDEV(J325:L325),"")</f>
        <v>0.24774337265729618</v>
      </c>
    </row>
    <row r="326" spans="1:22" x14ac:dyDescent="0.25">
      <c r="A326" s="1" t="s">
        <v>35</v>
      </c>
      <c r="B326" s="1" t="s">
        <v>25</v>
      </c>
      <c r="C326" s="1" t="s">
        <v>26</v>
      </c>
      <c r="D326" s="1">
        <v>52276.188000000002</v>
      </c>
      <c r="E326" s="1">
        <v>47026.152000000002</v>
      </c>
      <c r="F326" s="1">
        <v>1.1116407738</v>
      </c>
      <c r="H326" s="85" t="s">
        <v>231</v>
      </c>
      <c r="I326" s="28">
        <v>7.4999999999999997E-2</v>
      </c>
      <c r="J326" s="27">
        <f>($F$324 - $M$329) * $F$330</f>
        <v>0.93958415940000006</v>
      </c>
      <c r="K326" s="29">
        <f>($F$325 - $M$329) * $F$330</f>
        <v>1.0607720878</v>
      </c>
      <c r="L326" s="24"/>
      <c r="M326" s="37">
        <f>IFERROR(AVERAGE(J326:L326),"")</f>
        <v>1.0001781236</v>
      </c>
      <c r="N326" s="67">
        <f>IFERROR(STDEV(J326:L326),"")</f>
        <v>8.5692805969589739E-2</v>
      </c>
    </row>
    <row r="327" spans="1:22" x14ac:dyDescent="0.25">
      <c r="A327" s="1" t="s">
        <v>36</v>
      </c>
      <c r="B327" s="1" t="s">
        <v>25</v>
      </c>
      <c r="C327" s="1" t="s">
        <v>26</v>
      </c>
      <c r="D327" s="1">
        <v>51186.108999999997</v>
      </c>
      <c r="E327" s="1">
        <v>47043.175999999999</v>
      </c>
      <c r="F327" s="1">
        <v>1.0880666093</v>
      </c>
      <c r="H327" s="85" t="s">
        <v>232</v>
      </c>
      <c r="I327" s="26">
        <v>0.25</v>
      </c>
      <c r="J327" s="29">
        <f>($F$326 - $M$329) * $F$330</f>
        <v>4.4457001229999999</v>
      </c>
      <c r="K327" s="29">
        <f>($F$327 - $M$329) * $F$330</f>
        <v>4.3514034649999997</v>
      </c>
      <c r="L327" s="24"/>
      <c r="M327" s="37">
        <f>IFERROR(AVERAGE(J327:L327),"")</f>
        <v>4.3985517939999994</v>
      </c>
      <c r="N327" s="67">
        <f>IFERROR(STDEV(J327:L327),"")</f>
        <v>6.6677806315028842E-2</v>
      </c>
    </row>
    <row r="328" spans="1:22" x14ac:dyDescent="0.25">
      <c r="A328" s="1" t="s">
        <v>33</v>
      </c>
      <c r="B328" s="1" t="s">
        <v>25</v>
      </c>
      <c r="C328" s="1" t="s">
        <v>26</v>
      </c>
      <c r="D328" s="1">
        <v>46935.805</v>
      </c>
      <c r="E328" s="1">
        <v>45921.434000000001</v>
      </c>
      <c r="F328" s="1">
        <v>1.022089271</v>
      </c>
      <c r="H328" s="85" t="s">
        <v>233</v>
      </c>
      <c r="I328" s="24"/>
      <c r="J328" s="24"/>
      <c r="K328" s="24"/>
      <c r="L328" s="24"/>
      <c r="M328" s="24"/>
      <c r="N328" s="58"/>
    </row>
    <row r="329" spans="1:22" ht="15.75" thickBot="1" x14ac:dyDescent="0.3">
      <c r="A329" s="1" t="s">
        <v>34</v>
      </c>
      <c r="B329" s="1" t="s">
        <v>25</v>
      </c>
      <c r="C329" s="1" t="s">
        <v>26</v>
      </c>
      <c r="D329" s="1">
        <v>43326.366999999998</v>
      </c>
      <c r="E329" s="1">
        <v>46363.214999999997</v>
      </c>
      <c r="F329" s="1">
        <v>0.93449876160000001</v>
      </c>
      <c r="H329" s="86" t="s">
        <v>234</v>
      </c>
      <c r="I329" s="53"/>
      <c r="J329" s="128">
        <f>IF($G$316&lt;&gt;"","Point Deleted",$F$316)</f>
        <v>2.192804E-4</v>
      </c>
      <c r="K329" s="128">
        <f>IF($G$317&lt;&gt;"","Point Deleted",$F$317)</f>
        <v>2.122057E-4</v>
      </c>
      <c r="L329" s="53"/>
      <c r="M329" s="128">
        <f t="shared" ref="M329:M334" si="24">IFERROR(AVERAGE(J329:L329),"")</f>
        <v>2.1574305E-4</v>
      </c>
      <c r="N329" s="69">
        <f t="shared" ref="N329:N334" si="25">IFERROR(STDEV(J329:L329),"")</f>
        <v>5.0025683448604691E-6</v>
      </c>
    </row>
    <row r="330" spans="1:22" ht="66.75" thickTop="1" thickBot="1" x14ac:dyDescent="0.3">
      <c r="C330" s="78"/>
      <c r="E330" s="16" t="s">
        <v>4</v>
      </c>
      <c r="F330" s="17">
        <v>4</v>
      </c>
      <c r="H330" s="87" t="s">
        <v>235</v>
      </c>
      <c r="I330" s="52"/>
      <c r="J330" s="74">
        <f>IFERROR(IF(ISTEXT($J$326),NA(),($J$326 * $I$326) / ($F$332 * 3600)),"")</f>
        <v>9.7873349937500007E-6</v>
      </c>
      <c r="K330" s="61">
        <f>IFERROR(IF(ISTEXT($K$326),NA(),($K$326 * $I$326) / ($F$332 * 3600)),"")</f>
        <v>1.1049709247916665E-5</v>
      </c>
      <c r="L330" s="52"/>
      <c r="M330" s="61">
        <f t="shared" si="24"/>
        <v>1.0418522120833333E-5</v>
      </c>
      <c r="N330" s="70">
        <f t="shared" si="25"/>
        <v>8.9263339551655886E-7</v>
      </c>
      <c r="P330" s="88" t="s">
        <v>241</v>
      </c>
      <c r="Q330" s="89" t="s">
        <v>242</v>
      </c>
      <c r="R330" s="90" t="s">
        <v>215</v>
      </c>
      <c r="S330" s="90" t="s">
        <v>243</v>
      </c>
      <c r="T330" s="90" t="s">
        <v>244</v>
      </c>
      <c r="U330" s="90" t="s">
        <v>245</v>
      </c>
      <c r="V330" s="90" t="s">
        <v>237</v>
      </c>
    </row>
    <row r="331" spans="1:22" ht="18.75" thickTop="1" x14ac:dyDescent="0.35">
      <c r="C331" s="78"/>
      <c r="E331" s="18" t="s">
        <v>226</v>
      </c>
      <c r="F331" s="19">
        <v>0.11</v>
      </c>
      <c r="H331" s="85" t="s">
        <v>236</v>
      </c>
      <c r="I331" s="24"/>
      <c r="J331" s="49">
        <f>IFERROR(IF(ISTEXT($J$327),NA(),$J$327),"")</f>
        <v>4.4457001229999999</v>
      </c>
      <c r="K331" s="37">
        <f>IFERROR(IF(ISTEXT($K$327),NA(),$K$327),"")</f>
        <v>4.3514034649999997</v>
      </c>
      <c r="L331" s="24"/>
      <c r="M331" s="37">
        <f t="shared" si="24"/>
        <v>4.3985517939999994</v>
      </c>
      <c r="N331" s="67">
        <f t="shared" si="25"/>
        <v>6.6677806315028842E-2</v>
      </c>
      <c r="Q331" s="91"/>
      <c r="R331" s="91" t="s">
        <v>229</v>
      </c>
      <c r="S331" s="95">
        <f>$J$322</f>
        <v>39.530044782571778</v>
      </c>
      <c r="T331" s="95">
        <f>$K$322</f>
        <v>26.122362936283444</v>
      </c>
      <c r="U331" s="91" t="str">
        <f>$L$322</f>
        <v/>
      </c>
      <c r="V331" s="96">
        <f>$M$321</f>
        <v>0.85416333935094135</v>
      </c>
    </row>
    <row r="332" spans="1:22" x14ac:dyDescent="0.25">
      <c r="C332" s="78"/>
      <c r="E332" s="18" t="s">
        <v>227</v>
      </c>
      <c r="F332" s="20">
        <v>2</v>
      </c>
      <c r="H332" s="85" t="s">
        <v>237</v>
      </c>
      <c r="I332" s="24"/>
      <c r="J332" s="50">
        <f>IFERROR(IF(OR(ISTEXT($J$325),ISTEXT($J$326),ISTEXT($J$327)),NA(),(($J$325 * $I$325) + ($J$326 * $I$326)) / $J$327 / $I$327),"")</f>
        <v>0.98283042911844198</v>
      </c>
      <c r="K332" s="38">
        <f>IFERROR(IF(OR(ISTEXT($K$325),ISTEXT($K$326),ISTEXT($K$327)),NA(),(($K$325 * $I$325) + ($K$326 * $I$326)) / $K$327 / $I$327),"")</f>
        <v>0.93196683165761107</v>
      </c>
      <c r="L332" s="24" t="str">
        <f>IFERROR(IF(OR(ISTEXT($L$325),ISTEXT($L$326),ISTEXT($L$327)),NA(),(($L$325 * $I$325) + ($L$326 * $I$326)) / $L$327 / $I$327),"")</f>
        <v/>
      </c>
      <c r="M332" s="38">
        <f t="shared" si="24"/>
        <v>0.95739863038802653</v>
      </c>
      <c r="N332" s="119">
        <f t="shared" si="25"/>
        <v>3.5965994680096397E-2</v>
      </c>
      <c r="P332" s="92" t="str">
        <f>$B$314</f>
        <v>Warfarin</v>
      </c>
      <c r="Q332" s="97">
        <f>$F$333</f>
        <v>10</v>
      </c>
      <c r="R332" s="91" t="s">
        <v>240</v>
      </c>
      <c r="S332" s="95">
        <f>$J$333</f>
        <v>20.013894371807709</v>
      </c>
      <c r="T332" s="95">
        <f>$K$333</f>
        <v>23.084943297435156</v>
      </c>
      <c r="U332" s="91" t="str">
        <f>$L$333</f>
        <v/>
      </c>
      <c r="V332" s="96">
        <f>$M$332</f>
        <v>0.95739863038802653</v>
      </c>
    </row>
    <row r="333" spans="1:22" ht="18.75" thickBot="1" x14ac:dyDescent="0.4">
      <c r="C333" s="78"/>
      <c r="E333" s="21" t="s">
        <v>228</v>
      </c>
      <c r="F333" s="22">
        <v>10</v>
      </c>
      <c r="H333" s="86" t="s">
        <v>239</v>
      </c>
      <c r="I333" s="53"/>
      <c r="J333" s="76">
        <f>IFERROR($J$330 / $J$327 / $F$331 * 1000000,"")</f>
        <v>20.013894371807709</v>
      </c>
      <c r="K333" s="63">
        <f>IFERROR($K$330 / $K$327 / $F$331 * 1000000,"")</f>
        <v>23.084943297435156</v>
      </c>
      <c r="L333" s="53" t="str">
        <f>IFERROR($L$330 / $L$327 / $F$331 * 1000000,"")</f>
        <v/>
      </c>
      <c r="M333" s="63">
        <f t="shared" si="24"/>
        <v>21.549418834621434</v>
      </c>
      <c r="N333" s="72">
        <f t="shared" si="25"/>
        <v>2.1715595206668294</v>
      </c>
      <c r="P333" s="93"/>
      <c r="Q333" s="98"/>
      <c r="R333" s="99" t="s">
        <v>211</v>
      </c>
      <c r="S333" s="100">
        <f>$J$334</f>
        <v>0.50629576773541995</v>
      </c>
      <c r="T333" s="100">
        <f>$K$334</f>
        <v>0.88372339645318332</v>
      </c>
      <c r="U333" s="99" t="str">
        <f>$L$334</f>
        <v/>
      </c>
      <c r="V333" s="99"/>
    </row>
    <row r="334" spans="1:22" ht="15.75" thickBot="1" x14ac:dyDescent="0.3">
      <c r="H334" s="59" t="s">
        <v>211</v>
      </c>
      <c r="I334" s="60"/>
      <c r="J334" s="64">
        <f>IFERROR($J$333 / $J$322,"")</f>
        <v>0.50629576773541995</v>
      </c>
      <c r="K334" s="64">
        <f>IFERROR($K$333 / $K$322,"")</f>
        <v>0.88372339645318332</v>
      </c>
      <c r="L334" s="60" t="str">
        <f>IFERROR($L$333 / $L$322,"")</f>
        <v/>
      </c>
      <c r="M334" s="64">
        <f t="shared" si="24"/>
        <v>0.69500958209430164</v>
      </c>
      <c r="N334" s="120">
        <f t="shared" si="25"/>
        <v>0.26688163567348883</v>
      </c>
      <c r="P334" s="94"/>
      <c r="Q334" s="101"/>
      <c r="R334" s="91"/>
      <c r="S334" s="91"/>
      <c r="T334" s="91"/>
      <c r="U334" s="91"/>
      <c r="V334" s="91"/>
    </row>
    <row r="335" spans="1:22" ht="15.75" thickTop="1" x14ac:dyDescent="0.25"/>
  </sheetData>
  <sortState ref="A2:X209">
    <sortCondition ref="K2:K209"/>
    <sortCondition ref="B2:B209"/>
    <sortCondition ref="G2:G209"/>
    <sortCondition ref="H2:H209"/>
    <sortCondition descending="1" ref="I2:I209"/>
    <sortCondition ref="J2:J209"/>
  </sortState>
  <conditionalFormatting sqref="J6">
    <cfRule type="expression" dxfId="207" priority="208">
      <formula>ISTEXT($J$6)</formula>
    </cfRule>
  </conditionalFormatting>
  <conditionalFormatting sqref="K6">
    <cfRule type="expression" dxfId="206" priority="207">
      <formula>ISTEXT($K$6)</formula>
    </cfRule>
  </conditionalFormatting>
  <conditionalFormatting sqref="J17">
    <cfRule type="expression" dxfId="205" priority="206">
      <formula>ISTEXT($J$17)</formula>
    </cfRule>
  </conditionalFormatting>
  <conditionalFormatting sqref="K17">
    <cfRule type="expression" dxfId="204" priority="205">
      <formula>ISTEXT($K$17)</formula>
    </cfRule>
  </conditionalFormatting>
  <conditionalFormatting sqref="J3">
    <cfRule type="expression" dxfId="203" priority="204">
      <formula>ISTEXT($J$3)</formula>
    </cfRule>
  </conditionalFormatting>
  <conditionalFormatting sqref="K3">
    <cfRule type="expression" dxfId="202" priority="203">
      <formula>ISTEXT($K$3)</formula>
    </cfRule>
  </conditionalFormatting>
  <conditionalFormatting sqref="J4">
    <cfRule type="expression" dxfId="201" priority="202">
      <formula>ISTEXT($J$4)</formula>
    </cfRule>
  </conditionalFormatting>
  <conditionalFormatting sqref="K4">
    <cfRule type="expression" dxfId="200" priority="201">
      <formula>ISTEXT($K$4)</formula>
    </cfRule>
  </conditionalFormatting>
  <conditionalFormatting sqref="J2">
    <cfRule type="expression" dxfId="199" priority="200">
      <formula>ISTEXT($J$2)</formula>
    </cfRule>
  </conditionalFormatting>
  <conditionalFormatting sqref="K2">
    <cfRule type="expression" dxfId="198" priority="199">
      <formula>ISTEXT($K$2)</formula>
    </cfRule>
  </conditionalFormatting>
  <conditionalFormatting sqref="J14">
    <cfRule type="expression" dxfId="197" priority="198">
      <formula>ISTEXT($J$14)</formula>
    </cfRule>
  </conditionalFormatting>
  <conditionalFormatting sqref="K14">
    <cfRule type="expression" dxfId="196" priority="197">
      <formula>ISTEXT($K$14)</formula>
    </cfRule>
  </conditionalFormatting>
  <conditionalFormatting sqref="J15">
    <cfRule type="expression" dxfId="195" priority="196">
      <formula>ISTEXT($J$15)</formula>
    </cfRule>
  </conditionalFormatting>
  <conditionalFormatting sqref="K15">
    <cfRule type="expression" dxfId="194" priority="195">
      <formula>ISTEXT($K$15)</formula>
    </cfRule>
  </conditionalFormatting>
  <conditionalFormatting sqref="J13">
    <cfRule type="expression" dxfId="193" priority="194">
      <formula>ISTEXT($J$13)</formula>
    </cfRule>
  </conditionalFormatting>
  <conditionalFormatting sqref="K13">
    <cfRule type="expression" dxfId="192" priority="193">
      <formula>ISTEXT($K$13)</formula>
    </cfRule>
  </conditionalFormatting>
  <conditionalFormatting sqref="J32">
    <cfRule type="expression" dxfId="191" priority="192">
      <formula>ISTEXT($J$32)</formula>
    </cfRule>
  </conditionalFormatting>
  <conditionalFormatting sqref="K32">
    <cfRule type="expression" dxfId="190" priority="191">
      <formula>ISTEXT($K$32)</formula>
    </cfRule>
  </conditionalFormatting>
  <conditionalFormatting sqref="J43">
    <cfRule type="expression" dxfId="189" priority="190">
      <formula>ISTEXT($J$43)</formula>
    </cfRule>
  </conditionalFormatting>
  <conditionalFormatting sqref="K43">
    <cfRule type="expression" dxfId="188" priority="189">
      <formula>ISTEXT($K$43)</formula>
    </cfRule>
  </conditionalFormatting>
  <conditionalFormatting sqref="J29">
    <cfRule type="expression" dxfId="187" priority="188">
      <formula>ISTEXT($J$29)</formula>
    </cfRule>
  </conditionalFormatting>
  <conditionalFormatting sqref="K29">
    <cfRule type="expression" dxfId="186" priority="187">
      <formula>ISTEXT($K$29)</formula>
    </cfRule>
  </conditionalFormatting>
  <conditionalFormatting sqref="J30">
    <cfRule type="expression" dxfId="185" priority="186">
      <formula>ISTEXT($J$30)</formula>
    </cfRule>
  </conditionalFormatting>
  <conditionalFormatting sqref="K30">
    <cfRule type="expression" dxfId="184" priority="185">
      <formula>ISTEXT($K$30)</formula>
    </cfRule>
  </conditionalFormatting>
  <conditionalFormatting sqref="J28">
    <cfRule type="expression" dxfId="183" priority="184">
      <formula>ISTEXT($J$28)</formula>
    </cfRule>
  </conditionalFormatting>
  <conditionalFormatting sqref="K28">
    <cfRule type="expression" dxfId="182" priority="183">
      <formula>ISTEXT($K$28)</formula>
    </cfRule>
  </conditionalFormatting>
  <conditionalFormatting sqref="J40">
    <cfRule type="expression" dxfId="181" priority="182">
      <formula>ISTEXT($J$40)</formula>
    </cfRule>
  </conditionalFormatting>
  <conditionalFormatting sqref="K40">
    <cfRule type="expression" dxfId="180" priority="181">
      <formula>ISTEXT($K$40)</formula>
    </cfRule>
  </conditionalFormatting>
  <conditionalFormatting sqref="J41">
    <cfRule type="expression" dxfId="179" priority="180">
      <formula>ISTEXT($J$41)</formula>
    </cfRule>
  </conditionalFormatting>
  <conditionalFormatting sqref="K41">
    <cfRule type="expression" dxfId="178" priority="179">
      <formula>ISTEXT($K$41)</formula>
    </cfRule>
  </conditionalFormatting>
  <conditionalFormatting sqref="J39">
    <cfRule type="expression" dxfId="177" priority="178">
      <formula>ISTEXT($J$39)</formula>
    </cfRule>
  </conditionalFormatting>
  <conditionalFormatting sqref="K39">
    <cfRule type="expression" dxfId="176" priority="177">
      <formula>ISTEXT($K$39)</formula>
    </cfRule>
  </conditionalFormatting>
  <conditionalFormatting sqref="J58">
    <cfRule type="expression" dxfId="175" priority="176">
      <formula>ISTEXT($J$58)</formula>
    </cfRule>
  </conditionalFormatting>
  <conditionalFormatting sqref="K58">
    <cfRule type="expression" dxfId="174" priority="175">
      <formula>ISTEXT($K$58)</formula>
    </cfRule>
  </conditionalFormatting>
  <conditionalFormatting sqref="J69">
    <cfRule type="expression" dxfId="173" priority="174">
      <formula>ISTEXT($J$69)</formula>
    </cfRule>
  </conditionalFormatting>
  <conditionalFormatting sqref="K69">
    <cfRule type="expression" dxfId="172" priority="173">
      <formula>ISTEXT($K$69)</formula>
    </cfRule>
  </conditionalFormatting>
  <conditionalFormatting sqref="J55">
    <cfRule type="expression" dxfId="171" priority="172">
      <formula>ISTEXT($J$55)</formula>
    </cfRule>
  </conditionalFormatting>
  <conditionalFormatting sqref="K55">
    <cfRule type="expression" dxfId="170" priority="171">
      <formula>ISTEXT($K$55)</formula>
    </cfRule>
  </conditionalFormatting>
  <conditionalFormatting sqref="J56">
    <cfRule type="expression" dxfId="169" priority="170">
      <formula>ISTEXT($J$56)</formula>
    </cfRule>
  </conditionalFormatting>
  <conditionalFormatting sqref="K56">
    <cfRule type="expression" dxfId="168" priority="169">
      <formula>ISTEXT($K$56)</formula>
    </cfRule>
  </conditionalFormatting>
  <conditionalFormatting sqref="J54">
    <cfRule type="expression" dxfId="167" priority="168">
      <formula>ISTEXT($J$54)</formula>
    </cfRule>
  </conditionalFormatting>
  <conditionalFormatting sqref="K54">
    <cfRule type="expression" dxfId="166" priority="167">
      <formula>ISTEXT($K$54)</formula>
    </cfRule>
  </conditionalFormatting>
  <conditionalFormatting sqref="J66">
    <cfRule type="expression" dxfId="165" priority="166">
      <formula>ISTEXT($J$66)</formula>
    </cfRule>
  </conditionalFormatting>
  <conditionalFormatting sqref="K66">
    <cfRule type="expression" dxfId="164" priority="165">
      <formula>ISTEXT($K$66)</formula>
    </cfRule>
  </conditionalFormatting>
  <conditionalFormatting sqref="J67">
    <cfRule type="expression" dxfId="163" priority="164">
      <formula>ISTEXT($J$67)</formula>
    </cfRule>
  </conditionalFormatting>
  <conditionalFormatting sqref="K67">
    <cfRule type="expression" dxfId="162" priority="163">
      <formula>ISTEXT($K$67)</formula>
    </cfRule>
  </conditionalFormatting>
  <conditionalFormatting sqref="J65">
    <cfRule type="expression" dxfId="161" priority="162">
      <formula>ISTEXT($J$65)</formula>
    </cfRule>
  </conditionalFormatting>
  <conditionalFormatting sqref="K65">
    <cfRule type="expression" dxfId="160" priority="161">
      <formula>ISTEXT($K$65)</formula>
    </cfRule>
  </conditionalFormatting>
  <conditionalFormatting sqref="J84">
    <cfRule type="expression" dxfId="159" priority="160">
      <formula>ISTEXT($J$84)</formula>
    </cfRule>
  </conditionalFormatting>
  <conditionalFormatting sqref="K84">
    <cfRule type="expression" dxfId="158" priority="159">
      <formula>ISTEXT($K$84)</formula>
    </cfRule>
  </conditionalFormatting>
  <conditionalFormatting sqref="J95">
    <cfRule type="expression" dxfId="157" priority="158">
      <formula>ISTEXT($J$95)</formula>
    </cfRule>
  </conditionalFormatting>
  <conditionalFormatting sqref="K95">
    <cfRule type="expression" dxfId="156" priority="157">
      <formula>ISTEXT($K$95)</formula>
    </cfRule>
  </conditionalFormatting>
  <conditionalFormatting sqref="J81">
    <cfRule type="expression" dxfId="155" priority="156">
      <formula>ISTEXT($J$81)</formula>
    </cfRule>
  </conditionalFormatting>
  <conditionalFormatting sqref="K81">
    <cfRule type="expression" dxfId="154" priority="155">
      <formula>ISTEXT($K$81)</formula>
    </cfRule>
  </conditionalFormatting>
  <conditionalFormatting sqref="J82">
    <cfRule type="expression" dxfId="153" priority="154">
      <formula>ISTEXT($J$82)</formula>
    </cfRule>
  </conditionalFormatting>
  <conditionalFormatting sqref="K82">
    <cfRule type="expression" dxfId="152" priority="153">
      <formula>ISTEXT($K$82)</formula>
    </cfRule>
  </conditionalFormatting>
  <conditionalFormatting sqref="J80">
    <cfRule type="expression" dxfId="151" priority="152">
      <formula>ISTEXT($J$80)</formula>
    </cfRule>
  </conditionalFormatting>
  <conditionalFormatting sqref="K80">
    <cfRule type="expression" dxfId="150" priority="151">
      <formula>ISTEXT($K$80)</formula>
    </cfRule>
  </conditionalFormatting>
  <conditionalFormatting sqref="J92">
    <cfRule type="expression" dxfId="149" priority="150">
      <formula>ISTEXT($J$92)</formula>
    </cfRule>
  </conditionalFormatting>
  <conditionalFormatting sqref="K92">
    <cfRule type="expression" dxfId="148" priority="149">
      <formula>ISTEXT($K$92)</formula>
    </cfRule>
  </conditionalFormatting>
  <conditionalFormatting sqref="J93">
    <cfRule type="expression" dxfId="147" priority="148">
      <formula>ISTEXT($J$93)</formula>
    </cfRule>
  </conditionalFormatting>
  <conditionalFormatting sqref="K93">
    <cfRule type="expression" dxfId="146" priority="147">
      <formula>ISTEXT($K$93)</formula>
    </cfRule>
  </conditionalFormatting>
  <conditionalFormatting sqref="J91">
    <cfRule type="expression" dxfId="145" priority="146">
      <formula>ISTEXT($J$91)</formula>
    </cfRule>
  </conditionalFormatting>
  <conditionalFormatting sqref="K91">
    <cfRule type="expression" dxfId="144" priority="145">
      <formula>ISTEXT($K$91)</formula>
    </cfRule>
  </conditionalFormatting>
  <conditionalFormatting sqref="J110">
    <cfRule type="expression" dxfId="143" priority="144">
      <formula>ISTEXT($J$110)</formula>
    </cfRule>
  </conditionalFormatting>
  <conditionalFormatting sqref="K110">
    <cfRule type="expression" dxfId="142" priority="143">
      <formula>ISTEXT($K$110)</formula>
    </cfRule>
  </conditionalFormatting>
  <conditionalFormatting sqref="J121">
    <cfRule type="expression" dxfId="141" priority="142">
      <formula>ISTEXT($J$121)</formula>
    </cfRule>
  </conditionalFormatting>
  <conditionalFormatting sqref="K121">
    <cfRule type="expression" dxfId="140" priority="141">
      <formula>ISTEXT($K$121)</formula>
    </cfRule>
  </conditionalFormatting>
  <conditionalFormatting sqref="J107">
    <cfRule type="expression" dxfId="139" priority="140">
      <formula>ISTEXT($J$107)</formula>
    </cfRule>
  </conditionalFormatting>
  <conditionalFormatting sqref="K107">
    <cfRule type="expression" dxfId="138" priority="139">
      <formula>ISTEXT($K$107)</formula>
    </cfRule>
  </conditionalFormatting>
  <conditionalFormatting sqref="J108">
    <cfRule type="expression" dxfId="137" priority="138">
      <formula>ISTEXT($J$108)</formula>
    </cfRule>
  </conditionalFormatting>
  <conditionalFormatting sqref="K108">
    <cfRule type="expression" dxfId="136" priority="137">
      <formula>ISTEXT($K$108)</formula>
    </cfRule>
  </conditionalFormatting>
  <conditionalFormatting sqref="J106">
    <cfRule type="expression" dxfId="135" priority="136">
      <formula>ISTEXT($J$106)</formula>
    </cfRule>
  </conditionalFormatting>
  <conditionalFormatting sqref="K106">
    <cfRule type="expression" dxfId="134" priority="135">
      <formula>ISTEXT($K$106)</formula>
    </cfRule>
  </conditionalFormatting>
  <conditionalFormatting sqref="J118">
    <cfRule type="expression" dxfId="133" priority="134">
      <formula>ISTEXT($J$118)</formula>
    </cfRule>
  </conditionalFormatting>
  <conditionalFormatting sqref="K118">
    <cfRule type="expression" dxfId="132" priority="133">
      <formula>ISTEXT($K$118)</formula>
    </cfRule>
  </conditionalFormatting>
  <conditionalFormatting sqref="J119">
    <cfRule type="expression" dxfId="131" priority="132">
      <formula>ISTEXT($J$119)</formula>
    </cfRule>
  </conditionalFormatting>
  <conditionalFormatting sqref="K119">
    <cfRule type="expression" dxfId="130" priority="131">
      <formula>ISTEXT($K$119)</formula>
    </cfRule>
  </conditionalFormatting>
  <conditionalFormatting sqref="J117">
    <cfRule type="expression" dxfId="129" priority="130">
      <formula>ISTEXT($J$117)</formula>
    </cfRule>
  </conditionalFormatting>
  <conditionalFormatting sqref="K117">
    <cfRule type="expression" dxfId="128" priority="129">
      <formula>ISTEXT($K$117)</formula>
    </cfRule>
  </conditionalFormatting>
  <conditionalFormatting sqref="J136">
    <cfRule type="expression" dxfId="127" priority="128">
      <formula>ISTEXT($J$136)</formula>
    </cfRule>
  </conditionalFormatting>
  <conditionalFormatting sqref="K136">
    <cfRule type="expression" dxfId="126" priority="127">
      <formula>ISTEXT($K$136)</formula>
    </cfRule>
  </conditionalFormatting>
  <conditionalFormatting sqref="J147">
    <cfRule type="expression" dxfId="125" priority="126">
      <formula>ISTEXT($J$147)</formula>
    </cfRule>
  </conditionalFormatting>
  <conditionalFormatting sqref="K147">
    <cfRule type="expression" dxfId="124" priority="125">
      <formula>ISTEXT($K$147)</formula>
    </cfRule>
  </conditionalFormatting>
  <conditionalFormatting sqref="J133">
    <cfRule type="expression" dxfId="123" priority="124">
      <formula>ISTEXT($J$133)</formula>
    </cfRule>
  </conditionalFormatting>
  <conditionalFormatting sqref="K133">
    <cfRule type="expression" dxfId="122" priority="123">
      <formula>ISTEXT($K$133)</formula>
    </cfRule>
  </conditionalFormatting>
  <conditionalFormatting sqref="J134">
    <cfRule type="expression" dxfId="121" priority="122">
      <formula>ISTEXT($J$134)</formula>
    </cfRule>
  </conditionalFormatting>
  <conditionalFormatting sqref="K134">
    <cfRule type="expression" dxfId="120" priority="121">
      <formula>ISTEXT($K$134)</formula>
    </cfRule>
  </conditionalFormatting>
  <conditionalFormatting sqref="J132">
    <cfRule type="expression" dxfId="119" priority="120">
      <formula>ISTEXT($J$132)</formula>
    </cfRule>
  </conditionalFormatting>
  <conditionalFormatting sqref="K132">
    <cfRule type="expression" dxfId="118" priority="119">
      <formula>ISTEXT($K$132)</formula>
    </cfRule>
  </conditionalFormatting>
  <conditionalFormatting sqref="J144">
    <cfRule type="expression" dxfId="117" priority="118">
      <formula>ISTEXT($J$144)</formula>
    </cfRule>
  </conditionalFormatting>
  <conditionalFormatting sqref="K144">
    <cfRule type="expression" dxfId="116" priority="117">
      <formula>ISTEXT($K$144)</formula>
    </cfRule>
  </conditionalFormatting>
  <conditionalFormatting sqref="J145">
    <cfRule type="expression" dxfId="115" priority="116">
      <formula>ISTEXT($J$145)</formula>
    </cfRule>
  </conditionalFormatting>
  <conditionalFormatting sqref="K145">
    <cfRule type="expression" dxfId="114" priority="115">
      <formula>ISTEXT($K$145)</formula>
    </cfRule>
  </conditionalFormatting>
  <conditionalFormatting sqref="J143">
    <cfRule type="expression" dxfId="113" priority="114">
      <formula>ISTEXT($J$143)</formula>
    </cfRule>
  </conditionalFormatting>
  <conditionalFormatting sqref="K143">
    <cfRule type="expression" dxfId="112" priority="113">
      <formula>ISTEXT($K$143)</formula>
    </cfRule>
  </conditionalFormatting>
  <conditionalFormatting sqref="J162">
    <cfRule type="expression" dxfId="111" priority="112">
      <formula>ISTEXT($J$162)</formula>
    </cfRule>
  </conditionalFormatting>
  <conditionalFormatting sqref="K162">
    <cfRule type="expression" dxfId="110" priority="111">
      <formula>ISTEXT($K$162)</formula>
    </cfRule>
  </conditionalFormatting>
  <conditionalFormatting sqref="J173">
    <cfRule type="expression" dxfId="109" priority="110">
      <formula>ISTEXT($J$173)</formula>
    </cfRule>
  </conditionalFormatting>
  <conditionalFormatting sqref="K173">
    <cfRule type="expression" dxfId="108" priority="109">
      <formula>ISTEXT($K$173)</formula>
    </cfRule>
  </conditionalFormatting>
  <conditionalFormatting sqref="J159">
    <cfRule type="expression" dxfId="107" priority="108">
      <formula>ISTEXT($J$159)</formula>
    </cfRule>
  </conditionalFormatting>
  <conditionalFormatting sqref="K159">
    <cfRule type="expression" dxfId="106" priority="107">
      <formula>ISTEXT($K$159)</formula>
    </cfRule>
  </conditionalFormatting>
  <conditionalFormatting sqref="J160">
    <cfRule type="expression" dxfId="105" priority="106">
      <formula>ISTEXT($J$160)</formula>
    </cfRule>
  </conditionalFormatting>
  <conditionalFormatting sqref="K160">
    <cfRule type="expression" dxfId="104" priority="105">
      <formula>ISTEXT($K$160)</formula>
    </cfRule>
  </conditionalFormatting>
  <conditionalFormatting sqref="J158">
    <cfRule type="expression" dxfId="103" priority="104">
      <formula>ISTEXT($J$158)</formula>
    </cfRule>
  </conditionalFormatting>
  <conditionalFormatting sqref="K158">
    <cfRule type="expression" dxfId="102" priority="103">
      <formula>ISTEXT($K$158)</formula>
    </cfRule>
  </conditionalFormatting>
  <conditionalFormatting sqref="J170">
    <cfRule type="expression" dxfId="101" priority="102">
      <formula>ISTEXT($J$170)</formula>
    </cfRule>
  </conditionalFormatting>
  <conditionalFormatting sqref="K170">
    <cfRule type="expression" dxfId="100" priority="101">
      <formula>ISTEXT($K$170)</formula>
    </cfRule>
  </conditionalFormatting>
  <conditionalFormatting sqref="J171">
    <cfRule type="expression" dxfId="99" priority="100">
      <formula>ISTEXT($J$171)</formula>
    </cfRule>
  </conditionalFormatting>
  <conditionalFormatting sqref="K171">
    <cfRule type="expression" dxfId="98" priority="99">
      <formula>ISTEXT($K$171)</formula>
    </cfRule>
  </conditionalFormatting>
  <conditionalFormatting sqref="J169">
    <cfRule type="expression" dxfId="97" priority="98">
      <formula>ISTEXT($J$169)</formula>
    </cfRule>
  </conditionalFormatting>
  <conditionalFormatting sqref="K169">
    <cfRule type="expression" dxfId="96" priority="97">
      <formula>ISTEXT($K$169)</formula>
    </cfRule>
  </conditionalFormatting>
  <conditionalFormatting sqref="J188">
    <cfRule type="expression" dxfId="95" priority="96">
      <formula>ISTEXT($J$188)</formula>
    </cfRule>
  </conditionalFormatting>
  <conditionalFormatting sqref="K188">
    <cfRule type="expression" dxfId="94" priority="95">
      <formula>ISTEXT($K$188)</formula>
    </cfRule>
  </conditionalFormatting>
  <conditionalFormatting sqref="J199">
    <cfRule type="expression" dxfId="93" priority="94">
      <formula>ISTEXT($J$199)</formula>
    </cfRule>
  </conditionalFormatting>
  <conditionalFormatting sqref="K199">
    <cfRule type="expression" dxfId="92" priority="93">
      <formula>ISTEXT($K$199)</formula>
    </cfRule>
  </conditionalFormatting>
  <conditionalFormatting sqref="J185">
    <cfRule type="expression" dxfId="91" priority="92">
      <formula>ISTEXT($J$185)</formula>
    </cfRule>
  </conditionalFormatting>
  <conditionalFormatting sqref="K185">
    <cfRule type="expression" dxfId="90" priority="91">
      <formula>ISTEXT($K$185)</formula>
    </cfRule>
  </conditionalFormatting>
  <conditionalFormatting sqref="J186">
    <cfRule type="expression" dxfId="89" priority="90">
      <formula>ISTEXT($J$186)</formula>
    </cfRule>
  </conditionalFormatting>
  <conditionalFormatting sqref="K186">
    <cfRule type="expression" dxfId="88" priority="89">
      <formula>ISTEXT($K$186)</formula>
    </cfRule>
  </conditionalFormatting>
  <conditionalFormatting sqref="J184">
    <cfRule type="expression" dxfId="87" priority="88">
      <formula>ISTEXT($J$184)</formula>
    </cfRule>
  </conditionalFormatting>
  <conditionalFormatting sqref="K184">
    <cfRule type="expression" dxfId="86" priority="87">
      <formula>ISTEXT($K$184)</formula>
    </cfRule>
  </conditionalFormatting>
  <conditionalFormatting sqref="J196">
    <cfRule type="expression" dxfId="85" priority="86">
      <formula>ISTEXT($J$196)</formula>
    </cfRule>
  </conditionalFormatting>
  <conditionalFormatting sqref="K196">
    <cfRule type="expression" dxfId="84" priority="85">
      <formula>ISTEXT($K$196)</formula>
    </cfRule>
  </conditionalFormatting>
  <conditionalFormatting sqref="J197">
    <cfRule type="expression" dxfId="83" priority="84">
      <formula>ISTEXT($J$197)</formula>
    </cfRule>
  </conditionalFormatting>
  <conditionalFormatting sqref="K197">
    <cfRule type="expression" dxfId="82" priority="83">
      <formula>ISTEXT($K$197)</formula>
    </cfRule>
  </conditionalFormatting>
  <conditionalFormatting sqref="J195">
    <cfRule type="expression" dxfId="81" priority="82">
      <formula>ISTEXT($J$195)</formula>
    </cfRule>
  </conditionalFormatting>
  <conditionalFormatting sqref="K195">
    <cfRule type="expression" dxfId="80" priority="81">
      <formula>ISTEXT($K$195)</formula>
    </cfRule>
  </conditionalFormatting>
  <conditionalFormatting sqref="J214">
    <cfRule type="expression" dxfId="79" priority="80">
      <formula>ISTEXT($J$214)</formula>
    </cfRule>
  </conditionalFormatting>
  <conditionalFormatting sqref="K214">
    <cfRule type="expression" dxfId="78" priority="79">
      <formula>ISTEXT($K$214)</formula>
    </cfRule>
  </conditionalFormatting>
  <conditionalFormatting sqref="J225">
    <cfRule type="expression" dxfId="77" priority="78">
      <formula>ISTEXT($J$225)</formula>
    </cfRule>
  </conditionalFormatting>
  <conditionalFormatting sqref="K225">
    <cfRule type="expression" dxfId="76" priority="77">
      <formula>ISTEXT($K$225)</formula>
    </cfRule>
  </conditionalFormatting>
  <conditionalFormatting sqref="J211">
    <cfRule type="expression" dxfId="75" priority="76">
      <formula>ISTEXT($J$211)</formula>
    </cfRule>
  </conditionalFormatting>
  <conditionalFormatting sqref="K211">
    <cfRule type="expression" dxfId="74" priority="75">
      <formula>ISTEXT($K$211)</formula>
    </cfRule>
  </conditionalFormatting>
  <conditionalFormatting sqref="J212">
    <cfRule type="expression" dxfId="73" priority="74">
      <formula>ISTEXT($J$212)</formula>
    </cfRule>
  </conditionalFormatting>
  <conditionalFormatting sqref="K212">
    <cfRule type="expression" dxfId="72" priority="73">
      <formula>ISTEXT($K$212)</formula>
    </cfRule>
  </conditionalFormatting>
  <conditionalFormatting sqref="J210">
    <cfRule type="expression" dxfId="71" priority="72">
      <formula>ISTEXT($J$210)</formula>
    </cfRule>
  </conditionalFormatting>
  <conditionalFormatting sqref="K210">
    <cfRule type="expression" dxfId="70" priority="71">
      <formula>ISTEXT($K$210)</formula>
    </cfRule>
  </conditionalFormatting>
  <conditionalFormatting sqref="J222">
    <cfRule type="expression" dxfId="69" priority="70">
      <formula>ISTEXT($J$222)</formula>
    </cfRule>
  </conditionalFormatting>
  <conditionalFormatting sqref="K222">
    <cfRule type="expression" dxfId="68" priority="69">
      <formula>ISTEXT($K$222)</formula>
    </cfRule>
  </conditionalFormatting>
  <conditionalFormatting sqref="J223">
    <cfRule type="expression" dxfId="67" priority="68">
      <formula>ISTEXT($J$223)</formula>
    </cfRule>
  </conditionalFormatting>
  <conditionalFormatting sqref="K223">
    <cfRule type="expression" dxfId="66" priority="67">
      <formula>ISTEXT($K$223)</formula>
    </cfRule>
  </conditionalFormatting>
  <conditionalFormatting sqref="J221">
    <cfRule type="expression" dxfId="65" priority="66">
      <formula>ISTEXT($J$221)</formula>
    </cfRule>
  </conditionalFormatting>
  <conditionalFormatting sqref="K221">
    <cfRule type="expression" dxfId="64" priority="65">
      <formula>ISTEXT($K$221)</formula>
    </cfRule>
  </conditionalFormatting>
  <conditionalFormatting sqref="J240">
    <cfRule type="expression" dxfId="63" priority="64">
      <formula>ISTEXT($J$240)</formula>
    </cfRule>
  </conditionalFormatting>
  <conditionalFormatting sqref="K240">
    <cfRule type="expression" dxfId="62" priority="63">
      <formula>ISTEXT($K$240)</formula>
    </cfRule>
  </conditionalFormatting>
  <conditionalFormatting sqref="J251">
    <cfRule type="expression" dxfId="61" priority="62">
      <formula>ISTEXT($J$251)</formula>
    </cfRule>
  </conditionalFormatting>
  <conditionalFormatting sqref="K251">
    <cfRule type="expression" dxfId="60" priority="61">
      <formula>ISTEXT($K$251)</formula>
    </cfRule>
  </conditionalFormatting>
  <conditionalFormatting sqref="J237">
    <cfRule type="expression" dxfId="59" priority="60">
      <formula>ISTEXT($J$237)</formula>
    </cfRule>
  </conditionalFormatting>
  <conditionalFormatting sqref="K237">
    <cfRule type="expression" dxfId="58" priority="59">
      <formula>ISTEXT($K$237)</formula>
    </cfRule>
  </conditionalFormatting>
  <conditionalFormatting sqref="J238">
    <cfRule type="expression" dxfId="57" priority="58">
      <formula>ISTEXT($J$238)</formula>
    </cfRule>
  </conditionalFormatting>
  <conditionalFormatting sqref="K238">
    <cfRule type="expression" dxfId="56" priority="57">
      <formula>ISTEXT($K$238)</formula>
    </cfRule>
  </conditionalFormatting>
  <conditionalFormatting sqref="J236">
    <cfRule type="expression" dxfId="55" priority="56">
      <formula>ISTEXT($J$236)</formula>
    </cfRule>
  </conditionalFormatting>
  <conditionalFormatting sqref="K236">
    <cfRule type="expression" dxfId="54" priority="55">
      <formula>ISTEXT($K$236)</formula>
    </cfRule>
  </conditionalFormatting>
  <conditionalFormatting sqref="J248">
    <cfRule type="expression" dxfId="53" priority="54">
      <formula>ISTEXT($J$248)</formula>
    </cfRule>
  </conditionalFormatting>
  <conditionalFormatting sqref="K248">
    <cfRule type="expression" dxfId="52" priority="53">
      <formula>ISTEXT($K$248)</formula>
    </cfRule>
  </conditionalFormatting>
  <conditionalFormatting sqref="J249">
    <cfRule type="expression" dxfId="51" priority="52">
      <formula>ISTEXT($J$249)</formula>
    </cfRule>
  </conditionalFormatting>
  <conditionalFormatting sqref="K249">
    <cfRule type="expression" dxfId="50" priority="51">
      <formula>ISTEXT($K$249)</formula>
    </cfRule>
  </conditionalFormatting>
  <conditionalFormatting sqref="J247">
    <cfRule type="expression" dxfId="49" priority="50">
      <formula>ISTEXT($J$247)</formula>
    </cfRule>
  </conditionalFormatting>
  <conditionalFormatting sqref="K247">
    <cfRule type="expression" dxfId="48" priority="49">
      <formula>ISTEXT($K$247)</formula>
    </cfRule>
  </conditionalFormatting>
  <conditionalFormatting sqref="J266">
    <cfRule type="expression" dxfId="47" priority="48">
      <formula>ISTEXT($J$266)</formula>
    </cfRule>
  </conditionalFormatting>
  <conditionalFormatting sqref="K266">
    <cfRule type="expression" dxfId="46" priority="47">
      <formula>ISTEXT($K$266)</formula>
    </cfRule>
  </conditionalFormatting>
  <conditionalFormatting sqref="J277">
    <cfRule type="expression" dxfId="45" priority="46">
      <formula>ISTEXT($J$277)</formula>
    </cfRule>
  </conditionalFormatting>
  <conditionalFormatting sqref="K277">
    <cfRule type="expression" dxfId="44" priority="45">
      <formula>ISTEXT($K$277)</formula>
    </cfRule>
  </conditionalFormatting>
  <conditionalFormatting sqref="J263">
    <cfRule type="expression" dxfId="43" priority="44">
      <formula>ISTEXT($J$263)</formula>
    </cfRule>
  </conditionalFormatting>
  <conditionalFormatting sqref="K263">
    <cfRule type="expression" dxfId="42" priority="43">
      <formula>ISTEXT($K$263)</formula>
    </cfRule>
  </conditionalFormatting>
  <conditionalFormatting sqref="J264">
    <cfRule type="expression" dxfId="41" priority="42">
      <formula>ISTEXT($J$264)</formula>
    </cfRule>
  </conditionalFormatting>
  <conditionalFormatting sqref="K264">
    <cfRule type="expression" dxfId="40" priority="41">
      <formula>ISTEXT($K$264)</formula>
    </cfRule>
  </conditionalFormatting>
  <conditionalFormatting sqref="J262">
    <cfRule type="expression" dxfId="39" priority="40">
      <formula>ISTEXT($J$262)</formula>
    </cfRule>
  </conditionalFormatting>
  <conditionalFormatting sqref="K262">
    <cfRule type="expression" dxfId="38" priority="39">
      <formula>ISTEXT($K$262)</formula>
    </cfRule>
  </conditionalFormatting>
  <conditionalFormatting sqref="J274">
    <cfRule type="expression" dxfId="37" priority="38">
      <formula>ISTEXT($J$274)</formula>
    </cfRule>
  </conditionalFormatting>
  <conditionalFormatting sqref="K274">
    <cfRule type="expression" dxfId="36" priority="37">
      <formula>ISTEXT($K$274)</formula>
    </cfRule>
  </conditionalFormatting>
  <conditionalFormatting sqref="J275">
    <cfRule type="expression" dxfId="35" priority="36">
      <formula>ISTEXT($J$275)</formula>
    </cfRule>
  </conditionalFormatting>
  <conditionalFormatting sqref="K275">
    <cfRule type="expression" dxfId="34" priority="35">
      <formula>ISTEXT($K$275)</formula>
    </cfRule>
  </conditionalFormatting>
  <conditionalFormatting sqref="J273">
    <cfRule type="expression" dxfId="33" priority="34">
      <formula>ISTEXT($J$273)</formula>
    </cfRule>
  </conditionalFormatting>
  <conditionalFormatting sqref="K273">
    <cfRule type="expression" dxfId="32" priority="33">
      <formula>ISTEXT($K$273)</formula>
    </cfRule>
  </conditionalFormatting>
  <conditionalFormatting sqref="J292">
    <cfRule type="expression" dxfId="31" priority="32">
      <formula>ISTEXT($J$292)</formula>
    </cfRule>
  </conditionalFormatting>
  <conditionalFormatting sqref="K292">
    <cfRule type="expression" dxfId="30" priority="31">
      <formula>ISTEXT($K$292)</formula>
    </cfRule>
  </conditionalFormatting>
  <conditionalFormatting sqref="J303">
    <cfRule type="expression" dxfId="29" priority="30">
      <formula>ISTEXT($J$303)</formula>
    </cfRule>
  </conditionalFormatting>
  <conditionalFormatting sqref="K303">
    <cfRule type="expression" dxfId="28" priority="29">
      <formula>ISTEXT($K$303)</formula>
    </cfRule>
  </conditionalFormatting>
  <conditionalFormatting sqref="J289">
    <cfRule type="expression" dxfId="27" priority="28">
      <formula>ISTEXT($J$289)</formula>
    </cfRule>
  </conditionalFormatting>
  <conditionalFormatting sqref="K289">
    <cfRule type="expression" dxfId="26" priority="27">
      <formula>ISTEXT($K$289)</formula>
    </cfRule>
  </conditionalFormatting>
  <conditionalFormatting sqref="J290">
    <cfRule type="expression" dxfId="25" priority="26">
      <formula>ISTEXT($J$290)</formula>
    </cfRule>
  </conditionalFormatting>
  <conditionalFormatting sqref="K290">
    <cfRule type="expression" dxfId="24" priority="25">
      <formula>ISTEXT($K$290)</formula>
    </cfRule>
  </conditionalFormatting>
  <conditionalFormatting sqref="J288">
    <cfRule type="expression" dxfId="23" priority="24">
      <formula>ISTEXT($J$288)</formula>
    </cfRule>
  </conditionalFormatting>
  <conditionalFormatting sqref="K288">
    <cfRule type="expression" dxfId="22" priority="23">
      <formula>ISTEXT($K$288)</formula>
    </cfRule>
  </conditionalFormatting>
  <conditionalFormatting sqref="J300">
    <cfRule type="expression" dxfId="21" priority="22">
      <formula>ISTEXT($J$300)</formula>
    </cfRule>
  </conditionalFormatting>
  <conditionalFormatting sqref="K300">
    <cfRule type="expression" dxfId="20" priority="21">
      <formula>ISTEXT($K$300)</formula>
    </cfRule>
  </conditionalFormatting>
  <conditionalFormatting sqref="J301">
    <cfRule type="expression" dxfId="19" priority="20">
      <formula>ISTEXT($J$301)</formula>
    </cfRule>
  </conditionalFormatting>
  <conditionalFormatting sqref="K301">
    <cfRule type="expression" dxfId="18" priority="19">
      <formula>ISTEXT($K$301)</formula>
    </cfRule>
  </conditionalFormatting>
  <conditionalFormatting sqref="J299">
    <cfRule type="expression" dxfId="17" priority="18">
      <formula>ISTEXT($J$299)</formula>
    </cfRule>
  </conditionalFormatting>
  <conditionalFormatting sqref="K299">
    <cfRule type="expression" dxfId="16" priority="17">
      <formula>ISTEXT($K$299)</formula>
    </cfRule>
  </conditionalFormatting>
  <conditionalFormatting sqref="J318">
    <cfRule type="expression" dxfId="15" priority="16">
      <formula>ISTEXT($J$318)</formula>
    </cfRule>
  </conditionalFormatting>
  <conditionalFormatting sqref="K318">
    <cfRule type="expression" dxfId="14" priority="15">
      <formula>ISTEXT($K$318)</formula>
    </cfRule>
  </conditionalFormatting>
  <conditionalFormatting sqref="J329">
    <cfRule type="expression" dxfId="13" priority="14">
      <formula>ISTEXT($J$329)</formula>
    </cfRule>
  </conditionalFormatting>
  <conditionalFormatting sqref="K329">
    <cfRule type="expression" dxfId="12" priority="13">
      <formula>ISTEXT($K$329)</formula>
    </cfRule>
  </conditionalFormatting>
  <conditionalFormatting sqref="J315">
    <cfRule type="expression" dxfId="11" priority="12">
      <formula>ISTEXT($J$315)</formula>
    </cfRule>
  </conditionalFormatting>
  <conditionalFormatting sqref="K315">
    <cfRule type="expression" dxfId="10" priority="11">
      <formula>ISTEXT($K$315)</formula>
    </cfRule>
  </conditionalFormatting>
  <conditionalFormatting sqref="J316">
    <cfRule type="expression" dxfId="9" priority="10">
      <formula>ISTEXT($J$316)</formula>
    </cfRule>
  </conditionalFormatting>
  <conditionalFormatting sqref="K316">
    <cfRule type="expression" dxfId="8" priority="9">
      <formula>ISTEXT($K$316)</formula>
    </cfRule>
  </conditionalFormatting>
  <conditionalFormatting sqref="J314">
    <cfRule type="expression" dxfId="7" priority="8">
      <formula>ISTEXT($J$314)</formula>
    </cfRule>
  </conditionalFormatting>
  <conditionalFormatting sqref="K314">
    <cfRule type="expression" dxfId="6" priority="7">
      <formula>ISTEXT($K$314)</formula>
    </cfRule>
  </conditionalFormatting>
  <conditionalFormatting sqref="J326">
    <cfRule type="expression" dxfId="5" priority="6">
      <formula>ISTEXT($J$326)</formula>
    </cfRule>
  </conditionalFormatting>
  <conditionalFormatting sqref="K326">
    <cfRule type="expression" dxfId="4" priority="5">
      <formula>ISTEXT($K$326)</formula>
    </cfRule>
  </conditionalFormatting>
  <conditionalFormatting sqref="J327">
    <cfRule type="expression" dxfId="3" priority="4">
      <formula>ISTEXT($J$327)</formula>
    </cfRule>
  </conditionalFormatting>
  <conditionalFormatting sqref="K327">
    <cfRule type="expression" dxfId="2" priority="3">
      <formula>ISTEXT($K$327)</formula>
    </cfRule>
  </conditionalFormatting>
  <conditionalFormatting sqref="J325">
    <cfRule type="expression" dxfId="1" priority="2">
      <formula>ISTEXT($J$325)</formula>
    </cfRule>
  </conditionalFormatting>
  <conditionalFormatting sqref="K325">
    <cfRule type="expression" dxfId="0" priority="1">
      <formula>ISTEXT($K$325)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Summary</vt:lpstr>
      <vt:lpstr>Data</vt:lpstr>
      <vt:lpstr>Individual1</vt:lpstr>
      <vt:lpstr>Summary1</vt:lpstr>
      <vt:lpstr>Summary2G1</vt:lpstr>
      <vt:lpstr>Summary3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Arenas, Raquel</dc:creator>
  <cp:lastModifiedBy>Lau, Janice</cp:lastModifiedBy>
  <dcterms:created xsi:type="dcterms:W3CDTF">2020-08-19T19:49:58Z</dcterms:created>
  <dcterms:modified xsi:type="dcterms:W3CDTF">2020-09-01T02:41:14Z</dcterms:modified>
</cp:coreProperties>
</file>